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omi\Költségvetési rendelet módosítása\2020\Rendelet\"/>
    </mc:Choice>
  </mc:AlternateContent>
  <bookViews>
    <workbookView xWindow="0" yWindow="0" windowWidth="16380" windowHeight="8190" tabRatio="691" activeTab="10"/>
  </bookViews>
  <sheets>
    <sheet name="1.Bev-kiad." sheetId="1" r:id="rId1"/>
    <sheet name="2.Műk." sheetId="2" r:id="rId2"/>
    <sheet name="3.Felh." sheetId="3" r:id="rId3"/>
    <sheet name="4. Átadott p.eszk." sheetId="4" r:id="rId4"/>
    <sheet name="5.finanszírozás" sheetId="5" r:id="rId5"/>
    <sheet name="6.Bev.össz." sheetId="6" r:id="rId6"/>
    <sheet name="7.Kiad.össz." sheetId="7" r:id="rId7"/>
    <sheet name="8.Többéves" sheetId="8" r:id="rId8"/>
    <sheet name="9. Eu projekt" sheetId="18" r:id="rId9"/>
    <sheet name="10.Likviditás" sheetId="10" r:id="rId10"/>
    <sheet name="11. Gst" sheetId="11" r:id="rId11"/>
  </sheets>
  <externalReferences>
    <externalReference r:id="rId12"/>
    <externalReference r:id="rId13"/>
    <externalReference r:id="rId14"/>
    <externalReference r:id="rId15"/>
  </externalReferences>
  <definedNames>
    <definedName name="beruh">'[1]4.1. táj.'!#REF!</definedName>
    <definedName name="Excel_BuiltIn__FilterDatabase" localSheetId="0">'1.Bev-kiad.'!$B$1:$B$27</definedName>
    <definedName name="Excel_BuiltIn__FilterDatabase" localSheetId="1">'2.Műk.'!$B$1:$B$65</definedName>
    <definedName name="Excel_BuiltIn_Print_Area" localSheetId="0">'1.Bev-kiad.'!$B$1:$B$49</definedName>
    <definedName name="Excel_BuiltIn_Print_Area" localSheetId="1">'2.Műk.'!$B$1:$C$70</definedName>
    <definedName name="Excel_BuiltIn_Print_Area" localSheetId="2">'3.Felh.'!$B$1:$C$108</definedName>
    <definedName name="Excel_BuiltIn_Print_Area" localSheetId="3">'4. Átadott p.eszk.'!$B$1:$C$41</definedName>
    <definedName name="intézmények" localSheetId="6">NA()</definedName>
    <definedName name="intézmények" localSheetId="8">'[2]4.1. táj.'!#REF!</definedName>
    <definedName name="intézmények">'[3]4.1. táj.'!#REF!</definedName>
    <definedName name="_xlnm.Print_Area" localSheetId="0">'1.Bev-kiad.'!$A$1:$J$27</definedName>
    <definedName name="_xlnm.Print_Area" localSheetId="9">'10.Likviditás'!$A$1:$N$26</definedName>
    <definedName name="_xlnm.Print_Area" localSheetId="1">'2.Műk.'!$A$1:$E$70</definedName>
    <definedName name="_xlnm.Print_Area" localSheetId="2">'3.Felh.'!$A$1:$E$93</definedName>
    <definedName name="_xlnm.Print_Area" localSheetId="3">'4. Átadott p.eszk.'!$A$1:$E$45</definedName>
    <definedName name="_xlnm.Print_Area" localSheetId="4">'5.finanszírozás'!$A$1:$H$101</definedName>
    <definedName name="_xlnm.Print_Area" localSheetId="5">'6.Bev.össz.'!$A$1:$M$30</definedName>
    <definedName name="_xlnm.Print_Area" localSheetId="6">'7.Kiad.össz.'!$A$1:$Q$34</definedName>
    <definedName name="_xlnm.Print_Area" localSheetId="7">'8.Többéves'!$A$1:$F$17</definedName>
    <definedName name="_xlnm.Print_Area" localSheetId="8">'9. Eu projekt'!$A$1:$E$115</definedName>
    <definedName name="qewrqewr">'[1]4.1. táj.'!#REF!</definedName>
    <definedName name="Z_ABF21C5C_6078_4D03_96DF_78390D4F8F84_.wvu.Cols" localSheetId="3">('4. Átadott p.eszk.'!#REF!,'4. Átadott p.eszk.'!$A$1:$HJ$65492)</definedName>
    <definedName name="Z_ABF21C5C_6078_4D03_96DF_78390D4F8F84_.wvu.FilterData" localSheetId="0">'1.Bev-kiad.'!$B$1:$B$27</definedName>
    <definedName name="Z_ABF21C5C_6078_4D03_96DF_78390D4F8F84_.wvu.FilterData" localSheetId="1">'2.Műk.'!$B$1:$B$65</definedName>
    <definedName name="Z_ABF21C5C_6078_4D03_96DF_78390D4F8F84_.wvu.PrintArea" localSheetId="0">'1.Bev-kiad.'!$B$1:$B$47</definedName>
    <definedName name="Z_ABF21C5C_6078_4D03_96DF_78390D4F8F84_.wvu.PrintArea" localSheetId="1">'2.Műk.'!$B$1:$B$65</definedName>
    <definedName name="Z_ABF21C5C_6078_4D03_96DF_78390D4F8F84_.wvu.PrintArea" localSheetId="2">'3.Felh.'!$B$1:$B$83</definedName>
    <definedName name="Z_ABF21C5C_6078_4D03_96DF_78390D4F8F84_.wvu.PrintArea" localSheetId="3">'4. Átadott p.eszk.'!$B$1:$B$4</definedName>
    <definedName name="Z_ABF21C5C_6078_4D03_96DF_78390D4F8F84_.wvu.Rows" localSheetId="0">'1.Bev-kiad.'!#REF!</definedName>
    <definedName name="Z_ABF21C5C_6078_4D03_96DF_78390D4F8F84_.wvu.Rows" localSheetId="1">('2.Műk.'!$B$2:$IV$2,'2.Műk.'!$B$37:$IV$40,'2.Műk.'!#REF!,'2.Műk.'!#REF!,'2.Műk.'!#REF!,'2.Műk.'!#REF!,'2.Műk.'!#REF!,'2.Műk.'!#REF!,'2.Műk.'!#REF!)</definedName>
    <definedName name="Z_ABF21C5C_6078_4D03_96DF_78390D4F8F84_.wvu.Rows" localSheetId="2">('3.Felh.'!#REF!,'3.Felh.'!#REF!,'3.Felh.'!#REF!,'3.Felh.'!#REF!)</definedName>
    <definedName name="Z_ABF21C5C_6078_4D03_96DF_78390D4F8F84_.wvu.Rows" localSheetId="3">('4. Átadott p.eszk.'!#REF!,'4. Átadott p.eszk.'!#REF!,'4. Átadott p.eszk.'!#REF!,'4. Átadott p.eszk.'!#REF!,'4. Átadott p.eszk.'!#REF!)</definedName>
  </definedNames>
  <calcPr calcId="152511"/>
</workbook>
</file>

<file path=xl/calcChain.xml><?xml version="1.0" encoding="utf-8"?>
<calcChain xmlns="http://schemas.openxmlformats.org/spreadsheetml/2006/main">
  <c r="B72" i="5" l="1"/>
  <c r="D59" i="2"/>
  <c r="E58" i="2"/>
  <c r="E59" i="2"/>
  <c r="E60" i="2"/>
  <c r="E62" i="2"/>
  <c r="E57" i="2"/>
  <c r="B84" i="5" l="1"/>
  <c r="C65" i="5"/>
  <c r="D65" i="5"/>
  <c r="E65" i="5"/>
  <c r="F65" i="5"/>
  <c r="B65" i="5"/>
  <c r="C69" i="5"/>
  <c r="D69" i="5"/>
  <c r="E69" i="5"/>
  <c r="F69" i="5"/>
  <c r="B69" i="5"/>
  <c r="C73" i="5"/>
  <c r="D73" i="5"/>
  <c r="E73" i="5"/>
  <c r="F73" i="5"/>
  <c r="B73" i="5"/>
  <c r="B77" i="5"/>
  <c r="F85" i="5"/>
  <c r="E85" i="5"/>
  <c r="D85" i="5"/>
  <c r="C85" i="5"/>
  <c r="C89" i="5"/>
  <c r="D89" i="5"/>
  <c r="E89" i="5"/>
  <c r="F89" i="5"/>
  <c r="B89" i="5"/>
  <c r="D37" i="5"/>
  <c r="E37" i="5"/>
  <c r="F37" i="5"/>
  <c r="C37" i="5"/>
  <c r="C33" i="5"/>
  <c r="D33" i="5"/>
  <c r="E33" i="5"/>
  <c r="F33" i="5"/>
  <c r="B33" i="5"/>
  <c r="C17" i="5"/>
  <c r="D17" i="5"/>
  <c r="E17" i="5"/>
  <c r="F17" i="5"/>
  <c r="E18" i="4" l="1"/>
  <c r="D33" i="3" l="1"/>
  <c r="F19" i="10" l="1"/>
  <c r="I20" i="10"/>
  <c r="F22" i="10"/>
  <c r="F17" i="10"/>
  <c r="F16" i="10"/>
  <c r="F15" i="10"/>
  <c r="J6" i="10"/>
  <c r="K6" i="10"/>
  <c r="L6" i="10"/>
  <c r="M6" i="10"/>
  <c r="I6" i="10"/>
  <c r="H6" i="10"/>
  <c r="G6" i="10"/>
  <c r="F6" i="10"/>
  <c r="E63" i="3"/>
  <c r="D44" i="2" l="1"/>
  <c r="G24" i="5"/>
  <c r="G25" i="5"/>
  <c r="D48" i="3" l="1"/>
  <c r="E48" i="3" s="1"/>
  <c r="D49" i="3"/>
  <c r="E49" i="3" s="1"/>
  <c r="D50" i="3"/>
  <c r="E50" i="3" s="1"/>
  <c r="D51" i="3"/>
  <c r="E51" i="3" s="1"/>
  <c r="D52" i="3"/>
  <c r="E52" i="3" s="1"/>
  <c r="D53" i="3"/>
  <c r="D54" i="3"/>
  <c r="E54" i="3" s="1"/>
  <c r="E55" i="3"/>
  <c r="D57" i="3"/>
  <c r="E57" i="3" s="1"/>
  <c r="D59" i="3"/>
  <c r="E59" i="3" s="1"/>
  <c r="D60" i="3"/>
  <c r="E60" i="3" s="1"/>
  <c r="D61" i="3"/>
  <c r="E61" i="3" s="1"/>
  <c r="E62" i="3"/>
  <c r="D43" i="3"/>
  <c r="E43" i="3" s="1"/>
  <c r="D44" i="3"/>
  <c r="E44" i="3" s="1"/>
  <c r="D45" i="3"/>
  <c r="E45" i="3" s="1"/>
  <c r="D46" i="3"/>
  <c r="E46" i="3" s="1"/>
  <c r="D47" i="3"/>
  <c r="E47" i="3" s="1"/>
  <c r="D42" i="3"/>
  <c r="E42" i="3" s="1"/>
  <c r="E53" i="3"/>
  <c r="E56" i="3"/>
  <c r="E65" i="3"/>
  <c r="H10" i="7"/>
  <c r="D45" i="4"/>
  <c r="E9" i="4"/>
  <c r="E10" i="4"/>
  <c r="E11" i="4"/>
  <c r="E12" i="4"/>
  <c r="E13" i="4"/>
  <c r="E14" i="4"/>
  <c r="E15" i="4"/>
  <c r="E16" i="4"/>
  <c r="E17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2" i="4"/>
  <c r="E43" i="4"/>
  <c r="E44" i="4"/>
  <c r="E8" i="4"/>
  <c r="G20" i="5"/>
  <c r="G21" i="5"/>
  <c r="B28" i="5"/>
  <c r="B29" i="5"/>
  <c r="D8" i="5"/>
  <c r="G8" i="5" s="1"/>
  <c r="D12" i="2" l="1"/>
  <c r="D10" i="2" s="1"/>
  <c r="D43" i="2"/>
  <c r="D40" i="2"/>
  <c r="D37" i="2"/>
  <c r="D31" i="2"/>
  <c r="D23" i="2"/>
  <c r="E11" i="2"/>
  <c r="E13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0" i="2"/>
  <c r="E32" i="2"/>
  <c r="E33" i="2"/>
  <c r="E35" i="2"/>
  <c r="E38" i="2"/>
  <c r="E39" i="2"/>
  <c r="E41" i="2"/>
  <c r="E40" i="2" s="1"/>
  <c r="E42" i="2"/>
  <c r="E44" i="2"/>
  <c r="E43" i="2" s="1"/>
  <c r="E45" i="2"/>
  <c r="E69" i="2"/>
  <c r="J23" i="1" s="1"/>
  <c r="J22" i="1" s="1"/>
  <c r="E53" i="2"/>
  <c r="E52" i="2" s="1"/>
  <c r="E51" i="2" s="1"/>
  <c r="E71" i="3"/>
  <c r="E72" i="3"/>
  <c r="E85" i="3"/>
  <c r="E84" i="3"/>
  <c r="E91" i="3"/>
  <c r="E90" i="3"/>
  <c r="E88" i="3"/>
  <c r="E87" i="3"/>
  <c r="E40" i="3"/>
  <c r="E39" i="3" s="1"/>
  <c r="E37" i="3"/>
  <c r="E26" i="3"/>
  <c r="E25" i="1" s="1"/>
  <c r="E22" i="3"/>
  <c r="E17" i="3"/>
  <c r="E18" i="3"/>
  <c r="E19" i="3"/>
  <c r="E20" i="3"/>
  <c r="E16" i="3"/>
  <c r="E78" i="3"/>
  <c r="E79" i="3"/>
  <c r="E77" i="3"/>
  <c r="E81" i="3"/>
  <c r="E80" i="3" s="1"/>
  <c r="D80" i="3"/>
  <c r="D83" i="3"/>
  <c r="D86" i="3"/>
  <c r="E86" i="3"/>
  <c r="D76" i="3"/>
  <c r="D74" i="3" s="1"/>
  <c r="D41" i="3"/>
  <c r="D39" i="3"/>
  <c r="D27" i="3"/>
  <c r="D25" i="3" s="1"/>
  <c r="D24" i="3" s="1"/>
  <c r="E27" i="3"/>
  <c r="D21" i="3"/>
  <c r="E21" i="3"/>
  <c r="E18" i="1" s="1"/>
  <c r="D15" i="3"/>
  <c r="D17" i="1" s="1"/>
  <c r="E14" i="3"/>
  <c r="E13" i="3" s="1"/>
  <c r="D13" i="3"/>
  <c r="E11" i="3"/>
  <c r="E12" i="3"/>
  <c r="D8" i="3"/>
  <c r="D48" i="2"/>
  <c r="E48" i="2"/>
  <c r="D67" i="2"/>
  <c r="D64" i="2"/>
  <c r="D52" i="2"/>
  <c r="D51" i="2" s="1"/>
  <c r="D24" i="1"/>
  <c r="D25" i="1"/>
  <c r="D18" i="1"/>
  <c r="I23" i="1"/>
  <c r="I22" i="1" s="1"/>
  <c r="I13" i="1"/>
  <c r="J13" i="1"/>
  <c r="G100" i="5"/>
  <c r="G101" i="5"/>
  <c r="G96" i="5"/>
  <c r="G97" i="5"/>
  <c r="G92" i="5"/>
  <c r="G93" i="5"/>
  <c r="G80" i="5"/>
  <c r="G81" i="5"/>
  <c r="G76" i="5"/>
  <c r="G77" i="5"/>
  <c r="D32" i="3" l="1"/>
  <c r="D36" i="2"/>
  <c r="E25" i="3"/>
  <c r="E24" i="3" s="1"/>
  <c r="D63" i="2"/>
  <c r="I14" i="1" s="1"/>
  <c r="I12" i="1" s="1"/>
  <c r="D82" i="3"/>
  <c r="B100" i="5"/>
  <c r="H100" i="5" s="1"/>
  <c r="I19" i="1"/>
  <c r="D73" i="3"/>
  <c r="I17" i="1" s="1"/>
  <c r="E37" i="2"/>
  <c r="E11" i="1"/>
  <c r="B21" i="5"/>
  <c r="H21" i="5" s="1"/>
  <c r="L11" i="7"/>
  <c r="B93" i="5"/>
  <c r="J20" i="1"/>
  <c r="E12" i="2"/>
  <c r="E10" i="2" s="1"/>
  <c r="D11" i="1"/>
  <c r="B20" i="5"/>
  <c r="H20" i="5" s="1"/>
  <c r="B92" i="5"/>
  <c r="H92" i="5" s="1"/>
  <c r="I20" i="1"/>
  <c r="E76" i="3"/>
  <c r="E74" i="3" s="1"/>
  <c r="H93" i="5"/>
  <c r="D9" i="1"/>
  <c r="B12" i="5"/>
  <c r="D9" i="2"/>
  <c r="D8" i="2" s="1"/>
  <c r="E23" i="2"/>
  <c r="E67" i="2"/>
  <c r="G10" i="7" s="1"/>
  <c r="E24" i="1"/>
  <c r="E23" i="1" s="1"/>
  <c r="E83" i="3"/>
  <c r="E15" i="3"/>
  <c r="E17" i="1" s="1"/>
  <c r="E73" i="3"/>
  <c r="J17" i="1" s="1"/>
  <c r="D23" i="1"/>
  <c r="D22" i="1" s="1"/>
  <c r="D7" i="3"/>
  <c r="D61" i="2" l="1"/>
  <c r="B80" i="5"/>
  <c r="E22" i="1"/>
  <c r="D16" i="1"/>
  <c r="D15" i="1" s="1"/>
  <c r="B24" i="5"/>
  <c r="H24" i="5" s="1"/>
  <c r="D8" i="1"/>
  <c r="B8" i="5"/>
  <c r="H8" i="5" s="1"/>
  <c r="E82" i="3"/>
  <c r="M11" i="7"/>
  <c r="B101" i="5"/>
  <c r="H101" i="5" s="1"/>
  <c r="J19" i="1"/>
  <c r="J18" i="1" s="1"/>
  <c r="I18" i="1"/>
  <c r="K11" i="7"/>
  <c r="E9" i="2"/>
  <c r="D6" i="3"/>
  <c r="D29" i="3" s="1"/>
  <c r="H80" i="5" l="1"/>
  <c r="B40" i="5"/>
  <c r="B10" i="7" l="1"/>
  <c r="H76" i="5"/>
  <c r="C10" i="7"/>
  <c r="G88" i="5"/>
  <c r="H88" i="5" s="1"/>
  <c r="G89" i="5"/>
  <c r="H89" i="5" s="1"/>
  <c r="H77" i="5" l="1"/>
  <c r="E10" i="7"/>
  <c r="C28" i="5" l="1"/>
  <c r="C29" i="5"/>
  <c r="C52" i="5"/>
  <c r="G12" i="5" l="1"/>
  <c r="H12" i="5" s="1"/>
  <c r="C40" i="5"/>
  <c r="G13" i="5"/>
  <c r="C41" i="5"/>
  <c r="C53" i="5" l="1"/>
  <c r="F28" i="5" l="1"/>
  <c r="F40" i="5" s="1"/>
  <c r="F29" i="5"/>
  <c r="F52" i="5"/>
  <c r="F53" i="5"/>
  <c r="J19" i="7" l="1"/>
  <c r="F41" i="5"/>
  <c r="D29" i="5" l="1"/>
  <c r="C19" i="7"/>
  <c r="D28" i="5"/>
  <c r="D40" i="5" s="1"/>
  <c r="B19" i="7" l="1"/>
  <c r="G36" i="5"/>
  <c r="H36" i="5" s="1"/>
  <c r="G37" i="5"/>
  <c r="H37" i="5" s="1"/>
  <c r="E29" i="5" l="1"/>
  <c r="G29" i="5" s="1"/>
  <c r="H29" i="5" s="1"/>
  <c r="G33" i="5"/>
  <c r="H33" i="5" s="1"/>
  <c r="H57" i="5"/>
  <c r="B97" i="5"/>
  <c r="H45" i="5"/>
  <c r="E28" i="5"/>
  <c r="G28" i="5" s="1"/>
  <c r="H28" i="5" s="1"/>
  <c r="G32" i="5"/>
  <c r="H32" i="5" s="1"/>
  <c r="H56" i="5"/>
  <c r="B96" i="5"/>
  <c r="B52" i="5" s="1"/>
  <c r="H44" i="5"/>
  <c r="G16" i="5"/>
  <c r="H16" i="5" s="1"/>
  <c r="D47" i="2" s="1"/>
  <c r="J11" i="1"/>
  <c r="I11" i="1"/>
  <c r="E40" i="5" l="1"/>
  <c r="G40" i="5" s="1"/>
  <c r="H40" i="5" s="1"/>
  <c r="H48" i="5"/>
  <c r="G68" i="5"/>
  <c r="H68" i="5" s="1"/>
  <c r="I9" i="1"/>
  <c r="J9" i="1"/>
  <c r="D66" i="3"/>
  <c r="D31" i="3" s="1"/>
  <c r="G84" i="5"/>
  <c r="H84" i="5" s="1"/>
  <c r="J23" i="7"/>
  <c r="G85" i="5"/>
  <c r="H97" i="5"/>
  <c r="H96" i="5"/>
  <c r="D10" i="1"/>
  <c r="D7" i="1" s="1"/>
  <c r="D6" i="1" s="1"/>
  <c r="D27" i="1" s="1"/>
  <c r="D7" i="2"/>
  <c r="D55" i="2" s="1"/>
  <c r="E41" i="5"/>
  <c r="G17" i="5"/>
  <c r="J8" i="1" l="1"/>
  <c r="D30" i="3"/>
  <c r="D92" i="3" s="1"/>
  <c r="I16" i="1"/>
  <c r="I15" i="1" s="1"/>
  <c r="E53" i="5"/>
  <c r="I8" i="1"/>
  <c r="C23" i="7"/>
  <c r="G69" i="5"/>
  <c r="H69" i="5" s="1"/>
  <c r="B23" i="7"/>
  <c r="G65" i="5"/>
  <c r="G64" i="5"/>
  <c r="B9" i="8"/>
  <c r="H65" i="5" l="1"/>
  <c r="H64" i="5"/>
  <c r="D23" i="7"/>
  <c r="E52" i="5"/>
  <c r="E19" i="6"/>
  <c r="C19" i="6"/>
  <c r="D69" i="18" l="1"/>
  <c r="C13" i="3" l="1"/>
  <c r="C15" i="3"/>
  <c r="C21" i="3"/>
  <c r="C27" i="3"/>
  <c r="C76" i="3"/>
  <c r="C58" i="3"/>
  <c r="E58" i="3" s="1"/>
  <c r="B17" i="5" l="1"/>
  <c r="H17" i="5" l="1"/>
  <c r="D10" i="6"/>
  <c r="E47" i="2" l="1"/>
  <c r="E10" i="1" s="1"/>
  <c r="E34" i="2"/>
  <c r="D9" i="5" l="1"/>
  <c r="E31" i="2"/>
  <c r="E8" i="2" s="1"/>
  <c r="B31" i="5"/>
  <c r="B9" i="5" l="1"/>
  <c r="B10" i="6" s="1"/>
  <c r="E8" i="1"/>
  <c r="G9" i="5"/>
  <c r="D41" i="5"/>
  <c r="G41" i="5" s="1"/>
  <c r="C38" i="3"/>
  <c r="E38" i="3" s="1"/>
  <c r="E64" i="3"/>
  <c r="E41" i="3" s="1"/>
  <c r="E35" i="3"/>
  <c r="E36" i="3"/>
  <c r="C10" i="3"/>
  <c r="E10" i="3" s="1"/>
  <c r="C9" i="3"/>
  <c r="E9" i="3" s="1"/>
  <c r="E8" i="3" s="1"/>
  <c r="E7" i="3" s="1"/>
  <c r="B25" i="5" s="1"/>
  <c r="H25" i="5" s="1"/>
  <c r="H9" i="5" l="1"/>
  <c r="E16" i="1"/>
  <c r="E6" i="3"/>
  <c r="E29" i="3" s="1"/>
  <c r="C41" i="3"/>
  <c r="C33" i="3" l="1"/>
  <c r="E34" i="3"/>
  <c r="E33" i="3" s="1"/>
  <c r="E32" i="3" s="1"/>
  <c r="E15" i="1"/>
  <c r="J11" i="7" l="1"/>
  <c r="E48" i="18" l="1"/>
  <c r="D41" i="18"/>
  <c r="D70" i="18" l="1"/>
  <c r="C61" i="18"/>
  <c r="C63" i="18" s="1"/>
  <c r="D61" i="18"/>
  <c r="D63" i="18" s="1"/>
  <c r="B61" i="18"/>
  <c r="B63" i="18" s="1"/>
  <c r="C19" i="18" l="1"/>
  <c r="B17" i="18" l="1"/>
  <c r="B19" i="18" s="1"/>
  <c r="E16" i="18"/>
  <c r="E25" i="18" s="1"/>
  <c r="E26" i="18" l="1"/>
  <c r="E19" i="18"/>
  <c r="C8" i="3"/>
  <c r="B114" i="18"/>
  <c r="B105" i="18"/>
  <c r="B107" i="18" s="1"/>
  <c r="C39" i="3"/>
  <c r="E41" i="18" l="1"/>
  <c r="C39" i="18"/>
  <c r="C41" i="18" s="1"/>
  <c r="B39" i="18"/>
  <c r="B41" i="18" s="1"/>
  <c r="B92" i="18" l="1"/>
  <c r="C92" i="18"/>
  <c r="C83" i="18"/>
  <c r="C85" i="18" s="1"/>
  <c r="B83" i="18"/>
  <c r="B85" i="18" s="1"/>
  <c r="B87" i="18"/>
  <c r="C41" i="4" l="1"/>
  <c r="E41" i="4" s="1"/>
  <c r="E45" i="4" s="1"/>
  <c r="C46" i="2" l="1"/>
  <c r="E46" i="2" s="1"/>
  <c r="E36" i="2" s="1"/>
  <c r="B13" i="5" l="1"/>
  <c r="C10" i="6" s="1"/>
  <c r="E9" i="1"/>
  <c r="E7" i="2"/>
  <c r="E55" i="2" s="1"/>
  <c r="E7" i="1" l="1"/>
  <c r="E6" i="1" s="1"/>
  <c r="E27" i="1" s="1"/>
  <c r="H13" i="5"/>
  <c r="B41" i="5"/>
  <c r="H41" i="5" l="1"/>
  <c r="H49" i="5" s="1"/>
  <c r="Q22" i="7" l="1"/>
  <c r="Q18" i="7"/>
  <c r="H9" i="7"/>
  <c r="C86" i="3"/>
  <c r="H20" i="1" s="1"/>
  <c r="H13" i="1"/>
  <c r="Q9" i="7"/>
  <c r="N27" i="7"/>
  <c r="N28" i="7"/>
  <c r="I27" i="7"/>
  <c r="I28" i="7"/>
  <c r="C15" i="6"/>
  <c r="C14" i="6" s="1"/>
  <c r="C48" i="2"/>
  <c r="C11" i="1" s="1"/>
  <c r="D48" i="18"/>
  <c r="D26" i="18"/>
  <c r="D19" i="18"/>
  <c r="C31" i="2"/>
  <c r="D7" i="5"/>
  <c r="B19" i="6" s="1"/>
  <c r="C45" i="4"/>
  <c r="C64" i="2" s="1"/>
  <c r="G99" i="5"/>
  <c r="G95" i="5"/>
  <c r="C18" i="7"/>
  <c r="C22" i="7"/>
  <c r="C43" i="2"/>
  <c r="C40" i="2"/>
  <c r="C23" i="2"/>
  <c r="C70" i="18"/>
  <c r="B70" i="18"/>
  <c r="C65" i="18"/>
  <c r="B65" i="18"/>
  <c r="K10" i="6"/>
  <c r="K9" i="6" s="1"/>
  <c r="C25" i="1"/>
  <c r="H23" i="1"/>
  <c r="H22" i="1" s="1"/>
  <c r="B23" i="6"/>
  <c r="B22" i="6" s="1"/>
  <c r="C48" i="18"/>
  <c r="C43" i="18"/>
  <c r="C26" i="18"/>
  <c r="C21" i="18"/>
  <c r="B21" i="18"/>
  <c r="B26" i="18"/>
  <c r="B43" i="18"/>
  <c r="B48" i="18"/>
  <c r="G15" i="5"/>
  <c r="H15" i="5" s="1"/>
  <c r="C47" i="2" s="1"/>
  <c r="C10" i="1" s="1"/>
  <c r="B15" i="6"/>
  <c r="B14" i="6" s="1"/>
  <c r="N6" i="10"/>
  <c r="N7" i="10"/>
  <c r="N8" i="10"/>
  <c r="N9" i="10"/>
  <c r="N10" i="10"/>
  <c r="N11" i="10"/>
  <c r="N12" i="10"/>
  <c r="N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5" i="10"/>
  <c r="N16" i="10"/>
  <c r="N17" i="10"/>
  <c r="N18" i="10"/>
  <c r="N19" i="10"/>
  <c r="N20" i="10"/>
  <c r="N21" i="10"/>
  <c r="N22" i="10"/>
  <c r="N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C15" i="11"/>
  <c r="C16" i="11" s="1"/>
  <c r="D15" i="11"/>
  <c r="D16" i="11" s="1"/>
  <c r="E15" i="11"/>
  <c r="E16" i="11" s="1"/>
  <c r="F15" i="11"/>
  <c r="F16" i="11" s="1"/>
  <c r="C17" i="11"/>
  <c r="D17" i="11"/>
  <c r="E17" i="11"/>
  <c r="F17" i="11"/>
  <c r="C26" i="11"/>
  <c r="D26" i="11"/>
  <c r="E26" i="11"/>
  <c r="F26" i="11"/>
  <c r="C12" i="2"/>
  <c r="C10" i="2" s="1"/>
  <c r="C37" i="2"/>
  <c r="C67" i="2"/>
  <c r="G9" i="7" s="1"/>
  <c r="I10" i="6"/>
  <c r="I9" i="6" s="1"/>
  <c r="C18" i="1"/>
  <c r="C25" i="3"/>
  <c r="C24" i="3" s="1"/>
  <c r="C74" i="3"/>
  <c r="C80" i="3"/>
  <c r="C83" i="3"/>
  <c r="G19" i="5"/>
  <c r="G23" i="5"/>
  <c r="B27" i="5"/>
  <c r="C27" i="5"/>
  <c r="E27" i="5"/>
  <c r="E39" i="5" s="1"/>
  <c r="G35" i="5"/>
  <c r="H35" i="5" s="1"/>
  <c r="G75" i="5"/>
  <c r="G79" i="5"/>
  <c r="G91" i="5"/>
  <c r="D9" i="6"/>
  <c r="L11" i="6"/>
  <c r="M11" i="6" s="1"/>
  <c r="G12" i="6"/>
  <c r="L12" i="6"/>
  <c r="E14" i="6"/>
  <c r="H14" i="6"/>
  <c r="I14" i="6"/>
  <c r="K14" i="6"/>
  <c r="D15" i="6"/>
  <c r="D14" i="6" s="1"/>
  <c r="F15" i="6"/>
  <c r="F14" i="6" s="1"/>
  <c r="L15" i="6"/>
  <c r="G16" i="6"/>
  <c r="L16" i="6"/>
  <c r="G17" i="6"/>
  <c r="L17" i="6"/>
  <c r="C18" i="6"/>
  <c r="E18" i="6"/>
  <c r="H18" i="6"/>
  <c r="I18" i="6"/>
  <c r="K18" i="6"/>
  <c r="D19" i="6"/>
  <c r="D18" i="6" s="1"/>
  <c r="L19" i="6"/>
  <c r="G20" i="6"/>
  <c r="L20" i="6"/>
  <c r="G21" i="6"/>
  <c r="L21" i="6"/>
  <c r="C22" i="6"/>
  <c r="E22" i="6"/>
  <c r="H22" i="6"/>
  <c r="I22" i="6"/>
  <c r="K22" i="6"/>
  <c r="D23" i="6"/>
  <c r="D22" i="6" s="1"/>
  <c r="F23" i="6"/>
  <c r="F22" i="6" s="1"/>
  <c r="L23" i="6"/>
  <c r="G24" i="6"/>
  <c r="L24" i="6"/>
  <c r="G25" i="6"/>
  <c r="L25" i="6"/>
  <c r="B26" i="6"/>
  <c r="C26" i="6"/>
  <c r="D26" i="6"/>
  <c r="E26" i="6"/>
  <c r="H26" i="6"/>
  <c r="I26" i="6"/>
  <c r="J26" i="6"/>
  <c r="K26" i="6"/>
  <c r="L27" i="6"/>
  <c r="G28" i="6"/>
  <c r="L28" i="6"/>
  <c r="G29" i="6"/>
  <c r="L29" i="6"/>
  <c r="D9" i="7"/>
  <c r="P9" i="7"/>
  <c r="I12" i="7"/>
  <c r="N12" i="7"/>
  <c r="E14" i="7"/>
  <c r="F14" i="7"/>
  <c r="G14" i="7"/>
  <c r="H14" i="7"/>
  <c r="L14" i="7"/>
  <c r="M14" i="7"/>
  <c r="P14" i="7"/>
  <c r="Q14" i="7"/>
  <c r="N16" i="7"/>
  <c r="I17" i="7"/>
  <c r="N17" i="7"/>
  <c r="E18" i="7"/>
  <c r="F18" i="7"/>
  <c r="G18" i="7"/>
  <c r="H18" i="7"/>
  <c r="K18" i="7"/>
  <c r="L18" i="7"/>
  <c r="M18" i="7"/>
  <c r="I20" i="7"/>
  <c r="N20" i="7"/>
  <c r="I21" i="7"/>
  <c r="N21" i="7"/>
  <c r="E22" i="7"/>
  <c r="F22" i="7"/>
  <c r="H22" i="7"/>
  <c r="K22" i="7"/>
  <c r="L22" i="7"/>
  <c r="M22" i="7"/>
  <c r="I24" i="7"/>
  <c r="N24" i="7"/>
  <c r="I25" i="7"/>
  <c r="N25" i="7"/>
  <c r="E26" i="7"/>
  <c r="F26" i="7"/>
  <c r="G26" i="7"/>
  <c r="H26" i="7"/>
  <c r="K26" i="7"/>
  <c r="L26" i="7"/>
  <c r="M26" i="7"/>
  <c r="P26" i="7"/>
  <c r="Q26" i="7"/>
  <c r="I29" i="7"/>
  <c r="N29" i="7"/>
  <c r="Q34" i="7"/>
  <c r="B14" i="8"/>
  <c r="C14" i="8"/>
  <c r="D14" i="8"/>
  <c r="E14" i="8"/>
  <c r="F14" i="8"/>
  <c r="N10" i="7"/>
  <c r="C7" i="3"/>
  <c r="C63" i="2" l="1"/>
  <c r="E64" i="2"/>
  <c r="C36" i="2"/>
  <c r="B99" i="5"/>
  <c r="H99" i="5" s="1"/>
  <c r="C82" i="3"/>
  <c r="B25" i="10"/>
  <c r="B26" i="10" s="1"/>
  <c r="C26" i="10" s="1"/>
  <c r="D26" i="10" s="1"/>
  <c r="E26" i="10" s="1"/>
  <c r="F26" i="10" s="1"/>
  <c r="G26" i="10" s="1"/>
  <c r="H26" i="10" s="1"/>
  <c r="I26" i="10" s="1"/>
  <c r="J26" i="10" s="1"/>
  <c r="K26" i="10" s="1"/>
  <c r="L26" i="10" s="1"/>
  <c r="M26" i="10" s="1"/>
  <c r="E35" i="11"/>
  <c r="E36" i="11" s="1"/>
  <c r="O17" i="7"/>
  <c r="C25" i="10"/>
  <c r="F35" i="11"/>
  <c r="F36" i="11" s="1"/>
  <c r="D35" i="11"/>
  <c r="D36" i="11" s="1"/>
  <c r="C17" i="1"/>
  <c r="M12" i="6"/>
  <c r="L25" i="10"/>
  <c r="H19" i="1"/>
  <c r="H18" i="1" s="1"/>
  <c r="M24" i="6"/>
  <c r="G25" i="10"/>
  <c r="B91" i="5"/>
  <c r="H91" i="5" s="1"/>
  <c r="J10" i="6"/>
  <c r="J9" i="6" s="1"/>
  <c r="J30" i="6" s="1"/>
  <c r="M21" i="6"/>
  <c r="K13" i="6"/>
  <c r="K30" i="6" s="1"/>
  <c r="H13" i="6"/>
  <c r="O29" i="7"/>
  <c r="H13" i="7"/>
  <c r="H30" i="7" s="1"/>
  <c r="O25" i="7"/>
  <c r="O24" i="7"/>
  <c r="O20" i="7"/>
  <c r="F13" i="7"/>
  <c r="E13" i="7"/>
  <c r="O12" i="7"/>
  <c r="M28" i="6"/>
  <c r="M20" i="6"/>
  <c r="M16" i="6"/>
  <c r="I13" i="6"/>
  <c r="I30" i="6" s="1"/>
  <c r="E13" i="6"/>
  <c r="L13" i="7"/>
  <c r="M9" i="7"/>
  <c r="B23" i="5"/>
  <c r="H23" i="5" s="1"/>
  <c r="O21" i="7"/>
  <c r="G13" i="7"/>
  <c r="G30" i="7" s="1"/>
  <c r="M13" i="7"/>
  <c r="M29" i="6"/>
  <c r="M25" i="6"/>
  <c r="L22" i="6"/>
  <c r="L18" i="6"/>
  <c r="M17" i="6"/>
  <c r="L14" i="6"/>
  <c r="C35" i="11"/>
  <c r="C36" i="11" s="1"/>
  <c r="I25" i="10"/>
  <c r="C6" i="3"/>
  <c r="C29" i="3" s="1"/>
  <c r="H10" i="6"/>
  <c r="H9" i="6" s="1"/>
  <c r="C16" i="1"/>
  <c r="L9" i="7"/>
  <c r="L30" i="7" s="1"/>
  <c r="B11" i="5"/>
  <c r="C9" i="6" s="1"/>
  <c r="L26" i="6"/>
  <c r="M25" i="10"/>
  <c r="E25" i="10"/>
  <c r="K25" i="10"/>
  <c r="Q13" i="7"/>
  <c r="Q30" i="7" s="1"/>
  <c r="B95" i="5"/>
  <c r="H95" i="5" s="1"/>
  <c r="H55" i="5"/>
  <c r="G23" i="6"/>
  <c r="M23" i="6" s="1"/>
  <c r="G22" i="6"/>
  <c r="D13" i="6"/>
  <c r="D30" i="6" s="1"/>
  <c r="C9" i="2"/>
  <c r="C8" i="2" s="1"/>
  <c r="C32" i="3"/>
  <c r="B83" i="5" s="1"/>
  <c r="B85" i="5" s="1"/>
  <c r="H25" i="10"/>
  <c r="F25" i="10"/>
  <c r="J25" i="10"/>
  <c r="D25" i="10"/>
  <c r="N14" i="10"/>
  <c r="H43" i="5"/>
  <c r="K9" i="7"/>
  <c r="C73" i="3"/>
  <c r="H17" i="1" s="1"/>
  <c r="C14" i="7"/>
  <c r="B14" i="7"/>
  <c r="C26" i="7"/>
  <c r="D22" i="7"/>
  <c r="D14" i="7"/>
  <c r="D26" i="7"/>
  <c r="O28" i="7"/>
  <c r="I16" i="7"/>
  <c r="O16" i="7" s="1"/>
  <c r="I26" i="7"/>
  <c r="B79" i="5"/>
  <c r="H79" i="5" s="1"/>
  <c r="C61" i="2"/>
  <c r="E61" i="2" s="1"/>
  <c r="G11" i="5"/>
  <c r="H14" i="1"/>
  <c r="H12" i="1" s="1"/>
  <c r="C39" i="5"/>
  <c r="B19" i="5"/>
  <c r="B18" i="6"/>
  <c r="G14" i="6"/>
  <c r="C13" i="6"/>
  <c r="G15" i="6"/>
  <c r="M15" i="6" s="1"/>
  <c r="G7" i="5"/>
  <c r="B26" i="7"/>
  <c r="K14" i="7"/>
  <c r="K13" i="7" s="1"/>
  <c r="G87" i="5"/>
  <c r="H87" i="5" s="1"/>
  <c r="G67" i="5"/>
  <c r="I15" i="7"/>
  <c r="N24" i="10"/>
  <c r="N23" i="7"/>
  <c r="J22" i="7"/>
  <c r="N19" i="7"/>
  <c r="J18" i="7"/>
  <c r="O27" i="7"/>
  <c r="N26" i="7"/>
  <c r="J26" i="7"/>
  <c r="E63" i="2" l="1"/>
  <c r="H85" i="5"/>
  <c r="C66" i="3"/>
  <c r="C31" i="3" s="1"/>
  <c r="C30" i="3" s="1"/>
  <c r="C92" i="3" s="1"/>
  <c r="E66" i="3"/>
  <c r="E31" i="3" s="1"/>
  <c r="E30" i="3" s="1"/>
  <c r="C15" i="1"/>
  <c r="M14" i="6"/>
  <c r="J9" i="7"/>
  <c r="N9" i="7" s="1"/>
  <c r="L13" i="6"/>
  <c r="H30" i="6"/>
  <c r="L30" i="6" s="1"/>
  <c r="N25" i="10"/>
  <c r="N26" i="10" s="1"/>
  <c r="L9" i="6"/>
  <c r="L10" i="6"/>
  <c r="M22" i="6"/>
  <c r="M30" i="7"/>
  <c r="C9" i="1"/>
  <c r="H11" i="5"/>
  <c r="C7" i="2"/>
  <c r="B7" i="5"/>
  <c r="B39" i="5" s="1"/>
  <c r="C8" i="1"/>
  <c r="C13" i="7"/>
  <c r="O26" i="7"/>
  <c r="K30" i="7"/>
  <c r="G71" i="5"/>
  <c r="F51" i="5"/>
  <c r="I14" i="7"/>
  <c r="D51" i="5"/>
  <c r="C30" i="6"/>
  <c r="E10" i="6"/>
  <c r="E9" i="6" s="1"/>
  <c r="E30" i="6" s="1"/>
  <c r="H19" i="5"/>
  <c r="B13" i="6"/>
  <c r="G83" i="5"/>
  <c r="H83" i="5" s="1"/>
  <c r="C51" i="5"/>
  <c r="B18" i="7"/>
  <c r="N18" i="7"/>
  <c r="N22" i="7"/>
  <c r="J14" i="1" l="1"/>
  <c r="J12" i="1" s="1"/>
  <c r="B81" i="5"/>
  <c r="J16" i="1"/>
  <c r="N11" i="7"/>
  <c r="C7" i="1"/>
  <c r="C6" i="1" s="1"/>
  <c r="H7" i="5"/>
  <c r="B9" i="6"/>
  <c r="E51" i="5"/>
  <c r="H16" i="1"/>
  <c r="H15" i="1" s="1"/>
  <c r="G63" i="5"/>
  <c r="J14" i="7"/>
  <c r="J13" i="7" s="1"/>
  <c r="J30" i="7" s="1"/>
  <c r="N30" i="7" s="1"/>
  <c r="N15" i="7"/>
  <c r="B22" i="7"/>
  <c r="B13" i="7" s="1"/>
  <c r="I23" i="7"/>
  <c r="F11" i="7" l="1"/>
  <c r="H81" i="5"/>
  <c r="B53" i="5"/>
  <c r="E92" i="3"/>
  <c r="J15" i="1"/>
  <c r="G51" i="5"/>
  <c r="B30" i="6"/>
  <c r="N14" i="7"/>
  <c r="N13" i="7" s="1"/>
  <c r="O15" i="7"/>
  <c r="O14" i="7" s="1"/>
  <c r="I22" i="7"/>
  <c r="O23" i="7"/>
  <c r="O22" i="7" s="1"/>
  <c r="I11" i="7" l="1"/>
  <c r="O11" i="7" s="1"/>
  <c r="F9" i="7"/>
  <c r="F30" i="7" s="1"/>
  <c r="H9" i="1"/>
  <c r="C9" i="7" l="1"/>
  <c r="C30" i="7" s="1"/>
  <c r="H67" i="5"/>
  <c r="H11" i="1" l="1"/>
  <c r="E9" i="7" l="1"/>
  <c r="E30" i="7" s="1"/>
  <c r="H75" i="5"/>
  <c r="D27" i="5" l="1"/>
  <c r="F19" i="6"/>
  <c r="C24" i="1" l="1"/>
  <c r="C23" i="1" s="1"/>
  <c r="C22" i="1" s="1"/>
  <c r="C27" i="1" s="1"/>
  <c r="C52" i="2"/>
  <c r="C51" i="2" s="1"/>
  <c r="C55" i="2" s="1"/>
  <c r="F18" i="6"/>
  <c r="G19" i="6"/>
  <c r="M19" i="6" s="1"/>
  <c r="D39" i="5"/>
  <c r="G18" i="6" l="1"/>
  <c r="M18" i="6" s="1"/>
  <c r="H8" i="1" l="1"/>
  <c r="H63" i="5"/>
  <c r="I10" i="7" l="1"/>
  <c r="O10" i="7" s="1"/>
  <c r="B9" i="7"/>
  <c r="I9" i="7" l="1"/>
  <c r="B30" i="7"/>
  <c r="C56" i="2"/>
  <c r="O9" i="7" l="1"/>
  <c r="H10" i="1"/>
  <c r="H7" i="1" s="1"/>
  <c r="H6" i="1" s="1"/>
  <c r="H27" i="1" s="1"/>
  <c r="C70" i="2"/>
  <c r="H71" i="5"/>
  <c r="B51" i="5"/>
  <c r="H51" i="5" s="1"/>
  <c r="H59" i="5" s="1"/>
  <c r="F27" i="5" l="1"/>
  <c r="F27" i="6"/>
  <c r="G31" i="5"/>
  <c r="H31" i="5" s="1"/>
  <c r="F26" i="6" l="1"/>
  <c r="F13" i="6" s="1"/>
  <c r="G27" i="6"/>
  <c r="F39" i="5"/>
  <c r="G27" i="5"/>
  <c r="H27" i="5" s="1"/>
  <c r="M27" i="6" l="1"/>
  <c r="G26" i="6"/>
  <c r="M26" i="6" s="1"/>
  <c r="G39" i="5"/>
  <c r="F10" i="6"/>
  <c r="G13" i="6"/>
  <c r="M13" i="6" s="1"/>
  <c r="H39" i="5" l="1"/>
  <c r="F9" i="6"/>
  <c r="G10" i="6"/>
  <c r="M10" i="6" s="1"/>
  <c r="H47" i="5" l="1"/>
  <c r="G9" i="6"/>
  <c r="M9" i="6" s="1"/>
  <c r="F30" i="6"/>
  <c r="G30" i="6" s="1"/>
  <c r="M30" i="6" s="1"/>
  <c r="I10" i="1" l="1"/>
  <c r="I7" i="1" s="1"/>
  <c r="I6" i="1" s="1"/>
  <c r="I27" i="1" s="1"/>
  <c r="D56" i="2"/>
  <c r="D70" i="2" s="1"/>
  <c r="D52" i="5"/>
  <c r="G72" i="5"/>
  <c r="J10" i="1" l="1"/>
  <c r="E56" i="2"/>
  <c r="E70" i="2" s="1"/>
  <c r="D19" i="7"/>
  <c r="D53" i="5"/>
  <c r="G73" i="5"/>
  <c r="H72" i="5"/>
  <c r="G52" i="5"/>
  <c r="H52" i="5" s="1"/>
  <c r="H60" i="5" s="1"/>
  <c r="H73" i="5" l="1"/>
  <c r="G53" i="5"/>
  <c r="H53" i="5" s="1"/>
  <c r="H61" i="5" s="1"/>
  <c r="I19" i="7"/>
  <c r="D18" i="7"/>
  <c r="D13" i="7" s="1"/>
  <c r="D30" i="7" s="1"/>
  <c r="J7" i="1"/>
  <c r="J6" i="1" s="1"/>
  <c r="J27" i="1" s="1"/>
  <c r="I18" i="7" l="1"/>
  <c r="I13" i="7" s="1"/>
  <c r="I30" i="7" s="1"/>
  <c r="O30" i="7" s="1"/>
  <c r="O19" i="7"/>
  <c r="O18" i="7" s="1"/>
  <c r="P18" i="7" l="1"/>
  <c r="P13" i="7" s="1"/>
  <c r="P30" i="7" s="1"/>
  <c r="O13" i="7"/>
</calcChain>
</file>

<file path=xl/sharedStrings.xml><?xml version="1.0" encoding="utf-8"?>
<sst xmlns="http://schemas.openxmlformats.org/spreadsheetml/2006/main" count="735" uniqueCount="472">
  <si>
    <t>1. melléklet</t>
  </si>
  <si>
    <t xml:space="preserve">Zamárdi Város Önkormányzatának </t>
  </si>
  <si>
    <t>B1-B7</t>
  </si>
  <si>
    <t xml:space="preserve">A. Költségvetési bevételek </t>
  </si>
  <si>
    <t>I. Működési költségvetési bevételek</t>
  </si>
  <si>
    <t>B1</t>
  </si>
  <si>
    <t>1.Működési célú támogatások államháztartáson belülről</t>
  </si>
  <si>
    <t>B3</t>
  </si>
  <si>
    <t>2. Közhatalmi bevételek</t>
  </si>
  <si>
    <t>B4</t>
  </si>
  <si>
    <t>3. Működési bevételek</t>
  </si>
  <si>
    <t>B6</t>
  </si>
  <si>
    <t>4. Működési célú átvett pénzeszközök</t>
  </si>
  <si>
    <t>II. Felhalmozási költségvetési bevételek</t>
  </si>
  <si>
    <t>B2</t>
  </si>
  <si>
    <t>1. Felhalmozási célú támogatások államháztartáson belülről</t>
  </si>
  <si>
    <t>B5</t>
  </si>
  <si>
    <t>2. Felhalmozási bevételek</t>
  </si>
  <si>
    <t>B7</t>
  </si>
  <si>
    <t>3. Felhalmozási célú átvett pénzeszközök</t>
  </si>
  <si>
    <t>B8</t>
  </si>
  <si>
    <t>B. Finanszírozási bevételek</t>
  </si>
  <si>
    <t>1. Belföldi finanszírozás bevételei</t>
  </si>
  <si>
    <t xml:space="preserve">1.1. Előző év költségvetési maradványának igénybevétele (belső finanszírozás) </t>
  </si>
  <si>
    <t>Működési célú maradvány</t>
  </si>
  <si>
    <t>Felhalmozási célú maradvány</t>
  </si>
  <si>
    <t>2. Költségvetési hiány külső finanszírozására szolgáló eszközök</t>
  </si>
  <si>
    <t>Bevételek összesen</t>
  </si>
  <si>
    <t>K1-K8</t>
  </si>
  <si>
    <t xml:space="preserve">A. Költségvetési kiadások </t>
  </si>
  <si>
    <t xml:space="preserve">I. Működési költségvetési kiadások </t>
  </si>
  <si>
    <t>K1</t>
  </si>
  <si>
    <t>1. Személyi juttatások</t>
  </si>
  <si>
    <t>K2</t>
  </si>
  <si>
    <t>2.  Munkaadókat terhelő járulékok és szociális hozzájárulási adó</t>
  </si>
  <si>
    <t>K3</t>
  </si>
  <si>
    <t>3. Dologi kiadások</t>
  </si>
  <si>
    <t>K4</t>
  </si>
  <si>
    <t>4. Ellátottak pénzbeli juttatásai</t>
  </si>
  <si>
    <t>K5</t>
  </si>
  <si>
    <t>5. Egyéb működési célú kiadások</t>
  </si>
  <si>
    <t xml:space="preserve">II. Felhalmozási költségvetési kiadások </t>
  </si>
  <si>
    <t>K6</t>
  </si>
  <si>
    <t>1. Beruházások</t>
  </si>
  <si>
    <t>K7</t>
  </si>
  <si>
    <t>2. Felújítások</t>
  </si>
  <si>
    <t>K8</t>
  </si>
  <si>
    <t>3. Egyéb felhalmozási célú kiadások</t>
  </si>
  <si>
    <t>3.1. Felhalmozási célú tartalék</t>
  </si>
  <si>
    <t>K9</t>
  </si>
  <si>
    <t>B. Finanszírozási kiadások</t>
  </si>
  <si>
    <t>1. Belföldi finanszírozás kiadásai</t>
  </si>
  <si>
    <t>K914</t>
  </si>
  <si>
    <t>ÁHB megelőlegezések visszafizetése</t>
  </si>
  <si>
    <t>2. Külföldi finanszírozás kiadásai</t>
  </si>
  <si>
    <t>Kiadások összesen</t>
  </si>
  <si>
    <t>2. melléklet</t>
  </si>
  <si>
    <t xml:space="preserve">                                                                                              </t>
  </si>
  <si>
    <t>Működési bevételek - kiadások</t>
  </si>
  <si>
    <t>A. Működési költségvetési bevételek</t>
  </si>
  <si>
    <t>I. Működési célú támogatások államháztartáson belülről</t>
  </si>
  <si>
    <t>B11</t>
  </si>
  <si>
    <t>1. Önkormányzatok működési támogatásai</t>
  </si>
  <si>
    <t>B111</t>
  </si>
  <si>
    <t>1.1. Helyi önkormányzatok működésének általános támogatása</t>
  </si>
  <si>
    <t>1.1.1. Hivatal működésének támogatása</t>
  </si>
  <si>
    <t>1.1.2. Településüzemeltetéshez kapcsolódó feladatellátás támogatása</t>
  </si>
  <si>
    <t>1.1.2.1. Zöldterület gazdálkodással kapcsolatos feladatok támogatása</t>
  </si>
  <si>
    <t>1.1.2.2. Közvilágítás fenntartásának támogatása</t>
  </si>
  <si>
    <t>1.1.2.3. Köztemető fenntartással kapcsolatos feladatok</t>
  </si>
  <si>
    <t>1.1.2.4. Közutak fenntartásának támogatása</t>
  </si>
  <si>
    <t>1.1.3. Egyéb önkormányzati feladatok támogatása</t>
  </si>
  <si>
    <t>1.1.4. Üdülőhelyi feladatok támogatása</t>
  </si>
  <si>
    <t>1.1.5. Lakott külterülettel kapcsolatos feladatok</t>
  </si>
  <si>
    <t>Beszámítás</t>
  </si>
  <si>
    <t>B112</t>
  </si>
  <si>
    <t xml:space="preserve">1.2. Települési önkormányzatok egyes köznevelési feladatainak támogatása </t>
  </si>
  <si>
    <t>B113</t>
  </si>
  <si>
    <t xml:space="preserve">1.3. Települési önkormányzatok szociális gyermekjóléti és gyermekétkeztetési  feladatainak támogatása </t>
  </si>
  <si>
    <t xml:space="preserve">                        Házi segítségnyújtás </t>
  </si>
  <si>
    <t xml:space="preserve">                        Család és Gyermekjóléti Szolgálat </t>
  </si>
  <si>
    <t xml:space="preserve">                        Gyermekétkeztetés - üzemeltetési támogatás</t>
  </si>
  <si>
    <t>B114</t>
  </si>
  <si>
    <t xml:space="preserve">1.4. Települési önkormányzatok kulturális feladatainak támogatása </t>
  </si>
  <si>
    <t>B16</t>
  </si>
  <si>
    <t>2.1. OEP finanszírozás (védőnői szolgálat)</t>
  </si>
  <si>
    <t>II. Közhatalmi bevételek</t>
  </si>
  <si>
    <t>B34</t>
  </si>
  <si>
    <t>1. Vagyoni típusú adók</t>
  </si>
  <si>
    <t xml:space="preserve">1.1. Építményadó </t>
  </si>
  <si>
    <t>B351</t>
  </si>
  <si>
    <t>2. Értékesítési és forgalmi adók</t>
  </si>
  <si>
    <t>2.1 Iparűzési adó</t>
  </si>
  <si>
    <t>B354</t>
  </si>
  <si>
    <t>3. Gépjárműadó (40 %-a)</t>
  </si>
  <si>
    <t>B355</t>
  </si>
  <si>
    <t xml:space="preserve">4. Egyéb áruhasználati és szolgáltatási adók </t>
  </si>
  <si>
    <t xml:space="preserve">4.1. Idegenforgalmi adó tartózkodás után </t>
  </si>
  <si>
    <t>B36</t>
  </si>
  <si>
    <t>5. Egyéb közhatalmi bevételek (igazgatási szolgáltatási díj, bírságok)</t>
  </si>
  <si>
    <t>III. Működési bevételek</t>
  </si>
  <si>
    <t>IV. Működési célú átvett pénzeszközök</t>
  </si>
  <si>
    <t>1.  Belföldi finanszírozás bevételei</t>
  </si>
  <si>
    <t>1. Előző év működési célú maradvány igénybevétele (belső finanszírozás)</t>
  </si>
  <si>
    <t>Működési bevételek összesen</t>
  </si>
  <si>
    <t xml:space="preserve">A. Működési költségvetési kiadások </t>
  </si>
  <si>
    <t>I. Személyi juttatások</t>
  </si>
  <si>
    <t>II. Munkaadókat terhelő járulékok és szociális hozzájárulási adó</t>
  </si>
  <si>
    <t>III. Dologi kiadások</t>
  </si>
  <si>
    <t>IV. Ellátottak pénzbeli juttatásai</t>
  </si>
  <si>
    <t>V. Egyéb működési célú kiadások</t>
  </si>
  <si>
    <t>I. Belföldi finanszírozás kiadásai</t>
  </si>
  <si>
    <t>Működési kiadások összesen</t>
  </si>
  <si>
    <t>3. melléklet</t>
  </si>
  <si>
    <t>Felhalmozási bevételek - kiadások</t>
  </si>
  <si>
    <t xml:space="preserve">A. Felhalmozási költségvetési bevételek </t>
  </si>
  <si>
    <t>I. Felhalmozási célú támogatások államháztartáson belülről</t>
  </si>
  <si>
    <t xml:space="preserve">1. Európai Uniós forrásból származó bevételek </t>
  </si>
  <si>
    <t>2. Hazai forrásból származó bevételek</t>
  </si>
  <si>
    <t xml:space="preserve">II. Felhalmozási bevételek </t>
  </si>
  <si>
    <t>B51</t>
  </si>
  <si>
    <t xml:space="preserve">1. Immateriális javak értékesítése </t>
  </si>
  <si>
    <t>B52</t>
  </si>
  <si>
    <t>B53</t>
  </si>
  <si>
    <t>3. Egyéb tárgyi eszközök értékesítése</t>
  </si>
  <si>
    <t>B54</t>
  </si>
  <si>
    <t>4. Részesedések értékesítése</t>
  </si>
  <si>
    <t>B55</t>
  </si>
  <si>
    <t xml:space="preserve">5. Részesedések megszűnéséhez kapcsolódó bevételek </t>
  </si>
  <si>
    <t>III. Felhalmozási célú átvett pénzeszközök</t>
  </si>
  <si>
    <t>B74</t>
  </si>
  <si>
    <t>1. Felhalmozási célú visszatérítendő támogatások, kölcsönök visszatérülése Áht-n kívülről</t>
  </si>
  <si>
    <t>1. Előző év felhalmozási célú maradvány igénybevétele (belső finanszírozás)</t>
  </si>
  <si>
    <t>2. Felhalmozási célú hitel</t>
  </si>
  <si>
    <t>Felhalmozási bevételek összesen</t>
  </si>
  <si>
    <t xml:space="preserve">A. Felhalmozási költségvetési kiadások </t>
  </si>
  <si>
    <t>I. Beruházások</t>
  </si>
  <si>
    <t>1. Önkormányzati beruházások</t>
  </si>
  <si>
    <t>1.1. Európai Uniós támogatásból megvalósuló beruházások</t>
  </si>
  <si>
    <t>1.2. Hazai támogatásból megvalósuló beruházások</t>
  </si>
  <si>
    <t>1.3. Saját forrásból megvalósítandó beruházások</t>
  </si>
  <si>
    <r>
      <t>2. Intézményi beruházások</t>
    </r>
    <r>
      <rPr>
        <sz val="10"/>
        <rFont val="Times New Roman"/>
        <family val="1"/>
        <charset val="238"/>
      </rPr>
      <t xml:space="preserve"> (tárgyi eszközök beszerzése)</t>
    </r>
  </si>
  <si>
    <t xml:space="preserve">2.1. Hivatal </t>
  </si>
  <si>
    <t>2.2. Gamesz</t>
  </si>
  <si>
    <t>2.3. Óvoda</t>
  </si>
  <si>
    <t>2.4. Tourinform Iroda, Közösségi Ház és Városi Könyvtár</t>
  </si>
  <si>
    <t xml:space="preserve">2.5. Háziorvosi szolgálat (önkormányzati kormányzati funkció) </t>
  </si>
  <si>
    <t>2.6. Védőnői szolgálat (önkormányzati kormányzati funkció)</t>
  </si>
  <si>
    <t>II. Felújítások</t>
  </si>
  <si>
    <t>1. Önkormányzati felújítások</t>
  </si>
  <si>
    <t>1.1. Európai Uniós támogatásból megvalósuló felújítások</t>
  </si>
  <si>
    <t>1.2. Saját forrásból megvalósítandó felújítások</t>
  </si>
  <si>
    <t>2. Intézményi felújítás</t>
  </si>
  <si>
    <t>III. Egyéb felhalmozási célú kiadások</t>
  </si>
  <si>
    <t>1. Felhalmozási célú tartalék</t>
  </si>
  <si>
    <t>Felhalmozási kiadások összesen</t>
  </si>
  <si>
    <t>4. melléklet</t>
  </si>
  <si>
    <t xml:space="preserve">Zamárdi Város Önkormányzata </t>
  </si>
  <si>
    <t>Működési célú támogatások, pénzeszközátadások</t>
  </si>
  <si>
    <t>Petőfi Sportegyesület támogatása</t>
  </si>
  <si>
    <t>Civil szervezetek működési támogatása</t>
  </si>
  <si>
    <t>Balaton Fejlesztési Tanács (Mozdulj Balaton programsorozat)</t>
  </si>
  <si>
    <t xml:space="preserve">Fogorvosi körzet támogatása (Leder Dental Kft) </t>
  </si>
  <si>
    <t xml:space="preserve">Siófoki Állatvédő Alapítvány </t>
  </si>
  <si>
    <t>Dél Balatoni Szennyvízelvezetés és Tisztítás Megvalósítását Célzó Önkormányzati Társulásnak fizetendő működési hozzájár.</t>
  </si>
  <si>
    <t>Egyéb működési célú kiadások összesen</t>
  </si>
  <si>
    <t>5. melléklet</t>
  </si>
  <si>
    <t>Bevételek / kiadások</t>
  </si>
  <si>
    <t>Önkormányzat</t>
  </si>
  <si>
    <t>Intézmények</t>
  </si>
  <si>
    <t>Intézmények 
összesen</t>
  </si>
  <si>
    <t>Önkormányzat 
mindösszesen</t>
  </si>
  <si>
    <t>Polgármesteri
 hivatal</t>
  </si>
  <si>
    <t>GAMESZ</t>
  </si>
  <si>
    <t xml:space="preserve">Óvoda </t>
  </si>
  <si>
    <t>Tourinform Iroda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</si>
  <si>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</si>
  <si>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</si>
  <si>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</si>
  <si>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</si>
  <si>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bevételek</t>
  </si>
  <si>
    <t>Finanszírozási bevételek</t>
  </si>
  <si>
    <t>Előző évi maradvány</t>
  </si>
  <si>
    <t xml:space="preserve">Intézményfinanszírozás </t>
  </si>
  <si>
    <t xml:space="preserve">Bevételek összesen </t>
  </si>
  <si>
    <t xml:space="preserve">Bevételek nettósítva összesen </t>
  </si>
  <si>
    <t>Intézményfinanszírozás</t>
  </si>
  <si>
    <t>Kiadások nettósítva összesen</t>
  </si>
  <si>
    <t>Személyi juttatások</t>
  </si>
  <si>
    <t>Munkaadókat terhelő jár., szoc.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</si>
  <si>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</si>
  <si>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</si>
  <si>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</si>
  <si>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</si>
  <si>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</si>
  <si>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</si>
  <si>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</si>
  <si>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Tartalékok (működési + felhalmozási célú)</t>
  </si>
  <si>
    <t xml:space="preserve"> </t>
  </si>
  <si>
    <t>6. melléklet</t>
  </si>
  <si>
    <t>Működési célú támogatások áht-on belülről</t>
  </si>
  <si>
    <t>Működési célú átvett pénzeszköz</t>
  </si>
  <si>
    <t>Összesen</t>
  </si>
  <si>
    <t>Felhalmozási célú támogatások áht-on belülről</t>
  </si>
  <si>
    <t xml:space="preserve"> Felhalmozási bevételek</t>
  </si>
  <si>
    <t>Felhalmozási célú átvett pénzeszközök</t>
  </si>
  <si>
    <t>Felhalmozási célú 
maradvány</t>
  </si>
  <si>
    <t xml:space="preserve">Kötelező </t>
  </si>
  <si>
    <t xml:space="preserve">Önként vállalt </t>
  </si>
  <si>
    <t>Államigazgatási</t>
  </si>
  <si>
    <t>Polgármesteri Hivatal</t>
  </si>
  <si>
    <t xml:space="preserve">GAMESZ </t>
  </si>
  <si>
    <t>Óvoda</t>
  </si>
  <si>
    <t>Önkormányzat
mindösszesen</t>
  </si>
  <si>
    <t>7. melléklet</t>
  </si>
  <si>
    <t>Önkormányzat/
intézmények/feladatok szerinti bontásban</t>
  </si>
  <si>
    <t>Létszám</t>
  </si>
  <si>
    <t>Engedély
ezett
 létszám</t>
  </si>
  <si>
    <t>Működési kiadások</t>
  </si>
  <si>
    <t>Felhalmozási kiadások</t>
  </si>
  <si>
    <t>Költségvetési kiadások összesen</t>
  </si>
  <si>
    <t>Munkaadókat terhelő járulékok és szociális hozzájárulási adó</t>
  </si>
  <si>
    <t>Finanszírozási kiadások (belföldi finanszírozás kiadásai)</t>
  </si>
  <si>
    <t>Működési célú tartalék</t>
  </si>
  <si>
    <t>Beruházás</t>
  </si>
  <si>
    <t>Felújítás</t>
  </si>
  <si>
    <t>Egyéb felhalmozási célú kiadás</t>
  </si>
  <si>
    <t>Felhalmozási célú tartalék</t>
  </si>
  <si>
    <t>közfoglalkoztatottak létszáma (önkormányzat)</t>
  </si>
  <si>
    <t>közfoglalkoztatottak létszáma PMH</t>
  </si>
  <si>
    <t>közfoglalkoztatottak létszáma GAMESZ</t>
  </si>
  <si>
    <t>közfoglalkoztatottak létszáma összesen</t>
  </si>
  <si>
    <t>Az önkormányzat önként vállalt feladatai</t>
  </si>
  <si>
    <t>1. Testvérvárosi és partnervárosi kapcsolatok szervezése, külföldi önkormányzatokkal való együttműködés.</t>
  </si>
  <si>
    <t>2. A város hivatalos honlapjának fenntartása.</t>
  </si>
  <si>
    <t>3. Időszaki lap megjelentetése.</t>
  </si>
  <si>
    <t>4. Helyi televíziós műsorszolgáltatás megrendelése.</t>
  </si>
  <si>
    <t>5. Közterület-felügyelet létrehozása a Polgármesteri Hivatalban.</t>
  </si>
  <si>
    <t>6. Egyes helyi fejlesztési feladatok megvalósítása európai uniós támogatással, a megvalósított projektek és a projektekhez kapcsolódóan tett vállalások fenntartása.</t>
  </si>
  <si>
    <t>7. Egyesületek, alapítványok, egyházak és további lakossági önszerveződő közösségek tevékenységének segítése, támogatása, az együttműködés biztosítása, Városi Közösségi ház működtetése, fejlesztése.</t>
  </si>
  <si>
    <t>8. A helytörténeti emlékek gyűjtésének és gondozásának, helytörténeti gyűjtemény fenntartásának támogatása.</t>
  </si>
  <si>
    <t>9. Városi rendezvények és kulturális programok szervezése, lebonyolítása, helyszíneinek biztosítása és folyamatos fejlesztése.</t>
  </si>
  <si>
    <t>10. Szilárd hulladék szelektív gyűjtésének szervezése, zöldhulladék gyűjtése és ártalmatlanítása.</t>
  </si>
  <si>
    <t>8. melléklet</t>
  </si>
  <si>
    <t>Zamárdi Város Önkormányzatának  több éves kihatással járó feladatai</t>
  </si>
  <si>
    <t>Zamárdi Város Önkormányzatának többéves kihatással járó feladatai</t>
  </si>
  <si>
    <t>Összes kiadás</t>
  </si>
  <si>
    <t>-</t>
  </si>
  <si>
    <t>3. Egyéb felhalmozási kiadások</t>
  </si>
  <si>
    <t>9. melléklet</t>
  </si>
  <si>
    <t>Az Európai Uniós forrásból finanszírozott programok, projektek</t>
  </si>
  <si>
    <t>Az Ávr. rendelet 24. § (1) bekezdés a) és a bd) pontja rögzíti, hogy az önkormányzat kiadásai tekintetében a költségvetés tartalmazza elkülönítetten az EU-s forrásból finanszírozott támogatással megvalósuló programok, projektek kiadásait és bevételeit, valamint a helyi önkormányzat ilyen projektekhez történő hozzájárulásait.</t>
  </si>
  <si>
    <t>Források</t>
  </si>
  <si>
    <t>Saját erő</t>
  </si>
  <si>
    <t>Források összesen:</t>
  </si>
  <si>
    <t>Kiadások, költségek</t>
  </si>
  <si>
    <t>10. melléklet</t>
  </si>
  <si>
    <t>Megnevezés</t>
  </si>
  <si>
    <t>Május</t>
  </si>
  <si>
    <t xml:space="preserve">   Bevételek összesen</t>
  </si>
  <si>
    <t xml:space="preserve">   Kiadások összesen</t>
  </si>
  <si>
    <t>Havi egyenleg</t>
  </si>
  <si>
    <t>Göngyölített egyenleg</t>
  </si>
  <si>
    <t>11. melléklet</t>
  </si>
  <si>
    <t>Saját bevételek és az adósságot keletkeztető ügyletekből és kezességvállalásokból fennálló kötelezettségek aránya</t>
  </si>
  <si>
    <t>Sor-szám</t>
  </si>
  <si>
    <t>1.</t>
  </si>
  <si>
    <t>Helyi adók, települési adók</t>
  </si>
  <si>
    <t>2.</t>
  </si>
  <si>
    <t>Osztalékok, koncessziós díjak, hozambevételek</t>
  </si>
  <si>
    <t>3.</t>
  </si>
  <si>
    <t>Díjak, pótlékok, bírságok</t>
  </si>
  <si>
    <t>4.</t>
  </si>
  <si>
    <t>Tárgyi eszközök, immateriális javak, vagyoni értékű jog értékesítése, vagyonhasznosításból származó bevétel</t>
  </si>
  <si>
    <t>5.</t>
  </si>
  <si>
    <t>Részvények, részesedések értékesítése</t>
  </si>
  <si>
    <t>6.</t>
  </si>
  <si>
    <t>Vállalat értékesítéséből, privatizációból származó bevételek</t>
  </si>
  <si>
    <t>7.</t>
  </si>
  <si>
    <t>Kezesség-, illetve garanciavállalással kapcsolatos megtérülés</t>
  </si>
  <si>
    <t>8.</t>
  </si>
  <si>
    <t>Saját bevételek (1+…+7)</t>
  </si>
  <si>
    <t>9.</t>
  </si>
  <si>
    <t>Saját bevételek (8. sor) 50 %-a</t>
  </si>
  <si>
    <t>10.</t>
  </si>
  <si>
    <t>Előző év(ek)ben keletkezett fizetési kötelezettség (11+…+18)</t>
  </si>
  <si>
    <t>11.</t>
  </si>
  <si>
    <t>Hitelből eredő fizetési kötelezettség</t>
  </si>
  <si>
    <t>12.</t>
  </si>
  <si>
    <t>Kölcsönből eredő fizetési kötelezettség</t>
  </si>
  <si>
    <t>13.</t>
  </si>
  <si>
    <t>Hitelviszonyt megtestesítő értékpapírból eredő fizetési kötelezettség</t>
  </si>
  <si>
    <t>14.</t>
  </si>
  <si>
    <t>Adott váltóból eredő fizetési kötelezettség</t>
  </si>
  <si>
    <t>15.</t>
  </si>
  <si>
    <t>Pénzügyi lízingből eredő fizetési kötelezettség</t>
  </si>
  <si>
    <t>16.</t>
  </si>
  <si>
    <t>Halasztott fizetés, részletfizetés fizetési kötelezettsége</t>
  </si>
  <si>
    <t>17.</t>
  </si>
  <si>
    <t>Szerződésben kikötött visszavásárlási kötelezettség</t>
  </si>
  <si>
    <t>18.</t>
  </si>
  <si>
    <t>Kezesség-, és garanciavállalásból eredő fizetési kötelezettség</t>
  </si>
  <si>
    <t>19.</t>
  </si>
  <si>
    <t>Tárgyévben keletkezett illetve keletkező, tárgyévet terhelő fizetési kötelezettség (20+…+27)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</si>
  <si>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</si>
  <si>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</si>
  <si>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</si>
  <si>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</si>
  <si>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</si>
  <si>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</si>
  <si>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</si>
  <si>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</si>
  <si>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</si>
  <si>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Fizetési kötelezettség összesen (10+19)</t>
  </si>
  <si>
    <t>29.</t>
  </si>
  <si>
    <t>Fizetési kötelezettséggel csökkentett saját bevétel (9-28)</t>
  </si>
  <si>
    <t>2. Felhalmozási célú pénzeszközátadás</t>
  </si>
  <si>
    <t xml:space="preserve">3. Egyéb működési célú támogatások bevételei államháztartáson belülről </t>
  </si>
  <si>
    <t>Beruházások (eszközbeszerzés)</t>
  </si>
  <si>
    <t>Dologi kiadások (szakmai tevékenységhez kapcs. szolg. költségei)</t>
  </si>
  <si>
    <t>Munkaadókat terhelő járulékok és szociális hozzájárulási adó (projektmenedzsment foglalkoztatást terhelő adók, járulékok)</t>
  </si>
  <si>
    <t>Személyi juttatások (projektmenedzsment munkabér)</t>
  </si>
  <si>
    <t>- ebből támogatási előleg</t>
  </si>
  <si>
    <t xml:space="preserve">EU-s forrás </t>
  </si>
  <si>
    <t>A támogatás intenzitása: 100 %</t>
  </si>
  <si>
    <t>Projekt költségek elszámolhatóságának kezdő időpontja: 2014.01.01.</t>
  </si>
  <si>
    <t>Projekt megvalósításának kezdete: 2017.07.01.</t>
  </si>
  <si>
    <t>Dologi kiadások (nyilvánosság, szakmai tevékenységhez kapcs. szolg. költségei)</t>
  </si>
  <si>
    <t>Projekt költségek elszámolhatóságának kezdő időpontja:  2014.01.01.</t>
  </si>
  <si>
    <t>Projekt megvalósításának kezdete: 2017.07.01.</t>
  </si>
  <si>
    <t>1.1. TOP-3.2.1-15-S01-2016-00006 "Fekete István Általános Iskola energetikai korszerűsítése" pályázat</t>
  </si>
  <si>
    <t>1.2. TOP-1.2.1-15-SO1-2016-00010 "Többfunkciós kiállító és bemutatótér létrehozása Zamárdiban" pályázat</t>
  </si>
  <si>
    <t>1.1.1. TOP-3.2.1-15-S01-2016-00006 "Fekete István Általános Iskola energetikai korszerűsítése" pályázat</t>
  </si>
  <si>
    <t>1.1.2. TOP-1.2.1-15-SO1-2016-00010 "Többfunkciós kiállító és bemutatótér létrehozása Zamárdiban" pályázat</t>
  </si>
  <si>
    <t>1.1.3. TOP-1.1.3-15-SO1-2016-00004 "Helyi termelők helyi piacra jutásának támogatása Zamárdiban" pályázat</t>
  </si>
  <si>
    <t>Zamárdi Településfejlesztési Koncepciójának és Településrendezési Eszközeinek felülvizsgálata a Környezeti értékeléssel és az Örökségvédelmi Hatástanulmánnyal 93/2017. (III.27.) KT hat.</t>
  </si>
  <si>
    <t>3.2.Felhalmozási célú pénzeszközátadás</t>
  </si>
  <si>
    <t>B116</t>
  </si>
  <si>
    <t>1.5. Elszámolásból származó bevételek</t>
  </si>
  <si>
    <t>2.6. Balaton Fejlesztési Tanács Rose fesztivál rendezvény támogatás (Tourinform Iroda)</t>
  </si>
  <si>
    <t>2.2. OEP finanszírozás (2017. január hó háziorvosi alapellátás)</t>
  </si>
  <si>
    <t>2.4.  Közfoglalkoztatás támogatása SMJH Munkaügyi Kirendeltségtől (Gamesz)</t>
  </si>
  <si>
    <t>1.2. Telekadó</t>
  </si>
  <si>
    <t>11. Idegenforgalmi, turisztika-fejlesztési tevékenység, a tourinform iroda működtetése.</t>
  </si>
  <si>
    <t>1.3. TOP-1.1.3-16-SO1-2017-00005 "Helyi termelők helyi piacra jutásának támogatása Zamárdiban" pályázat</t>
  </si>
  <si>
    <t>- ebből támogatási előleg (100%)</t>
  </si>
  <si>
    <r>
      <t xml:space="preserve">EU-s projekt neve, azonosítója: </t>
    </r>
    <r>
      <rPr>
        <sz val="12"/>
        <rFont val="Times New Roman"/>
        <family val="1"/>
        <charset val="238"/>
      </rPr>
      <t>TOP-3.2.1-15-S01-2016-00006 "Fekete István Általános Iskola energetikai korszerűsítése"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</si>
  <si>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TOP-1.2.1-15-SO1-2016-00010 "Többfunkciós kiállító és bemutatótér létrehozása Zamárdiban"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</si>
  <si>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TOP-1.1.3-16-SO1-2017-00005 "Helyi piac fejlesztése Zamárdiban" pályázat</t>
    </r>
  </si>
  <si>
    <t>1.1.6. Polgármester illetmény támogatása</t>
  </si>
  <si>
    <t xml:space="preserve">                        A települési önkormányzatok szociális feladatainak egyéb támogatása</t>
  </si>
  <si>
    <t>Fehér Imre alkotótábor</t>
  </si>
  <si>
    <t xml:space="preserve"> Ft-ban</t>
  </si>
  <si>
    <t>Rákóczi Szövettség</t>
  </si>
  <si>
    <t>Berzsenyi Dániel Irodalmi és Művészeti társaság</t>
  </si>
  <si>
    <t>TOP-3.2.1-15-S01-2016-00006 "Fekete István Általános Iskola energetikai korszerűsítése" pályázat saját forrás</t>
  </si>
  <si>
    <t>TOP-1.2.1-15-SO1-2016-00010 "Többfunkciós kiállító és bemutatótér létrehozása Zamárdiban" pályázat saját forrás</t>
  </si>
  <si>
    <t>TOP-1.1.3-15-SO1-2016-00004 "Helyi termelők helyi piacra jutásának támogatása Zamárdiban" pályázat saját forrás</t>
  </si>
  <si>
    <t>Költségvetési bevételek</t>
  </si>
  <si>
    <t>Költségvetési kiadások</t>
  </si>
  <si>
    <t>Ft-ban</t>
  </si>
  <si>
    <t>Hivatal</t>
  </si>
  <si>
    <t>Tartalék</t>
  </si>
  <si>
    <t>Római Katrolikus Plébánia Zamárdi orgona hangolása karbantartás</t>
  </si>
  <si>
    <t xml:space="preserve">                      Ft-ban</t>
  </si>
  <si>
    <t>1. Működési célú tartalék</t>
  </si>
  <si>
    <t xml:space="preserve">    2. Működési célú támogatások, pénzeszközátadások</t>
  </si>
  <si>
    <t xml:space="preserve">        1. Működési célú támogatások (civilek támogatása)</t>
  </si>
  <si>
    <t xml:space="preserve">    2. Működési célú visszatérítendő kölcsön nyújtása (Parkolási Kft.)</t>
  </si>
  <si>
    <t>5.1. Működési célú tartalék</t>
  </si>
  <si>
    <t>5.2. Működési célú támogatások, pénzeszközátadások</t>
  </si>
  <si>
    <t>Projekt fizikai befejezésének tervezett napja: -</t>
  </si>
  <si>
    <t>A záró kifizetési igénylés benyújtásának határideje:-</t>
  </si>
  <si>
    <t>Projekt fizikai befejezésének tervezett napja: 2019.08.31</t>
  </si>
  <si>
    <t>A záró kifizetési igénylés benyújtásának határideje: 2019.09.30</t>
  </si>
  <si>
    <t>Zamárdi Város Önkormányzat 2020. évi bevétel-kiadási előirányzat-felhasználási ütemterve</t>
  </si>
  <si>
    <t>..../2020. (…...)  önkormányzati rendelet</t>
  </si>
  <si>
    <t>2020. évi eredeti előirányzat</t>
  </si>
  <si>
    <t>2020. évi működési célú támogatásai, pénzeszközátadásai</t>
  </si>
  <si>
    <t>2020. évi összevont mérlege</t>
  </si>
  <si>
    <t xml:space="preserve">2020. évi felhalmozási bevételei és kiadásai </t>
  </si>
  <si>
    <t>2020. évi működési bevételei és kiadásai</t>
  </si>
  <si>
    <t>Zamárdi Város Önkormányzatának 2020. évi intézményi szintű bevételei, kiadásai, intézményfinanszírozása</t>
  </si>
  <si>
    <t>2020. évi előirányzat</t>
  </si>
  <si>
    <t>2020. évi eredeti előirányzat (kiemelt előirányzatok)</t>
  </si>
  <si>
    <t>Zamárdi Város Önkormányzatának 2020. évi kiadásai intézményenként, kiemelt előirányzatonként, 
feladatonkénti bontásban</t>
  </si>
  <si>
    <t>II. sz. háziorvosi rendelő asszisztens bér támogatása 2020-ban</t>
  </si>
  <si>
    <t>Módosított előirányzat</t>
  </si>
  <si>
    <r>
      <t xml:space="preserve">EU-s projekt neve, azonosítója: </t>
    </r>
    <r>
      <rPr>
        <sz val="12"/>
        <rFont val="Times New Roman"/>
        <family val="1"/>
        <charset val="238"/>
      </rPr>
      <t>GINOP-7.1.2.-15-2016-00008 pályázat</t>
    </r>
  </si>
  <si>
    <t>2.1. Zamárdi Szabadstrandi fejlesztések támogatás 2020</t>
  </si>
  <si>
    <t xml:space="preserve">    Zamárdi Szabadstrandi fejlesztések támogatás 2020</t>
  </si>
  <si>
    <r>
      <t xml:space="preserve">EU-s projekt neve, azonosítója: </t>
    </r>
    <r>
      <rPr>
        <sz val="12"/>
        <rFont val="Times New Roman"/>
        <family val="1"/>
        <charset val="238"/>
      </rPr>
      <t>TOP-1.4.1-19-SO1-2019-00010 "Új bölcsöde létrehozása Zamárdiban" pályázat</t>
    </r>
  </si>
  <si>
    <t>Projekt fizikai befejezésének tervezett napja: 2021.12.31</t>
  </si>
  <si>
    <t>Projekt megvalósításának kezdete: 2020.07.31.</t>
  </si>
  <si>
    <t>Projekt költségek elszámolhatóságának kezdő időpontja: -</t>
  </si>
  <si>
    <t>1.4. TOP-1.4.1-19-SO1-2019-00010 "Új bölcsöde létrehozása Zamárdiban" pályázat</t>
  </si>
  <si>
    <t>1.1.3. TOP-1.4.1-19-SO1-2019-00010 "Új bölcsöde létrehozása Zamárdiban" pályázat</t>
  </si>
  <si>
    <t>Berkenye Zamárdi Alkotókör Egyesület működési támogatása</t>
  </si>
  <si>
    <t>Fehér Gyűrű Közhasznú Egyesület működési támogatása</t>
  </si>
  <si>
    <t>Magyar Máltai Szeretetszolgálat Egyesület működési támogatása</t>
  </si>
  <si>
    <t>Magyar Vöröskereszt Egyesület működési támogatása</t>
  </si>
  <si>
    <t>Media Solutions Kft.</t>
  </si>
  <si>
    <t>Nők a Balatonért Közhasznú Egyesület működési támogatása</t>
  </si>
  <si>
    <t>Zamárdi Egészségőr Egyesület működési támogatása</t>
  </si>
  <si>
    <t>Zamárdi Női Kar 2020. évi működési kiadásaira</t>
  </si>
  <si>
    <t>Zamárdi Polgárőr Egyesület</t>
  </si>
  <si>
    <t>Zamárdi Vitorlás és Vízimentő Egyesület működési támogatása</t>
  </si>
  <si>
    <t xml:space="preserve">Balatonkör Sportegyesület XXI. Balatonkör kerékpártúra </t>
  </si>
  <si>
    <t xml:space="preserve">Balatonkör Egyesület - Pach Gábor 2020. január 25-i rendezvény </t>
  </si>
  <si>
    <t xml:space="preserve">Bandi 2000 Bt - Jegenye téri majális </t>
  </si>
  <si>
    <t>Berkenye Zamárdi Alkotókör Egyesület- Helyi értékek-helyi alkotók 2020. évi kulturális támogatás</t>
  </si>
  <si>
    <t xml:space="preserve">Bodrogi Éva- Kézműves foglalkozások a Közösségi Házban </t>
  </si>
  <si>
    <t>Nők a Balatonért Közhasznú Egyesület- Szakmai és Kulturális programok támogatása</t>
  </si>
  <si>
    <t>Római Katolikus Plébánia Zamárdi - Derűs Harmónia</t>
  </si>
  <si>
    <t>Vassné Pusztai Marianna -Bácskai utcai vállalkozók</t>
  </si>
  <si>
    <t xml:space="preserve">Váci Autó SE- Lurkók Vitorlára, "Zamárdió" Parti programok  </t>
  </si>
  <si>
    <t>Zamárdi Egészségőr Egyesület - Fuss Zamárdiért rendezvény</t>
  </si>
  <si>
    <t>Zamárdi Női Kar 2020. évi kulturális programokra</t>
  </si>
  <si>
    <t>Református Egyházközség Zamárdi A Zamárdi Siófoki u. 20. sz. alatti egyházi épület teraszának felújítása</t>
  </si>
  <si>
    <t>A záró kifizetési igénylés benyújtásának határideje: 2020.09.28</t>
  </si>
  <si>
    <t>Projekt fizikai befejezésének tervezett napja: 2020.06.30</t>
  </si>
  <si>
    <t>Projekt megvalósításának kezdete: 2018.05.03.</t>
  </si>
  <si>
    <t>1.1.4. GINOP-7.1.2.-15-2016-00008 pályázat</t>
  </si>
  <si>
    <t xml:space="preserve">  1. Működési célú visszatérítendő kölcsön visszafizetése</t>
  </si>
  <si>
    <t xml:space="preserve">2.1 Petőfi Sportegyesület támogatása (Tao- pályázathoz önrész) </t>
  </si>
  <si>
    <t>2.2. Felhalmozási célú garancia- és kezességvállalásból származó kifizetés</t>
  </si>
  <si>
    <t>Útburkolat felújítások</t>
  </si>
  <si>
    <t>Bácskai utvai kikötő pályázat</t>
  </si>
  <si>
    <t>Energetikai megtakarítási Intézkedési Terv</t>
  </si>
  <si>
    <t>Fő utca fekvőrendőr telepítés 5 m szélességben táblázásokkal</t>
  </si>
  <si>
    <t>Harcsa utca kikötő legalizálása/tervezés  (2019 évben jóváhagyott szerint)</t>
  </si>
  <si>
    <t>Horváth Krisztina orvosi rendelő 2 db radiátor, szigetelt álmenyezet -raktár -, + szellőztető rács 2db</t>
  </si>
  <si>
    <t>Káposztáskert u. 24-26 közelében lévő 2 oszlopra közvilágítás kiépítés</t>
  </si>
  <si>
    <t>Keszeg utca végén strand wifi kiépítés pályázat</t>
  </si>
  <si>
    <r>
      <t xml:space="preserve">Kőhegy közvilágítás </t>
    </r>
    <r>
      <rPr>
        <i/>
        <sz val="10"/>
        <color theme="1"/>
        <rFont val="Calibri"/>
        <family val="2"/>
        <charset val="238"/>
        <scheme val="minor"/>
      </rPr>
      <t>Fehérkapu dűlőben a Római út felől 5 db</t>
    </r>
  </si>
  <si>
    <t xml:space="preserve">Margó E. St. közvilágítás korszerűsítése ütemezve III/1 ütem </t>
  </si>
  <si>
    <t>Ny-i pincesor vízelvezetés K szegély</t>
  </si>
  <si>
    <t>Orgona utcai rekonstrukció - tervezés + engedélyeztetés</t>
  </si>
  <si>
    <t>Pályázatírás</t>
  </si>
  <si>
    <t>Petőfi u. 1 szolgálati lakás előtti lépcső felújítása</t>
  </si>
  <si>
    <t>Régi temető (Temető u.) közterület bejárati részének térburkolása + aszfaltos út kátyúzása + kapu felújítása</t>
  </si>
  <si>
    <t>Szakértői, műszaki ellenőri feladatok</t>
  </si>
  <si>
    <t>Térfigyelő kamerák (Fő u. templommal szemben,Zamárdi-felsői csomópont), +2 db kikötő</t>
  </si>
  <si>
    <t>Út, járda, parkoló tervezések</t>
  </si>
  <si>
    <t>Út, járda ép. engedélyek beszerzése (Orgona u., Kiss E. utcai parkolók, Honvéd u. út.rek.)</t>
  </si>
  <si>
    <t>Vadkacsasor gyalogátkelőhely kivitelezés + tervezés</t>
  </si>
  <si>
    <t>Vendégház elektromos hálózat felújítása</t>
  </si>
  <si>
    <t xml:space="preserve">Rózsa tér sportpark futópálya </t>
  </si>
  <si>
    <t>Szőlőhegyi utca járda építése + műszaki ellenőrzése</t>
  </si>
  <si>
    <t>Önkormányzati autó beszerzése</t>
  </si>
  <si>
    <t xml:space="preserve">2. Ingatlanok értékesítése </t>
  </si>
  <si>
    <t>TOP-1.4.1-19-SO1-2019-00010 "Új bölcsöde létrehozása Zamárdiban" pályázat</t>
  </si>
  <si>
    <t>Zamárdi Város Önkormányzatának 2020. évi bevételei kiemelt előirányzatonként, feladatonként</t>
  </si>
  <si>
    <t>I. és II. sz háziorvosi körzet 2020. évi támogatása</t>
  </si>
  <si>
    <t>Január</t>
  </si>
  <si>
    <t>Február</t>
  </si>
  <si>
    <t>Március</t>
  </si>
  <si>
    <t>Április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</si>
  <si>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</si>
  <si>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</si>
  <si>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</si>
  <si>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</si>
  <si>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</si>
  <si>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</si>
  <si>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</si>
  <si>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2020. évi kulturális programokhoz, rendezvényekhez nyújtott támogatások  </t>
  </si>
  <si>
    <t xml:space="preserve">Siófoki Tankerületi Központnak a 2020. tanév művészeti oktatás térítési díj és tandíj összege </t>
  </si>
  <si>
    <t>Tálos Ágota - 3 Napos Akció Festészet a Zamárdi rajzkörben</t>
  </si>
  <si>
    <t>Tálos Ágota - X. Zamárdi Művésztelep és Kiállítás</t>
  </si>
  <si>
    <t>Módosítási javaslat</t>
  </si>
  <si>
    <t>Módoítási javaslat</t>
  </si>
  <si>
    <t xml:space="preserve">                        Gyermekétkeztetés - elismert dolgozók bértámogatása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</si>
</sst>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\-??\ _F_t_-;_-@_-"/>
    <numFmt numFmtId="165" formatCode="mmm\ d/"/>
    <numFmt numFmtId="166" formatCode="#,###"/>
  </numFmts>
  <fonts count="46" x14ac:knownFonts="1"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1"/>
    </font>
    <font>
      <b/>
      <sz val="10"/>
      <name val="Arial CE"/>
      <family val="2"/>
      <charset val="238"/>
    </font>
    <font>
      <sz val="10"/>
      <color indexed="53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1"/>
    </font>
    <font>
      <sz val="9"/>
      <name val="Times New Roman"/>
      <family val="1"/>
      <charset val="1"/>
    </font>
    <font>
      <sz val="8"/>
      <name val="Times New Roman"/>
      <family val="1"/>
      <charset val="1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1"/>
    </font>
    <font>
      <b/>
      <i/>
      <u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Arial CE"/>
      <family val="2"/>
      <charset val="238"/>
    </font>
    <font>
      <strike/>
      <sz val="10"/>
      <name val="Times New Roman"/>
      <family val="1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1"/>
      <name val="Times New Roman"/>
      <family val="1"/>
      <charset val="1"/>
    </font>
    <font>
      <sz val="11"/>
      <name val="Courier New"/>
      <family val="3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34" fillId="0" borderId="0" applyFill="0" applyBorder="0" applyAlignment="0" applyProtection="0"/>
    <xf numFmtId="0" fontId="34" fillId="0" borderId="0"/>
    <xf numFmtId="0" fontId="1" fillId="0" borderId="0"/>
    <xf numFmtId="0" fontId="2" fillId="0" borderId="0"/>
    <xf numFmtId="0" fontId="34" fillId="0" borderId="0"/>
    <xf numFmtId="0" fontId="34" fillId="0" borderId="0"/>
    <xf numFmtId="0" fontId="3" fillId="0" borderId="0"/>
    <xf numFmtId="0" fontId="1" fillId="0" borderId="0"/>
    <xf numFmtId="0" fontId="34" fillId="0" borderId="0"/>
    <xf numFmtId="0" fontId="34" fillId="0" borderId="0"/>
  </cellStyleXfs>
  <cellXfs count="390">
    <xf numFmtId="0" fontId="0" fillId="0" borderId="0" xfId="0"/>
    <xf numFmtId="0" fontId="4" fillId="0" borderId="0" xfId="0" applyFont="1"/>
    <xf numFmtId="0" fontId="5" fillId="2" borderId="0" xfId="0" applyFont="1" applyFill="1" applyBorder="1"/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6" fillId="2" borderId="0" xfId="0" applyFont="1" applyFill="1"/>
    <xf numFmtId="0" fontId="0" fillId="0" borderId="0" xfId="0" applyFont="1"/>
    <xf numFmtId="10" fontId="6" fillId="0" borderId="0" xfId="0" applyNumberFormat="1" applyFont="1"/>
    <xf numFmtId="0" fontId="8" fillId="0" borderId="0" xfId="0" applyFont="1"/>
    <xf numFmtId="0" fontId="10" fillId="0" borderId="0" xfId="0" applyFont="1"/>
    <xf numFmtId="0" fontId="12" fillId="0" borderId="0" xfId="0" applyFont="1" applyFill="1" applyBorder="1" applyAlignment="1">
      <alignment horizontal="left" vertical="center"/>
    </xf>
    <xf numFmtId="3" fontId="13" fillId="0" borderId="0" xfId="0" applyNumberFormat="1" applyFont="1"/>
    <xf numFmtId="0" fontId="14" fillId="0" borderId="0" xfId="0" applyFont="1" applyFill="1" applyBorder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6" fillId="0" borderId="0" xfId="0" applyFont="1" applyAlignment="1">
      <alignment horizontal="right"/>
    </xf>
    <xf numFmtId="3" fontId="17" fillId="0" borderId="0" xfId="0" applyNumberFormat="1" applyFont="1"/>
    <xf numFmtId="3" fontId="16" fillId="0" borderId="0" xfId="0" applyNumberFormat="1" applyFont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/>
    </xf>
    <xf numFmtId="0" fontId="9" fillId="0" borderId="0" xfId="0" applyFont="1"/>
    <xf numFmtId="3" fontId="0" fillId="0" borderId="0" xfId="0" applyNumberFormat="1"/>
    <xf numFmtId="3" fontId="9" fillId="0" borderId="0" xfId="0" applyNumberFormat="1" applyFont="1"/>
    <xf numFmtId="166" fontId="9" fillId="0" borderId="0" xfId="0" applyNumberFormat="1" applyFont="1"/>
    <xf numFmtId="166" fontId="9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ont="1" applyBorder="1"/>
    <xf numFmtId="3" fontId="4" fillId="0" borderId="0" xfId="0" applyNumberFormat="1" applyFont="1"/>
    <xf numFmtId="0" fontId="9" fillId="0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0" fillId="2" borderId="0" xfId="0" applyFill="1" applyBorder="1"/>
    <xf numFmtId="0" fontId="6" fillId="2" borderId="0" xfId="0" applyFont="1" applyFill="1" applyBorder="1" applyAlignment="1">
      <alignment horizontal="right"/>
    </xf>
    <xf numFmtId="0" fontId="19" fillId="2" borderId="0" xfId="0" applyFont="1" applyFill="1" applyAlignment="1">
      <alignment horizontal="right"/>
    </xf>
    <xf numFmtId="0" fontId="22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/>
    </xf>
    <xf numFmtId="0" fontId="8" fillId="0" borderId="1" xfId="0" applyFont="1" applyBorder="1"/>
    <xf numFmtId="3" fontId="6" fillId="0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/>
    </xf>
    <xf numFmtId="3" fontId="8" fillId="5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3" fontId="24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right" vertical="center"/>
    </xf>
    <xf numFmtId="3" fontId="18" fillId="2" borderId="0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3" fontId="24" fillId="2" borderId="0" xfId="0" applyNumberFormat="1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3" fontId="27" fillId="0" borderId="0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horizontal="center" vertical="center"/>
    </xf>
    <xf numFmtId="3" fontId="22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right" vertical="center"/>
    </xf>
    <xf numFmtId="3" fontId="23" fillId="4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 applyProtection="1">
      <alignment horizontal="right" vertical="center"/>
    </xf>
    <xf numFmtId="3" fontId="8" fillId="0" borderId="4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left" vertical="center" indent="1"/>
    </xf>
    <xf numFmtId="3" fontId="6" fillId="0" borderId="1" xfId="1" applyNumberFormat="1" applyFont="1" applyFill="1" applyBorder="1" applyAlignment="1" applyProtection="1">
      <alignment horizontal="right" vertical="center"/>
    </xf>
    <xf numFmtId="3" fontId="6" fillId="0" borderId="4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left" vertical="center" wrapText="1"/>
    </xf>
    <xf numFmtId="3" fontId="8" fillId="0" borderId="4" xfId="1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12" fillId="0" borderId="1" xfId="0" applyFont="1" applyBorder="1"/>
    <xf numFmtId="0" fontId="8" fillId="0" borderId="1" xfId="0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horizontal="left" vertical="center" wrapText="1"/>
    </xf>
    <xf numFmtId="3" fontId="8" fillId="0" borderId="6" xfId="1" applyNumberFormat="1" applyFont="1" applyFill="1" applyBorder="1" applyAlignment="1" applyProtection="1">
      <alignment horizontal="right"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9" fillId="0" borderId="0" xfId="0" applyFont="1"/>
    <xf numFmtId="0" fontId="0" fillId="2" borderId="0" xfId="0" applyFont="1" applyFill="1"/>
    <xf numFmtId="0" fontId="29" fillId="2" borderId="0" xfId="0" applyFont="1" applyFill="1"/>
    <xf numFmtId="0" fontId="19" fillId="2" borderId="0" xfId="0" applyFont="1" applyFill="1"/>
    <xf numFmtId="0" fontId="29" fillId="2" borderId="0" xfId="0" applyFont="1" applyFill="1" applyAlignment="1">
      <alignment horizontal="right"/>
    </xf>
    <xf numFmtId="0" fontId="19" fillId="0" borderId="0" xfId="0" applyFont="1"/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4" fillId="4" borderId="8" xfId="0" applyFont="1" applyFill="1" applyBorder="1" applyAlignment="1">
      <alignment horizontal="center" vertical="center" wrapText="1"/>
    </xf>
    <xf numFmtId="3" fontId="14" fillId="4" borderId="9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0" xfId="0" applyFont="1" applyFill="1" applyBorder="1"/>
    <xf numFmtId="0" fontId="6" fillId="0" borderId="13" xfId="0" applyFont="1" applyBorder="1"/>
    <xf numFmtId="3" fontId="6" fillId="0" borderId="1" xfId="0" applyNumberFormat="1" applyFont="1" applyBorder="1"/>
    <xf numFmtId="0" fontId="6" fillId="0" borderId="1" xfId="0" applyFont="1" applyBorder="1"/>
    <xf numFmtId="0" fontId="6" fillId="0" borderId="14" xfId="0" applyFont="1" applyBorder="1"/>
    <xf numFmtId="0" fontId="6" fillId="2" borderId="13" xfId="0" applyFont="1" applyFill="1" applyBorder="1"/>
    <xf numFmtId="3" fontId="6" fillId="2" borderId="1" xfId="0" applyNumberFormat="1" applyFont="1" applyFill="1" applyBorder="1" applyAlignment="1">
      <alignment horizontal="center"/>
    </xf>
    <xf numFmtId="0" fontId="6" fillId="0" borderId="13" xfId="0" applyFont="1" applyBorder="1" applyAlignment="1">
      <alignment wrapText="1"/>
    </xf>
    <xf numFmtId="0" fontId="8" fillId="0" borderId="8" xfId="0" applyFont="1" applyBorder="1"/>
    <xf numFmtId="3" fontId="8" fillId="0" borderId="9" xfId="0" applyNumberFormat="1" applyFont="1" applyBorder="1"/>
    <xf numFmtId="3" fontId="8" fillId="0" borderId="15" xfId="0" applyNumberFormat="1" applyFont="1" applyBorder="1"/>
    <xf numFmtId="3" fontId="10" fillId="0" borderId="0" xfId="0" applyNumberFormat="1" applyFont="1" applyBorder="1"/>
    <xf numFmtId="3" fontId="29" fillId="0" borderId="0" xfId="0" applyNumberFormat="1" applyFont="1"/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3" fontId="12" fillId="0" borderId="1" xfId="0" applyNumberFormat="1" applyFont="1" applyBorder="1"/>
    <xf numFmtId="3" fontId="14" fillId="0" borderId="14" xfId="0" applyNumberFormat="1" applyFont="1" applyBorder="1"/>
    <xf numFmtId="3" fontId="16" fillId="0" borderId="0" xfId="0" applyNumberFormat="1" applyFont="1" applyFill="1" applyBorder="1"/>
    <xf numFmtId="0" fontId="8" fillId="0" borderId="13" xfId="0" applyFont="1" applyBorder="1" applyAlignment="1">
      <alignment horizontal="right" vertical="center"/>
    </xf>
    <xf numFmtId="3" fontId="14" fillId="0" borderId="1" xfId="0" applyNumberFormat="1" applyFont="1" applyBorder="1"/>
    <xf numFmtId="3" fontId="15" fillId="0" borderId="0" xfId="0" applyNumberFormat="1" applyFont="1" applyFill="1" applyBorder="1"/>
    <xf numFmtId="0" fontId="6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3" fontId="14" fillId="2" borderId="20" xfId="0" applyNumberFormat="1" applyFont="1" applyFill="1" applyBorder="1"/>
    <xf numFmtId="3" fontId="14" fillId="2" borderId="21" xfId="0" applyNumberFormat="1" applyFont="1" applyFill="1" applyBorder="1"/>
    <xf numFmtId="3" fontId="0" fillId="2" borderId="0" xfId="0" applyNumberFormat="1" applyFill="1" applyBorder="1"/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2" fillId="0" borderId="1" xfId="0" applyFont="1" applyBorder="1" applyAlignment="1">
      <alignment vertical="center" wrapText="1"/>
    </xf>
    <xf numFmtId="0" fontId="33" fillId="0" borderId="1" xfId="0" applyFont="1" applyBorder="1"/>
    <xf numFmtId="3" fontId="33" fillId="0" borderId="1" xfId="0" applyNumberFormat="1" applyFont="1" applyBorder="1"/>
    <xf numFmtId="0" fontId="33" fillId="0" borderId="1" xfId="0" applyFont="1" applyBorder="1" applyAlignment="1">
      <alignment horizontal="justify" vertical="top" wrapText="1"/>
    </xf>
    <xf numFmtId="3" fontId="33" fillId="0" borderId="1" xfId="0" applyNumberFormat="1" applyFont="1" applyBorder="1" applyAlignment="1">
      <alignment vertical="center"/>
    </xf>
    <xf numFmtId="0" fontId="32" fillId="0" borderId="1" xfId="0" applyFont="1" applyBorder="1"/>
    <xf numFmtId="3" fontId="32" fillId="0" borderId="1" xfId="0" applyNumberFormat="1" applyFont="1" applyBorder="1"/>
    <xf numFmtId="0" fontId="32" fillId="0" borderId="1" xfId="0" applyFont="1" applyBorder="1" applyAlignment="1">
      <alignment wrapText="1"/>
    </xf>
    <xf numFmtId="3" fontId="32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horizontal="justify" vertical="top" wrapText="1"/>
    </xf>
    <xf numFmtId="0" fontId="6" fillId="0" borderId="22" xfId="0" applyFont="1" applyBorder="1"/>
    <xf numFmtId="3" fontId="6" fillId="0" borderId="22" xfId="0" applyNumberFormat="1" applyFont="1" applyBorder="1"/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right" vertical="center"/>
    </xf>
    <xf numFmtId="0" fontId="6" fillId="0" borderId="11" xfId="0" applyFont="1" applyFill="1" applyBorder="1"/>
    <xf numFmtId="0" fontId="6" fillId="0" borderId="1" xfId="0" applyFont="1" applyFill="1" applyBorder="1"/>
    <xf numFmtId="3" fontId="8" fillId="0" borderId="9" xfId="0" applyNumberFormat="1" applyFont="1" applyFill="1" applyBorder="1"/>
    <xf numFmtId="3" fontId="12" fillId="0" borderId="0" xfId="0" applyNumberFormat="1" applyFont="1" applyFill="1" applyBorder="1" applyAlignment="1" applyProtection="1">
      <alignment horizontal="right" vertical="center"/>
    </xf>
    <xf numFmtId="3" fontId="12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/>
    <xf numFmtId="3" fontId="6" fillId="0" borderId="23" xfId="0" applyNumberFormat="1" applyFont="1" applyFill="1" applyBorder="1" applyAlignment="1">
      <alignment horizontal="right"/>
    </xf>
    <xf numFmtId="3" fontId="6" fillId="0" borderId="23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/>
    </xf>
    <xf numFmtId="3" fontId="6" fillId="0" borderId="22" xfId="0" applyNumberFormat="1" applyFont="1" applyFill="1" applyBorder="1" applyAlignment="1">
      <alignment horizontal="right" vertical="center"/>
    </xf>
    <xf numFmtId="3" fontId="6" fillId="0" borderId="24" xfId="0" applyNumberFormat="1" applyFont="1" applyFill="1" applyBorder="1" applyAlignment="1">
      <alignment horizontal="right" vertical="center"/>
    </xf>
    <xf numFmtId="3" fontId="6" fillId="0" borderId="25" xfId="0" applyNumberFormat="1" applyFont="1" applyFill="1" applyBorder="1" applyAlignment="1">
      <alignment horizontal="right" vertical="center"/>
    </xf>
    <xf numFmtId="3" fontId="6" fillId="5" borderId="26" xfId="0" applyNumberFormat="1" applyFont="1" applyFill="1" applyBorder="1" applyAlignment="1">
      <alignment horizontal="right"/>
    </xf>
    <xf numFmtId="3" fontId="8" fillId="5" borderId="26" xfId="0" applyNumberFormat="1" applyFont="1" applyFill="1" applyBorder="1" applyAlignment="1">
      <alignment horizontal="right"/>
    </xf>
    <xf numFmtId="0" fontId="8" fillId="5" borderId="11" xfId="0" applyFont="1" applyFill="1" applyBorder="1" applyAlignment="1">
      <alignment horizontal="left" vertical="center"/>
    </xf>
    <xf numFmtId="3" fontId="8" fillId="5" borderId="11" xfId="0" applyNumberFormat="1" applyFont="1" applyFill="1" applyBorder="1" applyAlignment="1">
      <alignment horizontal="right"/>
    </xf>
    <xf numFmtId="0" fontId="8" fillId="0" borderId="22" xfId="0" applyFont="1" applyBorder="1" applyAlignment="1">
      <alignment horizontal="center"/>
    </xf>
    <xf numFmtId="3" fontId="6" fillId="0" borderId="22" xfId="0" applyNumberFormat="1" applyFont="1" applyFill="1" applyBorder="1" applyAlignment="1">
      <alignment horizontal="right"/>
    </xf>
    <xf numFmtId="0" fontId="8" fillId="5" borderId="22" xfId="0" applyFont="1" applyFill="1" applyBorder="1" applyAlignment="1">
      <alignment horizontal="left" vertical="center" wrapText="1"/>
    </xf>
    <xf numFmtId="3" fontId="8" fillId="5" borderId="22" xfId="0" applyNumberFormat="1" applyFont="1" applyFill="1" applyBorder="1" applyAlignment="1">
      <alignment horizontal="right"/>
    </xf>
    <xf numFmtId="3" fontId="6" fillId="5" borderId="22" xfId="0" applyNumberFormat="1" applyFont="1" applyFill="1" applyBorder="1" applyAlignment="1">
      <alignment horizontal="right"/>
    </xf>
    <xf numFmtId="0" fontId="6" fillId="5" borderId="22" xfId="0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" fontId="4" fillId="2" borderId="0" xfId="0" applyNumberFormat="1" applyFont="1" applyFill="1" applyBorder="1"/>
    <xf numFmtId="3" fontId="36" fillId="2" borderId="0" xfId="0" applyNumberFormat="1" applyFont="1" applyFill="1" applyBorder="1"/>
    <xf numFmtId="3" fontId="37" fillId="2" borderId="0" xfId="0" applyNumberFormat="1" applyFont="1" applyFill="1" applyBorder="1"/>
    <xf numFmtId="3" fontId="36" fillId="0" borderId="0" xfId="0" applyNumberFormat="1" applyFont="1"/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vertical="center"/>
    </xf>
    <xf numFmtId="0" fontId="39" fillId="0" borderId="0" xfId="0" applyFont="1"/>
    <xf numFmtId="0" fontId="38" fillId="0" borderId="0" xfId="0" applyFont="1" applyFill="1" applyAlignment="1" applyProtection="1">
      <alignment horizontal="right"/>
    </xf>
    <xf numFmtId="0" fontId="26" fillId="0" borderId="22" xfId="0" applyFont="1" applyFill="1" applyBorder="1" applyAlignment="1" applyProtection="1">
      <alignment vertical="center"/>
    </xf>
    <xf numFmtId="0" fontId="26" fillId="0" borderId="22" xfId="0" applyFont="1" applyFill="1" applyBorder="1" applyAlignment="1" applyProtection="1">
      <alignment horizontal="center" vertical="center"/>
    </xf>
    <xf numFmtId="49" fontId="38" fillId="0" borderId="22" xfId="0" applyNumberFormat="1" applyFont="1" applyFill="1" applyBorder="1" applyAlignment="1" applyProtection="1">
      <alignment horizontal="left" vertical="center" indent="1"/>
    </xf>
    <xf numFmtId="3" fontId="38" fillId="0" borderId="22" xfId="0" applyNumberFormat="1" applyFont="1" applyFill="1" applyBorder="1" applyAlignment="1" applyProtection="1">
      <alignment vertical="center"/>
      <protection locked="0"/>
    </xf>
    <xf numFmtId="49" fontId="26" fillId="0" borderId="22" xfId="0" applyNumberFormat="1" applyFont="1" applyFill="1" applyBorder="1" applyAlignment="1" applyProtection="1">
      <alignment vertical="center"/>
    </xf>
    <xf numFmtId="3" fontId="26" fillId="0" borderId="22" xfId="0" applyNumberFormat="1" applyFont="1" applyFill="1" applyBorder="1" applyAlignment="1" applyProtection="1">
      <alignment vertical="center"/>
    </xf>
    <xf numFmtId="0" fontId="38" fillId="0" borderId="22" xfId="0" applyFont="1" applyFill="1" applyBorder="1" applyAlignment="1" applyProtection="1">
      <alignment vertical="center"/>
    </xf>
    <xf numFmtId="0" fontId="38" fillId="0" borderId="22" xfId="0" applyFont="1" applyFill="1" applyBorder="1" applyAlignment="1" applyProtection="1">
      <alignment horizontal="left" vertical="center" indent="1"/>
    </xf>
    <xf numFmtId="3" fontId="38" fillId="0" borderId="22" xfId="0" applyNumberFormat="1" applyFont="1" applyFill="1" applyBorder="1" applyAlignment="1" applyProtection="1">
      <alignment horizontal="right" vertical="center"/>
    </xf>
    <xf numFmtId="49" fontId="26" fillId="0" borderId="22" xfId="0" applyNumberFormat="1" applyFont="1" applyFill="1" applyBorder="1" applyAlignment="1" applyProtection="1">
      <alignment vertical="center"/>
      <protection locked="0"/>
    </xf>
    <xf numFmtId="3" fontId="26" fillId="0" borderId="22" xfId="0" applyNumberFormat="1" applyFont="1" applyFill="1" applyBorder="1" applyAlignment="1" applyProtection="1">
      <alignment vertical="center"/>
      <protection locked="0"/>
    </xf>
    <xf numFmtId="0" fontId="40" fillId="0" borderId="0" xfId="0" applyFont="1"/>
    <xf numFmtId="0" fontId="26" fillId="0" borderId="0" xfId="0" applyFont="1"/>
    <xf numFmtId="0" fontId="38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49" fontId="38" fillId="0" borderId="22" xfId="0" applyNumberFormat="1" applyFont="1" applyFill="1" applyBorder="1" applyAlignment="1" applyProtection="1">
      <alignment horizontal="left" vertical="center" indent="2"/>
      <protection locked="0"/>
    </xf>
    <xf numFmtId="49" fontId="26" fillId="0" borderId="0" xfId="0" applyNumberFormat="1" applyFont="1" applyFill="1" applyBorder="1" applyAlignment="1" applyProtection="1">
      <alignment vertical="center"/>
      <protection locked="0"/>
    </xf>
    <xf numFmtId="3" fontId="26" fillId="0" borderId="0" xfId="0" applyNumberFormat="1" applyFont="1" applyFill="1" applyBorder="1" applyAlignment="1" applyProtection="1">
      <alignment vertical="center"/>
      <protection locked="0"/>
    </xf>
    <xf numFmtId="0" fontId="38" fillId="0" borderId="0" xfId="0" applyFont="1"/>
    <xf numFmtId="0" fontId="38" fillId="0" borderId="0" xfId="0" applyFont="1" applyAlignment="1">
      <alignment horizontal="justify"/>
    </xf>
    <xf numFmtId="3" fontId="8" fillId="4" borderId="22" xfId="0" applyNumberFormat="1" applyFont="1" applyFill="1" applyBorder="1" applyAlignment="1">
      <alignment horizontal="center" vertical="center" wrapText="1"/>
    </xf>
    <xf numFmtId="3" fontId="14" fillId="4" borderId="22" xfId="0" applyNumberFormat="1" applyFont="1" applyFill="1" applyBorder="1" applyAlignment="1">
      <alignment horizontal="center" vertical="center" wrapText="1"/>
    </xf>
    <xf numFmtId="3" fontId="22" fillId="4" borderId="22" xfId="0" applyNumberFormat="1" applyFont="1" applyFill="1" applyBorder="1" applyAlignment="1">
      <alignment horizontal="center" vertical="center" wrapText="1"/>
    </xf>
    <xf numFmtId="3" fontId="22" fillId="4" borderId="22" xfId="0" applyNumberFormat="1" applyFont="1" applyFill="1" applyBorder="1" applyAlignment="1">
      <alignment vertical="center" wrapText="1"/>
    </xf>
    <xf numFmtId="3" fontId="8" fillId="0" borderId="22" xfId="0" applyNumberFormat="1" applyFont="1" applyFill="1" applyBorder="1" applyAlignment="1">
      <alignment horizontal="left" vertical="center"/>
    </xf>
    <xf numFmtId="3" fontId="8" fillId="0" borderId="22" xfId="0" applyNumberFormat="1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left" vertical="center" indent="1"/>
    </xf>
    <xf numFmtId="3" fontId="6" fillId="0" borderId="22" xfId="0" applyNumberFormat="1" applyFont="1" applyFill="1" applyBorder="1" applyAlignment="1">
      <alignment vertical="center"/>
    </xf>
    <xf numFmtId="3" fontId="8" fillId="0" borderId="22" xfId="0" applyNumberFormat="1" applyFont="1" applyFill="1" applyBorder="1" applyAlignment="1">
      <alignment horizontal="left" vertical="center" wrapText="1"/>
    </xf>
    <xf numFmtId="3" fontId="13" fillId="0" borderId="22" xfId="0" applyNumberFormat="1" applyFont="1" applyFill="1" applyBorder="1" applyAlignment="1">
      <alignment vertical="center"/>
    </xf>
    <xf numFmtId="3" fontId="26" fillId="0" borderId="22" xfId="0" applyNumberFormat="1" applyFont="1" applyFill="1" applyBorder="1" applyAlignment="1">
      <alignment horizontal="left" vertical="center" wrapText="1"/>
    </xf>
    <xf numFmtId="3" fontId="26" fillId="0" borderId="22" xfId="0" applyNumberFormat="1" applyFont="1" applyFill="1" applyBorder="1" applyAlignment="1">
      <alignment vertical="center"/>
    </xf>
    <xf numFmtId="0" fontId="41" fillId="0" borderId="0" xfId="0" applyFont="1"/>
    <xf numFmtId="0" fontId="6" fillId="0" borderId="0" xfId="0" applyFont="1" applyAlignment="1">
      <alignment horizontal="left" vertical="center" indent="1"/>
    </xf>
    <xf numFmtId="0" fontId="6" fillId="0" borderId="22" xfId="0" applyFont="1" applyFill="1" applyBorder="1"/>
    <xf numFmtId="0" fontId="42" fillId="0" borderId="0" xfId="0" applyFont="1" applyAlignment="1">
      <alignment horizontal="left" vertical="center" indent="6"/>
    </xf>
    <xf numFmtId="3" fontId="0" fillId="0" borderId="0" xfId="0" applyNumberFormat="1" applyFill="1"/>
    <xf numFmtId="0" fontId="6" fillId="0" borderId="22" xfId="10" applyFont="1" applyFill="1" applyBorder="1" applyAlignment="1">
      <alignment horizontal="left" vertical="center" indent="3"/>
    </xf>
    <xf numFmtId="3" fontId="8" fillId="0" borderId="0" xfId="0" applyNumberFormat="1" applyFont="1" applyFill="1" applyBorder="1" applyAlignment="1">
      <alignment horizontal="right" vertical="center"/>
    </xf>
    <xf numFmtId="3" fontId="6" fillId="0" borderId="0" xfId="10" applyNumberFormat="1" applyFont="1" applyFill="1" applyBorder="1" applyAlignment="1">
      <alignment horizontal="right" vertical="center"/>
    </xf>
    <xf numFmtId="3" fontId="8" fillId="6" borderId="0" xfId="0" applyNumberFormat="1" applyFont="1" applyFill="1" applyBorder="1" applyAlignment="1">
      <alignment horizontal="right" vertical="center"/>
    </xf>
    <xf numFmtId="3" fontId="6" fillId="6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9" fillId="3" borderId="22" xfId="0" applyFont="1" applyFill="1" applyBorder="1"/>
    <xf numFmtId="0" fontId="20" fillId="3" borderId="22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 wrapText="1"/>
    </xf>
    <xf numFmtId="0" fontId="9" fillId="0" borderId="22" xfId="0" applyFont="1" applyBorder="1"/>
    <xf numFmtId="0" fontId="9" fillId="0" borderId="22" xfId="6" applyFont="1" applyFill="1" applyBorder="1" applyAlignment="1">
      <alignment horizontal="left" indent="2"/>
    </xf>
    <xf numFmtId="0" fontId="9" fillId="0" borderId="22" xfId="0" applyFont="1" applyFill="1" applyBorder="1" applyAlignment="1">
      <alignment horizontal="left" vertical="center" indent="2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3" fontId="38" fillId="0" borderId="0" xfId="0" applyNumberFormat="1" applyFont="1" applyFill="1" applyBorder="1" applyAlignment="1" applyProtection="1">
      <alignment vertical="center"/>
      <protection locked="0"/>
    </xf>
    <xf numFmtId="3" fontId="26" fillId="0" borderId="0" xfId="0" applyNumberFormat="1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3" fontId="38" fillId="0" borderId="0" xfId="0" applyNumberFormat="1" applyFont="1" applyFill="1" applyBorder="1" applyAlignment="1" applyProtection="1">
      <alignment horizontal="right" vertical="center"/>
    </xf>
    <xf numFmtId="3" fontId="39" fillId="0" borderId="0" xfId="0" applyNumberFormat="1" applyFont="1"/>
    <xf numFmtId="0" fontId="6" fillId="0" borderId="22" xfId="0" applyFont="1" applyFill="1" applyBorder="1" applyAlignment="1">
      <alignment horizontal="left" vertical="center" wrapText="1" indent="1"/>
    </xf>
    <xf numFmtId="0" fontId="9" fillId="8" borderId="0" xfId="0" applyFont="1" applyFill="1"/>
    <xf numFmtId="3" fontId="9" fillId="8" borderId="0" xfId="0" applyNumberFormat="1" applyFont="1" applyFill="1"/>
    <xf numFmtId="0" fontId="20" fillId="0" borderId="0" xfId="0" applyFont="1" applyFill="1" applyBorder="1" applyAlignment="1">
      <alignment horizontal="left" vertical="center"/>
    </xf>
    <xf numFmtId="3" fontId="38" fillId="0" borderId="0" xfId="0" applyNumberFormat="1" applyFont="1" applyBorder="1" applyAlignment="1">
      <alignment vertical="center"/>
    </xf>
    <xf numFmtId="3" fontId="6" fillId="0" borderId="1" xfId="0" applyNumberFormat="1" applyFont="1" applyFill="1" applyBorder="1"/>
    <xf numFmtId="3" fontId="6" fillId="0" borderId="1" xfId="0" applyNumberFormat="1" applyFont="1" applyFill="1" applyBorder="1" applyAlignment="1">
      <alignment vertical="center"/>
    </xf>
    <xf numFmtId="3" fontId="14" fillId="0" borderId="14" xfId="0" applyNumberFormat="1" applyFont="1" applyFill="1" applyBorder="1"/>
    <xf numFmtId="0" fontId="0" fillId="3" borderId="22" xfId="0" applyFill="1" applyBorder="1"/>
    <xf numFmtId="0" fontId="8" fillId="3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horizontal="right" vertical="center" wrapText="1"/>
    </xf>
    <xf numFmtId="3" fontId="8" fillId="0" borderId="22" xfId="0" applyNumberFormat="1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 indent="1"/>
    </xf>
    <xf numFmtId="49" fontId="9" fillId="0" borderId="22" xfId="0" applyNumberFormat="1" applyFont="1" applyBorder="1"/>
    <xf numFmtId="0" fontId="6" fillId="0" borderId="22" xfId="0" applyFont="1" applyFill="1" applyBorder="1" applyAlignment="1">
      <alignment horizontal="left" vertical="center" wrapText="1" indent="2"/>
    </xf>
    <xf numFmtId="0" fontId="8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indent="2"/>
    </xf>
    <xf numFmtId="0" fontId="6" fillId="0" borderId="22" xfId="0" applyFont="1" applyFill="1" applyBorder="1" applyAlignment="1">
      <alignment horizontal="left" vertical="center" indent="3"/>
    </xf>
    <xf numFmtId="0" fontId="8" fillId="0" borderId="22" xfId="0" applyFont="1" applyFill="1" applyBorder="1" applyAlignment="1">
      <alignment horizontal="right" vertical="center" wrapText="1"/>
    </xf>
    <xf numFmtId="0" fontId="8" fillId="0" borderId="22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 indent="2"/>
    </xf>
    <xf numFmtId="0" fontId="6" fillId="0" borderId="22" xfId="0" applyFont="1" applyFill="1" applyBorder="1" applyAlignment="1">
      <alignment horizontal="left" vertical="center" indent="4"/>
    </xf>
    <xf numFmtId="0" fontId="6" fillId="0" borderId="22" xfId="0" applyFont="1" applyFill="1" applyBorder="1" applyAlignment="1">
      <alignment horizontal="left" vertical="center" indent="7"/>
    </xf>
    <xf numFmtId="0" fontId="18" fillId="0" borderId="22" xfId="0" applyFont="1" applyFill="1" applyBorder="1" applyAlignment="1">
      <alignment horizontal="right" vertical="center"/>
    </xf>
    <xf numFmtId="3" fontId="18" fillId="0" borderId="22" xfId="0" applyNumberFormat="1" applyFont="1" applyFill="1" applyBorder="1" applyAlignment="1">
      <alignment horizontal="right"/>
    </xf>
    <xf numFmtId="0" fontId="35" fillId="7" borderId="22" xfId="0" applyFont="1" applyFill="1" applyBorder="1" applyAlignment="1">
      <alignment horizontal="left" vertical="center" wrapText="1" indent="2"/>
    </xf>
    <xf numFmtId="165" fontId="6" fillId="0" borderId="22" xfId="0" applyNumberFormat="1" applyFont="1" applyFill="1" applyBorder="1" applyAlignment="1">
      <alignment horizontal="left" vertical="center" wrapText="1" indent="2"/>
    </xf>
    <xf numFmtId="165" fontId="35" fillId="7" borderId="22" xfId="0" applyNumberFormat="1" applyFont="1" applyFill="1" applyBorder="1" applyAlignment="1">
      <alignment horizontal="left" vertical="center" wrapText="1" indent="2"/>
    </xf>
    <xf numFmtId="3" fontId="11" fillId="0" borderId="22" xfId="0" applyNumberFormat="1" applyFont="1" applyFill="1" applyBorder="1" applyAlignment="1">
      <alignment horizontal="right"/>
    </xf>
    <xf numFmtId="0" fontId="8" fillId="0" borderId="22" xfId="0" applyFont="1" applyFill="1" applyBorder="1" applyAlignment="1">
      <alignment vertical="center" wrapText="1"/>
    </xf>
    <xf numFmtId="3" fontId="8" fillId="0" borderId="22" xfId="0" applyNumberFormat="1" applyFont="1" applyFill="1" applyBorder="1" applyAlignment="1">
      <alignment horizontal="right"/>
    </xf>
    <xf numFmtId="0" fontId="8" fillId="3" borderId="22" xfId="0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left" vertical="center" indent="2"/>
    </xf>
    <xf numFmtId="0" fontId="6" fillId="0" borderId="22" xfId="10" applyFont="1" applyFill="1" applyBorder="1" applyAlignment="1">
      <alignment horizontal="left" vertical="center" indent="1"/>
    </xf>
    <xf numFmtId="0" fontId="6" fillId="0" borderId="22" xfId="10" applyFont="1" applyFill="1" applyBorder="1" applyAlignment="1">
      <alignment horizontal="left" vertical="center" indent="2"/>
    </xf>
    <xf numFmtId="0" fontId="8" fillId="0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indent="1"/>
    </xf>
    <xf numFmtId="0" fontId="8" fillId="0" borderId="22" xfId="0" applyFont="1" applyFill="1" applyBorder="1" applyAlignment="1">
      <alignment horizontal="left" vertical="center" indent="2"/>
    </xf>
    <xf numFmtId="49" fontId="6" fillId="0" borderId="22" xfId="0" applyNumberFormat="1" applyFont="1" applyFill="1" applyBorder="1" applyAlignment="1">
      <alignment horizontal="left" vertical="center" indent="3"/>
    </xf>
    <xf numFmtId="49" fontId="9" fillId="0" borderId="22" xfId="0" applyNumberFormat="1" applyFont="1" applyFill="1" applyBorder="1"/>
    <xf numFmtId="49" fontId="8" fillId="0" borderId="22" xfId="10" applyNumberFormat="1" applyFont="1" applyFill="1" applyBorder="1" applyAlignment="1">
      <alignment horizontal="left" vertical="center" indent="2"/>
    </xf>
    <xf numFmtId="0" fontId="6" fillId="0" borderId="22" xfId="0" applyFont="1" applyFill="1" applyBorder="1" applyAlignment="1">
      <alignment horizontal="left" wrapText="1" indent="2"/>
    </xf>
    <xf numFmtId="0" fontId="8" fillId="0" borderId="22" xfId="0" applyFont="1" applyFill="1" applyBorder="1" applyAlignment="1">
      <alignment horizontal="left" indent="1"/>
    </xf>
    <xf numFmtId="3" fontId="0" fillId="0" borderId="0" xfId="0" applyNumberFormat="1" applyAlignment="1">
      <alignment horizontal="center"/>
    </xf>
    <xf numFmtId="3" fontId="0" fillId="0" borderId="0" xfId="0" applyNumberFormat="1" applyFont="1"/>
    <xf numFmtId="49" fontId="6" fillId="0" borderId="22" xfId="10" applyNumberFormat="1" applyFont="1" applyFill="1" applyBorder="1" applyAlignment="1">
      <alignment horizontal="left" vertical="center" indent="2"/>
    </xf>
    <xf numFmtId="3" fontId="38" fillId="0" borderId="0" xfId="0" applyNumberFormat="1" applyFont="1"/>
    <xf numFmtId="3" fontId="38" fillId="0" borderId="30" xfId="0" applyNumberFormat="1" applyFont="1" applyFill="1" applyBorder="1" applyAlignment="1" applyProtection="1">
      <alignment vertical="center"/>
      <protection locked="0"/>
    </xf>
    <xf numFmtId="3" fontId="38" fillId="0" borderId="31" xfId="0" applyNumberFormat="1" applyFont="1" applyFill="1" applyBorder="1" applyAlignment="1" applyProtection="1">
      <alignment vertical="center"/>
      <protection locked="0"/>
    </xf>
    <xf numFmtId="0" fontId="38" fillId="0" borderId="31" xfId="0" applyFont="1" applyFill="1" applyBorder="1" applyAlignment="1" applyProtection="1">
      <alignment vertical="center"/>
    </xf>
    <xf numFmtId="0" fontId="26" fillId="0" borderId="0" xfId="0" applyFont="1" applyFill="1"/>
    <xf numFmtId="0" fontId="38" fillId="0" borderId="0" xfId="0" applyFont="1" applyFill="1"/>
    <xf numFmtId="3" fontId="0" fillId="0" borderId="0" xfId="0" applyNumberFormat="1" applyBorder="1"/>
    <xf numFmtId="3" fontId="6" fillId="0" borderId="0" xfId="0" applyNumberFormat="1" applyFont="1" applyBorder="1"/>
    <xf numFmtId="0" fontId="6" fillId="0" borderId="0" xfId="0" applyFont="1" applyBorder="1"/>
    <xf numFmtId="3" fontId="6" fillId="0" borderId="0" xfId="0" applyNumberFormat="1" applyFont="1" applyFill="1" applyBorder="1" applyAlignment="1" applyProtection="1">
      <alignment horizontal="left" vertical="center"/>
    </xf>
    <xf numFmtId="0" fontId="6" fillId="7" borderId="0" xfId="0" applyFont="1" applyFill="1"/>
    <xf numFmtId="3" fontId="8" fillId="0" borderId="22" xfId="0" applyNumberFormat="1" applyFont="1" applyFill="1" applyBorder="1"/>
    <xf numFmtId="3" fontId="6" fillId="0" borderId="22" xfId="7" applyNumberFormat="1" applyFont="1" applyFill="1" applyBorder="1" applyAlignment="1">
      <alignment wrapText="1"/>
    </xf>
    <xf numFmtId="3" fontId="6" fillId="0" borderId="22" xfId="0" applyNumberFormat="1" applyFont="1" applyFill="1" applyBorder="1" applyAlignment="1">
      <alignment horizontal="right" vertical="center" wrapText="1"/>
    </xf>
    <xf numFmtId="0" fontId="38" fillId="0" borderId="0" xfId="0" applyFont="1" applyFill="1" applyAlignment="1">
      <alignment vertical="center" wrapText="1"/>
    </xf>
    <xf numFmtId="0" fontId="39" fillId="0" borderId="0" xfId="0" applyFont="1" applyFill="1"/>
    <xf numFmtId="0" fontId="0" fillId="0" borderId="0" xfId="0" applyFill="1"/>
    <xf numFmtId="3" fontId="6" fillId="0" borderId="0" xfId="0" applyNumberFormat="1" applyFont="1" applyFill="1"/>
    <xf numFmtId="0" fontId="6" fillId="0" borderId="0" xfId="0" applyFont="1" applyFill="1"/>
    <xf numFmtId="3" fontId="38" fillId="0" borderId="22" xfId="0" applyNumberFormat="1" applyFont="1" applyFill="1" applyBorder="1"/>
    <xf numFmtId="3" fontId="26" fillId="0" borderId="22" xfId="0" applyNumberFormat="1" applyFont="1" applyFill="1" applyBorder="1"/>
    <xf numFmtId="3" fontId="44" fillId="0" borderId="22" xfId="0" applyNumberFormat="1" applyFont="1" applyFill="1" applyBorder="1" applyAlignment="1">
      <alignment vertical="center"/>
    </xf>
    <xf numFmtId="3" fontId="44" fillId="0" borderId="3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3" fillId="0" borderId="22" xfId="0" applyFont="1" applyBorder="1"/>
    <xf numFmtId="0" fontId="33" fillId="0" borderId="22" xfId="0" applyFont="1" applyFill="1" applyBorder="1" applyAlignment="1">
      <alignment horizontal="left" vertical="center"/>
    </xf>
    <xf numFmtId="3" fontId="33" fillId="0" borderId="22" xfId="0" applyNumberFormat="1" applyFont="1" applyFill="1" applyBorder="1" applyAlignment="1">
      <alignment horizontal="right" vertical="center"/>
    </xf>
    <xf numFmtId="0" fontId="33" fillId="0" borderId="22" xfId="6" applyFont="1" applyFill="1" applyBorder="1" applyAlignment="1"/>
    <xf numFmtId="3" fontId="33" fillId="0" borderId="22" xfId="0" applyNumberFormat="1" applyFont="1" applyBorder="1" applyAlignment="1">
      <alignment horizontal="right"/>
    </xf>
    <xf numFmtId="0" fontId="33" fillId="0" borderId="22" xfId="0" applyFont="1" applyFill="1" applyBorder="1" applyAlignment="1">
      <alignment vertical="center"/>
    </xf>
    <xf numFmtId="0" fontId="33" fillId="0" borderId="22" xfId="6" applyFont="1" applyFill="1" applyBorder="1" applyAlignment="1">
      <alignment horizontal="left"/>
    </xf>
    <xf numFmtId="0" fontId="33" fillId="0" borderId="22" xfId="0" applyFont="1" applyFill="1" applyBorder="1" applyAlignment="1">
      <alignment vertical="center" wrapText="1"/>
    </xf>
    <xf numFmtId="0" fontId="33" fillId="0" borderId="22" xfId="0" applyFont="1" applyFill="1" applyBorder="1"/>
    <xf numFmtId="0" fontId="33" fillId="0" borderId="22" xfId="0" applyFont="1" applyBorder="1" applyAlignment="1">
      <alignment horizontal="left" vertical="center"/>
    </xf>
    <xf numFmtId="3" fontId="33" fillId="0" borderId="22" xfId="0" applyNumberFormat="1" applyFont="1" applyFill="1" applyBorder="1" applyAlignment="1">
      <alignment horizontal="left" vertical="center"/>
    </xf>
    <xf numFmtId="0" fontId="33" fillId="0" borderId="22" xfId="0" applyFont="1" applyBorder="1" applyAlignment="1">
      <alignment horizontal="left"/>
    </xf>
    <xf numFmtId="0" fontId="32" fillId="0" borderId="22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left" vertical="center"/>
    </xf>
    <xf numFmtId="3" fontId="32" fillId="0" borderId="22" xfId="0" applyNumberFormat="1" applyFont="1" applyFill="1" applyBorder="1" applyAlignment="1">
      <alignment horizontal="right" vertical="center"/>
    </xf>
    <xf numFmtId="0" fontId="14" fillId="0" borderId="22" xfId="0" applyFont="1" applyFill="1" applyBorder="1" applyAlignment="1">
      <alignment horizontal="left" vertical="center"/>
    </xf>
    <xf numFmtId="49" fontId="9" fillId="0" borderId="0" xfId="0" applyNumberFormat="1" applyFont="1" applyFill="1" applyBorder="1"/>
    <xf numFmtId="0" fontId="38" fillId="0" borderId="22" xfId="0" applyFont="1" applyFill="1" applyBorder="1" applyAlignment="1" applyProtection="1">
      <alignment horizontal="left" vertical="center" wrapText="1" indent="1"/>
    </xf>
    <xf numFmtId="0" fontId="8" fillId="9" borderId="2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/>
    </xf>
    <xf numFmtId="3" fontId="9" fillId="0" borderId="22" xfId="0" applyNumberFormat="1" applyFont="1" applyBorder="1"/>
    <xf numFmtId="3" fontId="6" fillId="0" borderId="32" xfId="0" applyNumberFormat="1" applyFont="1" applyFill="1" applyBorder="1" applyAlignment="1">
      <alignment horizontal="right" vertical="center"/>
    </xf>
    <xf numFmtId="3" fontId="44" fillId="0" borderId="32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horizontal="right" vertical="center"/>
    </xf>
    <xf numFmtId="0" fontId="0" fillId="0" borderId="22" xfId="0" applyBorder="1"/>
    <xf numFmtId="0" fontId="6" fillId="0" borderId="33" xfId="0" applyFont="1" applyFill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right"/>
    </xf>
    <xf numFmtId="3" fontId="6" fillId="0" borderId="23" xfId="0" applyNumberFormat="1" applyFont="1" applyBorder="1" applyAlignment="1">
      <alignment horizontal="right"/>
    </xf>
    <xf numFmtId="3" fontId="0" fillId="0" borderId="22" xfId="0" applyNumberFormat="1" applyBorder="1"/>
    <xf numFmtId="0" fontId="6" fillId="5" borderId="33" xfId="0" applyFont="1" applyFill="1" applyBorder="1" applyAlignment="1">
      <alignment horizontal="right" vertical="center"/>
    </xf>
    <xf numFmtId="3" fontId="6" fillId="0" borderId="24" xfId="0" applyNumberFormat="1" applyFont="1" applyFill="1" applyBorder="1" applyAlignment="1">
      <alignment horizontal="right"/>
    </xf>
    <xf numFmtId="3" fontId="8" fillId="9" borderId="22" xfId="0" applyNumberFormat="1" applyFont="1" applyFill="1" applyBorder="1" applyAlignment="1">
      <alignment horizontal="center" vertical="center" wrapText="1"/>
    </xf>
    <xf numFmtId="3" fontId="0" fillId="0" borderId="22" xfId="0" applyNumberFormat="1" applyFont="1" applyBorder="1"/>
    <xf numFmtId="0" fontId="6" fillId="3" borderId="22" xfId="0" applyFont="1" applyFill="1" applyBorder="1"/>
    <xf numFmtId="3" fontId="6" fillId="0" borderId="24" xfId="0" applyNumberFormat="1" applyFont="1" applyBorder="1"/>
    <xf numFmtId="3" fontId="23" fillId="0" borderId="1" xfId="0" applyNumberFormat="1" applyFont="1" applyFill="1" applyBorder="1" applyAlignment="1">
      <alignment horizontal="left" vertical="center" wrapText="1"/>
    </xf>
    <xf numFmtId="3" fontId="9" fillId="0" borderId="22" xfId="0" applyNumberFormat="1" applyFont="1" applyFill="1" applyBorder="1"/>
    <xf numFmtId="0" fontId="7" fillId="2" borderId="0" xfId="0" applyFont="1" applyFill="1" applyBorder="1" applyAlignment="1">
      <alignment horizontal="center"/>
    </xf>
    <xf numFmtId="0" fontId="4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right" vertical="center"/>
    </xf>
    <xf numFmtId="3" fontId="8" fillId="4" borderId="22" xfId="0" applyNumberFormat="1" applyFont="1" applyFill="1" applyBorder="1" applyAlignment="1">
      <alignment horizontal="center" vertical="center"/>
    </xf>
    <xf numFmtId="3" fontId="8" fillId="4" borderId="22" xfId="0" applyNumberFormat="1" applyFont="1" applyFill="1" applyBorder="1" applyAlignment="1">
      <alignment horizontal="center" vertical="center" wrapText="1"/>
    </xf>
    <xf numFmtId="3" fontId="14" fillId="4" borderId="2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justify"/>
    </xf>
    <xf numFmtId="0" fontId="15" fillId="0" borderId="0" xfId="0" applyFont="1" applyBorder="1" applyAlignment="1">
      <alignment horizontal="left"/>
    </xf>
    <xf numFmtId="0" fontId="21" fillId="2" borderId="0" xfId="0" applyFont="1" applyFill="1" applyBorder="1" applyAlignment="1">
      <alignment horizontal="center" vertical="center" wrapText="1"/>
    </xf>
    <xf numFmtId="3" fontId="8" fillId="4" borderId="27" xfId="0" applyNumberFormat="1" applyFont="1" applyFill="1" applyBorder="1" applyAlignment="1">
      <alignment horizontal="center" vertical="center" wrapText="1"/>
    </xf>
    <xf numFmtId="3" fontId="8" fillId="4" borderId="28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/>
    </xf>
    <xf numFmtId="0" fontId="38" fillId="0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</cellXfs>
  <cellStyles count="11">
    <cellStyle name="Ezres 2" xfId="1"/>
    <cellStyle name="Normál" xfId="0" builtinId="0"/>
    <cellStyle name="Normál 2" xfId="2"/>
    <cellStyle name="Normál 2 2" xfId="3"/>
    <cellStyle name="Normál 3" xfId="4"/>
    <cellStyle name="Normál 3 2" xfId="5"/>
    <cellStyle name="Normál 3 3" xfId="6"/>
    <cellStyle name="Normál 4" xfId="7"/>
    <cellStyle name="Normál 5" xfId="8"/>
    <cellStyle name="Normal_KARSZJ3" xfId="9"/>
    <cellStyle name="Normál_Munka1" xfId="10"/>
  </cellStyles>
  <dxfs count="7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2016%20ktv%20j&#243;v&#225;hagyott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ofmann.renata\Desktop\Tomi\K&#246;lts&#233;gvet&#233;si%20rendelet\2019\2016%20ktv%20j&#243;v&#225;hagyott\2005.%20&#233;vi%20k&#246;lt&#233;sgvet&#233;s\Mell&#233;kletek\&#214;sszes%20t&#225;bla%20egyb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fmann.renata\Desktop\Tomi\K&#246;lts&#233;gvet&#233;si%20rendelet\2020\Maradv&#225;nysz&#225;m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"/>
      <sheetName val="Hivatal"/>
      <sheetName val="Óvoda"/>
      <sheetName val="GAMESZ"/>
      <sheetName val="Tuorinform"/>
    </sheetNames>
    <sheetDataSet>
      <sheetData sheetId="0">
        <row r="20">
          <cell r="C20">
            <v>558874189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98"/>
  <sheetViews>
    <sheetView view="pageBreakPreview" zoomScaleSheetLayoutView="100" workbookViewId="0">
      <selection activeCell="M10" sqref="M10"/>
    </sheetView>
  </sheetViews>
  <sheetFormatPr defaultRowHeight="12.75" x14ac:dyDescent="0.2"/>
  <cols>
    <col min="1" max="1" width="3" bestFit="1" customWidth="1"/>
    <col min="2" max="2" width="63.140625" customWidth="1"/>
    <col min="3" max="3" width="14.7109375" style="1" bestFit="1" customWidth="1"/>
    <col min="4" max="4" width="11.5703125" style="1" bestFit="1" customWidth="1"/>
    <col min="5" max="5" width="12.28515625" style="1" bestFit="1" customWidth="1"/>
    <col min="6" max="6" width="4.85546875" bestFit="1" customWidth="1"/>
    <col min="7" max="7" width="52.28515625" bestFit="1" customWidth="1"/>
    <col min="8" max="8" width="15.28515625" customWidth="1"/>
    <col min="9" max="9" width="11.5703125" bestFit="1" customWidth="1"/>
    <col min="10" max="10" width="12.28515625" bestFit="1" customWidth="1"/>
    <col min="11" max="11" width="10.140625" bestFit="1" customWidth="1"/>
    <col min="12" max="12" width="9.5703125" bestFit="1" customWidth="1"/>
    <col min="14" max="14" width="9.5703125" bestFit="1" customWidth="1"/>
  </cols>
  <sheetData>
    <row r="1" spans="1:46" ht="15" customHeight="1" x14ac:dyDescent="0.3">
      <c r="B1" s="2"/>
      <c r="C1" s="3"/>
      <c r="D1" s="3"/>
      <c r="E1" s="3"/>
      <c r="F1" s="4"/>
      <c r="G1" s="4"/>
      <c r="H1" s="3"/>
      <c r="I1" s="4"/>
      <c r="J1" s="3" t="s">
        <v>0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ht="15.75" x14ac:dyDescent="0.25">
      <c r="A2" s="363" t="s">
        <v>1</v>
      </c>
      <c r="B2" s="363"/>
      <c r="C2" s="363"/>
      <c r="D2" s="363"/>
      <c r="E2" s="363"/>
      <c r="F2" s="363"/>
      <c r="G2" s="363"/>
      <c r="H2" s="363"/>
      <c r="I2" s="363"/>
      <c r="J2" s="36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ht="15.75" x14ac:dyDescent="0.25">
      <c r="A3" s="363" t="s">
        <v>379</v>
      </c>
      <c r="B3" s="363"/>
      <c r="C3" s="363"/>
      <c r="D3" s="363"/>
      <c r="E3" s="363"/>
      <c r="F3" s="363"/>
      <c r="G3" s="363"/>
      <c r="H3" s="363"/>
      <c r="I3" s="363"/>
      <c r="J3" s="36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46" x14ac:dyDescent="0.2">
      <c r="B4" s="5"/>
      <c r="C4" s="3"/>
      <c r="D4" s="3"/>
      <c r="E4" s="3"/>
      <c r="F4" s="4"/>
      <c r="G4" s="4"/>
      <c r="H4" s="3"/>
      <c r="I4" s="4"/>
      <c r="J4" s="3" t="s">
        <v>352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6" ht="30.75" customHeight="1" x14ac:dyDescent="0.2">
      <c r="A5" s="261"/>
      <c r="B5" s="262" t="s">
        <v>358</v>
      </c>
      <c r="C5" s="262" t="s">
        <v>377</v>
      </c>
      <c r="D5" s="343" t="s">
        <v>470</v>
      </c>
      <c r="E5" s="343" t="s">
        <v>387</v>
      </c>
      <c r="F5" s="261"/>
      <c r="G5" s="262" t="s">
        <v>359</v>
      </c>
      <c r="H5" s="262" t="s">
        <v>377</v>
      </c>
      <c r="I5" s="343" t="s">
        <v>470</v>
      </c>
      <c r="J5" s="343" t="s">
        <v>387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46" ht="16.5" customHeight="1" x14ac:dyDescent="0.2">
      <c r="A6" s="243"/>
      <c r="B6" s="263" t="s">
        <v>3</v>
      </c>
      <c r="C6" s="264">
        <f>C7+C15</f>
        <v>1343239408</v>
      </c>
      <c r="D6" s="264">
        <f t="shared" ref="D6" si="0">D7+D15</f>
        <v>-334553191</v>
      </c>
      <c r="E6" s="264">
        <f>E7+E15</f>
        <v>1008686217</v>
      </c>
      <c r="F6" s="243"/>
      <c r="G6" s="263" t="s">
        <v>29</v>
      </c>
      <c r="H6" s="265">
        <f>H7+H15</f>
        <v>1892643987.98</v>
      </c>
      <c r="I6" s="265">
        <f t="shared" ref="I6:J6" si="1">I7+I15</f>
        <v>-334553191</v>
      </c>
      <c r="J6" s="265">
        <f t="shared" si="1"/>
        <v>1558090797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16.5" customHeight="1" x14ac:dyDescent="0.2">
      <c r="A7" s="243"/>
      <c r="B7" s="266" t="s">
        <v>4</v>
      </c>
      <c r="C7" s="265">
        <f>SUM(C8:C11)</f>
        <v>1037060508</v>
      </c>
      <c r="D7" s="265">
        <f t="shared" ref="D7:E7" si="2">SUM(D8:D11)</f>
        <v>-334553191</v>
      </c>
      <c r="E7" s="265">
        <f t="shared" si="2"/>
        <v>702507317</v>
      </c>
      <c r="F7" s="243"/>
      <c r="G7" s="266" t="s">
        <v>30</v>
      </c>
      <c r="H7" s="265">
        <f>H8+H9+H10+H11+H12</f>
        <v>1132246873</v>
      </c>
      <c r="I7" s="265">
        <f t="shared" ref="I7:J7" si="3">I8+I9+I10+I11+I12</f>
        <v>-215581094</v>
      </c>
      <c r="J7" s="265">
        <f t="shared" si="3"/>
        <v>916665779</v>
      </c>
      <c r="K7" s="16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13.5" customHeight="1" x14ac:dyDescent="0.2">
      <c r="A8" s="243" t="s">
        <v>5</v>
      </c>
      <c r="B8" s="267" t="s">
        <v>6</v>
      </c>
      <c r="C8" s="172">
        <f>'2.Műk.'!C8</f>
        <v>376115508</v>
      </c>
      <c r="D8" s="172">
        <f>'2.Műk.'!D8</f>
        <v>-98705244</v>
      </c>
      <c r="E8" s="172">
        <f>'2.Műk.'!E8</f>
        <v>277410264</v>
      </c>
      <c r="F8" s="268" t="s">
        <v>31</v>
      </c>
      <c r="G8" s="267" t="s">
        <v>32</v>
      </c>
      <c r="H8" s="172">
        <f>'2.Műk.'!C57</f>
        <v>513573917</v>
      </c>
      <c r="I8" s="172">
        <f>'2.Műk.'!D57</f>
        <v>-75916991</v>
      </c>
      <c r="J8" s="172">
        <f>'2.Műk.'!E57</f>
        <v>437656926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x14ac:dyDescent="0.2">
      <c r="A9" s="243" t="s">
        <v>7</v>
      </c>
      <c r="B9" s="267" t="s">
        <v>8</v>
      </c>
      <c r="C9" s="172">
        <f>'2.Műk.'!C36</f>
        <v>519100000</v>
      </c>
      <c r="D9" s="172">
        <f>'2.Műk.'!D36</f>
        <v>-159414915</v>
      </c>
      <c r="E9" s="172">
        <f>'2.Műk.'!E36</f>
        <v>359685085</v>
      </c>
      <c r="F9" s="268" t="s">
        <v>33</v>
      </c>
      <c r="G9" s="253" t="s">
        <v>34</v>
      </c>
      <c r="H9" s="172">
        <f>'2.Műk.'!C58</f>
        <v>95076732</v>
      </c>
      <c r="I9" s="172">
        <f>'2.Műk.'!D58</f>
        <v>-14027188</v>
      </c>
      <c r="J9" s="172">
        <f>'2.Műk.'!E58</f>
        <v>81049544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3.5" customHeight="1" x14ac:dyDescent="0.2">
      <c r="A10" s="243" t="s">
        <v>9</v>
      </c>
      <c r="B10" s="267" t="s">
        <v>10</v>
      </c>
      <c r="C10" s="172">
        <f>'2.Műk.'!C47</f>
        <v>141845000</v>
      </c>
      <c r="D10" s="172">
        <f>'2.Műk.'!D47</f>
        <v>-76433032</v>
      </c>
      <c r="E10" s="172">
        <f>'2.Műk.'!E47</f>
        <v>65411968</v>
      </c>
      <c r="F10" s="268" t="s">
        <v>35</v>
      </c>
      <c r="G10" s="253" t="s">
        <v>36</v>
      </c>
      <c r="H10" s="172">
        <f>'2.Műk.'!C59</f>
        <v>474122874</v>
      </c>
      <c r="I10" s="172">
        <f>'2.Műk.'!D59</f>
        <v>-93956865</v>
      </c>
      <c r="J10" s="172">
        <f>'2.Műk.'!E59</f>
        <v>380166009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ht="13.5" customHeight="1" x14ac:dyDescent="0.2">
      <c r="A11" s="243" t="s">
        <v>11</v>
      </c>
      <c r="B11" s="267" t="s">
        <v>12</v>
      </c>
      <c r="C11" s="172">
        <f>'2.Műk.'!C48</f>
        <v>0</v>
      </c>
      <c r="D11" s="172">
        <f>'2.Műk.'!D48</f>
        <v>0</v>
      </c>
      <c r="E11" s="172">
        <f>'2.Műk.'!E48</f>
        <v>0</v>
      </c>
      <c r="F11" s="268" t="s">
        <v>37</v>
      </c>
      <c r="G11" s="253" t="s">
        <v>38</v>
      </c>
      <c r="H11" s="172">
        <f>'2.Műk.'!C60</f>
        <v>7630000</v>
      </c>
      <c r="I11" s="172">
        <f>'2.Műk.'!D60</f>
        <v>0</v>
      </c>
      <c r="J11" s="172">
        <f>'2.Műk.'!E60</f>
        <v>7630000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x14ac:dyDescent="0.2">
      <c r="A12" s="243"/>
      <c r="B12" s="267"/>
      <c r="C12" s="172"/>
      <c r="D12" s="172"/>
      <c r="E12" s="172"/>
      <c r="F12" s="268" t="s">
        <v>39</v>
      </c>
      <c r="G12" s="253" t="s">
        <v>40</v>
      </c>
      <c r="H12" s="172">
        <f>H13+H14</f>
        <v>41843350</v>
      </c>
      <c r="I12" s="172">
        <f t="shared" ref="I12:J12" si="4">I13+I14</f>
        <v>-31680050</v>
      </c>
      <c r="J12" s="172">
        <f t="shared" si="4"/>
        <v>10163300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3.5" customHeight="1" x14ac:dyDescent="0.2">
      <c r="A13" s="243"/>
      <c r="B13" s="267"/>
      <c r="C13" s="172"/>
      <c r="D13" s="172"/>
      <c r="E13" s="172"/>
      <c r="F13" s="268"/>
      <c r="G13" s="269" t="s">
        <v>369</v>
      </c>
      <c r="H13" s="172">
        <f>'2.Műk.'!C62</f>
        <v>17300050</v>
      </c>
      <c r="I13" s="172">
        <f>'2.Műk.'!D62</f>
        <v>-16300050</v>
      </c>
      <c r="J13" s="172">
        <f>'2.Műk.'!E62</f>
        <v>1000000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3.5" customHeight="1" x14ac:dyDescent="0.2">
      <c r="A14" s="243"/>
      <c r="B14" s="267"/>
      <c r="C14" s="172"/>
      <c r="D14" s="172"/>
      <c r="E14" s="172"/>
      <c r="F14" s="268"/>
      <c r="G14" s="269" t="s">
        <v>370</v>
      </c>
      <c r="H14" s="172">
        <f>'2.Műk.'!C63</f>
        <v>24543300</v>
      </c>
      <c r="I14" s="172">
        <f>'2.Műk.'!D63</f>
        <v>-15380000</v>
      </c>
      <c r="J14" s="172">
        <f>'2.Műk.'!E63</f>
        <v>9163300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13.5" customHeight="1" x14ac:dyDescent="0.2">
      <c r="A15" s="243"/>
      <c r="B15" s="266" t="s">
        <v>13</v>
      </c>
      <c r="C15" s="265">
        <f>SUM(C16:C18)</f>
        <v>306178900</v>
      </c>
      <c r="D15" s="265">
        <f t="shared" ref="D15:E15" si="5">SUM(D16:D18)</f>
        <v>0</v>
      </c>
      <c r="E15" s="265">
        <f t="shared" si="5"/>
        <v>306178900</v>
      </c>
      <c r="F15" s="268"/>
      <c r="G15" s="266" t="s">
        <v>41</v>
      </c>
      <c r="H15" s="265">
        <f>H16+H17+H18</f>
        <v>760397114.98000002</v>
      </c>
      <c r="I15" s="265">
        <f t="shared" ref="I15:J15" si="6">I16+I17+I18</f>
        <v>-118972097</v>
      </c>
      <c r="J15" s="265">
        <f t="shared" si="6"/>
        <v>641425018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3.5" customHeight="1" x14ac:dyDescent="0.2">
      <c r="A16" s="243" t="s">
        <v>14</v>
      </c>
      <c r="B16" s="267" t="s">
        <v>15</v>
      </c>
      <c r="C16" s="172">
        <f>'3.Felh.'!C7</f>
        <v>306178900</v>
      </c>
      <c r="D16" s="172">
        <f>'3.Felh.'!D7</f>
        <v>0</v>
      </c>
      <c r="E16" s="172">
        <f>'3.Felh.'!E7</f>
        <v>306178900</v>
      </c>
      <c r="F16" s="268" t="s">
        <v>42</v>
      </c>
      <c r="G16" s="267" t="s">
        <v>43</v>
      </c>
      <c r="H16" s="172">
        <f>'3.Felh.'!C31</f>
        <v>739308392.98000002</v>
      </c>
      <c r="I16" s="172">
        <f>'3.Felh.'!D31</f>
        <v>-107472097</v>
      </c>
      <c r="J16" s="172">
        <f>'3.Felh.'!E31</f>
        <v>631836296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x14ac:dyDescent="0.2">
      <c r="A17" s="243" t="s">
        <v>16</v>
      </c>
      <c r="B17" s="267" t="s">
        <v>17</v>
      </c>
      <c r="C17" s="172">
        <f>'3.Felh.'!C15</f>
        <v>0</v>
      </c>
      <c r="D17" s="172">
        <f>'3.Felh.'!D15</f>
        <v>0</v>
      </c>
      <c r="E17" s="172">
        <f>'3.Felh.'!E15</f>
        <v>0</v>
      </c>
      <c r="F17" s="268" t="s">
        <v>44</v>
      </c>
      <c r="G17" s="267" t="s">
        <v>45</v>
      </c>
      <c r="H17" s="172">
        <f>'3.Felh.'!C73</f>
        <v>2100000</v>
      </c>
      <c r="I17" s="172">
        <f>'3.Felh.'!D73</f>
        <v>-2100000</v>
      </c>
      <c r="J17" s="172">
        <f>'3.Felh.'!E73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3.5" customHeight="1" x14ac:dyDescent="0.2">
      <c r="A18" s="243" t="s">
        <v>18</v>
      </c>
      <c r="B18" s="267" t="s">
        <v>19</v>
      </c>
      <c r="C18" s="172">
        <f>'3.Felh.'!C21</f>
        <v>0</v>
      </c>
      <c r="D18" s="172">
        <f>'3.Felh.'!D21</f>
        <v>0</v>
      </c>
      <c r="E18" s="172">
        <f>'3.Felh.'!E21</f>
        <v>0</v>
      </c>
      <c r="F18" s="268" t="s">
        <v>46</v>
      </c>
      <c r="G18" s="267" t="s">
        <v>47</v>
      </c>
      <c r="H18" s="172">
        <f>SUM(H19:H20)</f>
        <v>18988722</v>
      </c>
      <c r="I18" s="172">
        <f t="shared" ref="I18:J18" si="7">SUM(I19:I20)</f>
        <v>-9400000</v>
      </c>
      <c r="J18" s="172">
        <f t="shared" si="7"/>
        <v>9588722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13.5" customHeight="1" x14ac:dyDescent="0.2">
      <c r="A19" s="243"/>
      <c r="B19" s="267"/>
      <c r="C19" s="172"/>
      <c r="D19" s="172"/>
      <c r="E19" s="172"/>
      <c r="F19" s="268"/>
      <c r="G19" s="269" t="s">
        <v>48</v>
      </c>
      <c r="H19" s="172">
        <f>'3.Felh.'!C83</f>
        <v>7000000</v>
      </c>
      <c r="I19" s="172">
        <f>'3.Felh.'!D83</f>
        <v>-7000000</v>
      </c>
      <c r="J19" s="172">
        <f>'3.Felh.'!E83</f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3.5" customHeight="1" x14ac:dyDescent="0.2">
      <c r="A20" s="243"/>
      <c r="B20" s="267"/>
      <c r="C20" s="172"/>
      <c r="D20" s="172"/>
      <c r="E20" s="172"/>
      <c r="F20" s="268"/>
      <c r="G20" s="269" t="s">
        <v>336</v>
      </c>
      <c r="H20" s="172">
        <f>'3.Felh.'!C86</f>
        <v>11988722</v>
      </c>
      <c r="I20" s="172">
        <f>'3.Felh.'!D86</f>
        <v>-2400000</v>
      </c>
      <c r="J20" s="172">
        <f>'3.Felh.'!E86</f>
        <v>9588722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ht="13.5" customHeight="1" x14ac:dyDescent="0.2">
      <c r="A21" s="243" t="s">
        <v>20</v>
      </c>
      <c r="B21" s="270" t="s">
        <v>21</v>
      </c>
      <c r="C21" s="265"/>
      <c r="D21" s="265"/>
      <c r="E21" s="265"/>
      <c r="F21" s="268" t="s">
        <v>49</v>
      </c>
      <c r="G21" s="270" t="s">
        <v>50</v>
      </c>
      <c r="H21" s="265"/>
      <c r="I21" s="156"/>
      <c r="J21" s="156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13.5" customHeight="1" x14ac:dyDescent="0.2">
      <c r="A22" s="243"/>
      <c r="B22" s="266" t="s">
        <v>22</v>
      </c>
      <c r="C22" s="265">
        <f>C23+C26</f>
        <v>564033197</v>
      </c>
      <c r="D22" s="265">
        <f t="shared" ref="D22:E22" si="8">D23+D26</f>
        <v>0</v>
      </c>
      <c r="E22" s="265">
        <f t="shared" si="8"/>
        <v>564033197</v>
      </c>
      <c r="F22" s="268"/>
      <c r="G22" s="266" t="s">
        <v>51</v>
      </c>
      <c r="H22" s="265">
        <f>SUM(H23:H23)</f>
        <v>14628617</v>
      </c>
      <c r="I22" s="265">
        <f t="shared" ref="I22:J22" si="9">SUM(I23:I23)</f>
        <v>0</v>
      </c>
      <c r="J22" s="265">
        <f t="shared" si="9"/>
        <v>14628617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3.5" customHeight="1" x14ac:dyDescent="0.2">
      <c r="A23" s="243"/>
      <c r="B23" s="267" t="s">
        <v>23</v>
      </c>
      <c r="C23" s="172">
        <f>SUM(C24:C25)</f>
        <v>564033197</v>
      </c>
      <c r="D23" s="172">
        <f t="shared" ref="D23:E23" si="10">SUM(D24:D25)</f>
        <v>0</v>
      </c>
      <c r="E23" s="172">
        <f t="shared" si="10"/>
        <v>564033197</v>
      </c>
      <c r="F23" s="268" t="s">
        <v>52</v>
      </c>
      <c r="G23" s="271" t="s">
        <v>53</v>
      </c>
      <c r="H23" s="172">
        <f>'2.Műk.'!C69</f>
        <v>14628617</v>
      </c>
      <c r="I23" s="172">
        <f>'2.Műk.'!D69</f>
        <v>0</v>
      </c>
      <c r="J23" s="172">
        <f>'2.Műk.'!E69</f>
        <v>14628617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x14ac:dyDescent="0.2">
      <c r="A24" s="243"/>
      <c r="B24" s="272" t="s">
        <v>24</v>
      </c>
      <c r="C24" s="172">
        <f>'2.Műk.'!C53</f>
        <v>250821382</v>
      </c>
      <c r="D24" s="172">
        <f>'2.Műk.'!D53</f>
        <v>0</v>
      </c>
      <c r="E24" s="172">
        <f>'2.Műk.'!E53</f>
        <v>250821382</v>
      </c>
      <c r="F24" s="268"/>
      <c r="G24" s="266" t="s">
        <v>54</v>
      </c>
      <c r="H24" s="265">
        <v>0</v>
      </c>
      <c r="I24" s="265">
        <v>0</v>
      </c>
      <c r="J24" s="265"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x14ac:dyDescent="0.2">
      <c r="A25" s="243"/>
      <c r="B25" s="272" t="s">
        <v>25</v>
      </c>
      <c r="C25" s="172">
        <f>'3.Felh.'!C26</f>
        <v>313211815</v>
      </c>
      <c r="D25" s="172">
        <f>'3.Felh.'!D26</f>
        <v>0</v>
      </c>
      <c r="E25" s="172">
        <f>'3.Felh.'!E26</f>
        <v>313211815</v>
      </c>
      <c r="F25" s="268"/>
      <c r="G25" s="266"/>
      <c r="H25" s="265"/>
      <c r="I25" s="156"/>
      <c r="J25" s="15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x14ac:dyDescent="0.2">
      <c r="A26" s="243"/>
      <c r="B26" s="266" t="s">
        <v>26</v>
      </c>
      <c r="C26" s="172">
        <v>0</v>
      </c>
      <c r="D26" s="172">
        <v>0</v>
      </c>
      <c r="E26" s="172">
        <v>0</v>
      </c>
      <c r="F26" s="268"/>
      <c r="G26" s="266"/>
      <c r="H26" s="265"/>
      <c r="I26" s="156"/>
      <c r="J26" s="15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3.5" customHeight="1" x14ac:dyDescent="0.2">
      <c r="A27" s="243"/>
      <c r="B27" s="273" t="s">
        <v>27</v>
      </c>
      <c r="C27" s="265">
        <f>C6+C22</f>
        <v>1907272605</v>
      </c>
      <c r="D27" s="265">
        <f t="shared" ref="D27:E27" si="11">D6+D22</f>
        <v>-334553191</v>
      </c>
      <c r="E27" s="265">
        <f t="shared" si="11"/>
        <v>1572719414</v>
      </c>
      <c r="F27" s="243"/>
      <c r="G27" s="273" t="s">
        <v>55</v>
      </c>
      <c r="H27" s="265">
        <f>H6+H22</f>
        <v>1907272604.98</v>
      </c>
      <c r="I27" s="265">
        <f t="shared" ref="I27" si="12">I6+I22</f>
        <v>-334553191</v>
      </c>
      <c r="J27" s="265">
        <f>J6+J22</f>
        <v>1572719414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13.5" customHeight="1" x14ac:dyDescent="0.2">
      <c r="F28" s="4"/>
      <c r="G28" s="4"/>
      <c r="H28" s="16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13.5" customHeight="1" x14ac:dyDescent="0.2">
      <c r="C29" s="29"/>
      <c r="D29" s="29"/>
      <c r="E29" s="29"/>
      <c r="F29" s="4"/>
      <c r="G29" s="4"/>
      <c r="H29" s="16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13.5" customHeight="1" x14ac:dyDescent="0.2">
      <c r="F30" s="4"/>
      <c r="G30" s="167"/>
      <c r="H30" s="4"/>
      <c r="I30" s="4"/>
      <c r="J30" s="16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s="6" customFormat="1" ht="13.5" customHeight="1" x14ac:dyDescent="0.2">
      <c r="A31"/>
      <c r="B31"/>
      <c r="C31" s="1"/>
      <c r="D31" s="1"/>
      <c r="E31" s="1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s="6" customFormat="1" ht="16.5" customHeight="1" x14ac:dyDescent="0.2">
      <c r="A32"/>
      <c r="B32"/>
      <c r="C32" s="1"/>
      <c r="D32" s="1"/>
      <c r="E32" s="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s="6" customFormat="1" ht="13.5" customHeight="1" x14ac:dyDescent="0.2">
      <c r="A33"/>
      <c r="B33"/>
      <c r="C33" s="1"/>
      <c r="D33" s="1"/>
      <c r="E33" s="1"/>
      <c r="F33" s="16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s="6" customFormat="1" ht="13.5" customHeight="1" x14ac:dyDescent="0.2">
      <c r="A34"/>
      <c r="B3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s="9" customFormat="1" ht="13.5" customHeight="1" x14ac:dyDescent="0.2">
      <c r="A35"/>
      <c r="B35"/>
      <c r="C35" s="1"/>
      <c r="D35" s="1"/>
      <c r="E35" s="1"/>
      <c r="F35" s="4"/>
      <c r="G35" s="4"/>
      <c r="H35" s="4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</row>
    <row r="36" spans="1:46" ht="13.5" customHeight="1" x14ac:dyDescent="0.2">
      <c r="A36" s="6"/>
      <c r="B36" s="6"/>
      <c r="C36" s="6"/>
      <c r="D36" s="6"/>
      <c r="E36" s="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13.5" customHeight="1" x14ac:dyDescent="0.2">
      <c r="A37" s="6"/>
      <c r="B37" s="6"/>
      <c r="C37" s="6"/>
      <c r="D37" s="6"/>
      <c r="E37" s="6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ht="16.5" customHeight="1" x14ac:dyDescent="0.2">
      <c r="A38" s="6"/>
      <c r="B38" s="6"/>
      <c r="C38" s="6"/>
      <c r="D38" s="6"/>
      <c r="E38" s="6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16.5" customHeight="1" x14ac:dyDescent="0.2">
      <c r="A39" s="6"/>
      <c r="B39" s="6"/>
      <c r="C39" s="6"/>
      <c r="D39" s="6"/>
      <c r="E39" s="6"/>
      <c r="F39" s="7"/>
      <c r="G39" s="8"/>
      <c r="H39" s="8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1:46" ht="13.5" customHeight="1" x14ac:dyDescent="0.2">
      <c r="A40" s="9"/>
      <c r="B40" s="9"/>
      <c r="C40" s="9"/>
      <c r="D40" s="9"/>
      <c r="E40" s="9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ht="16.5" customHeight="1" x14ac:dyDescent="0.2"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ht="16.5" customHeight="1" x14ac:dyDescent="0.2"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ht="15.75" customHeight="1" x14ac:dyDescent="0.2"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2.75" customHeight="1" x14ac:dyDescent="0.2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5.75" customHeight="1" x14ac:dyDescent="0.2"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5.75" customHeight="1" x14ac:dyDescent="0.2"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5.75" customHeight="1" x14ac:dyDescent="0.2"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5.75" customHeight="1" x14ac:dyDescent="0.2">
      <c r="B48" s="10"/>
      <c r="C48" s="11"/>
      <c r="D48" s="11"/>
      <c r="E48" s="11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2:46" ht="15.75" customHeight="1" x14ac:dyDescent="0.2">
      <c r="B49" s="12"/>
      <c r="C49" s="13"/>
      <c r="D49" s="13"/>
      <c r="E49" s="1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2:46" ht="15.75" customHeight="1" x14ac:dyDescent="0.2">
      <c r="B50" s="4"/>
      <c r="C50" s="13"/>
      <c r="D50" s="13"/>
      <c r="E50" s="1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2:46" ht="15.75" customHeight="1" x14ac:dyDescent="0.2">
      <c r="B51" s="4"/>
      <c r="C51" s="13"/>
      <c r="D51" s="13"/>
      <c r="E51" s="1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2:46" ht="15.75" customHeight="1" x14ac:dyDescent="0.2">
      <c r="B52" s="4"/>
      <c r="C52" s="13"/>
      <c r="D52" s="13"/>
      <c r="E52" s="1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2:46" ht="15.75" customHeight="1" x14ac:dyDescent="0.2">
      <c r="B53" s="4"/>
      <c r="C53" s="13"/>
      <c r="D53" s="13"/>
      <c r="E53" s="1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2:46" ht="15.75" customHeight="1" x14ac:dyDescent="0.2">
      <c r="B54" s="4"/>
      <c r="C54" s="13"/>
      <c r="D54" s="13"/>
      <c r="E54" s="1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2:46" ht="15.75" customHeight="1" x14ac:dyDescent="0.2">
      <c r="B55" s="4"/>
      <c r="C55" s="13"/>
      <c r="D55" s="13"/>
      <c r="E55" s="1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2:46" ht="15.75" customHeight="1" x14ac:dyDescent="0.2">
      <c r="B56" s="4"/>
      <c r="C56" s="13"/>
      <c r="D56" s="13"/>
      <c r="E56" s="1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2:46" ht="15.75" customHeight="1" x14ac:dyDescent="0.2">
      <c r="B57" s="4"/>
      <c r="C57" s="13"/>
      <c r="D57" s="13"/>
      <c r="E57" s="1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2:46" ht="15.75" customHeight="1" x14ac:dyDescent="0.2">
      <c r="B58" s="4"/>
      <c r="C58" s="13"/>
      <c r="D58" s="13"/>
      <c r="E58" s="1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2:46" ht="15.75" customHeight="1" x14ac:dyDescent="0.2">
      <c r="B59" s="4"/>
      <c r="C59" s="13"/>
      <c r="D59" s="13"/>
      <c r="E59" s="1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2:46" ht="15.75" customHeight="1" x14ac:dyDescent="0.2">
      <c r="B60" s="4"/>
      <c r="C60" s="13"/>
      <c r="D60" s="13"/>
      <c r="E60" s="1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2:46" ht="15.75" customHeight="1" x14ac:dyDescent="0.2">
      <c r="B61" s="4"/>
      <c r="C61" s="13"/>
      <c r="D61" s="13"/>
      <c r="E61" s="1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2:46" ht="15.75" customHeight="1" x14ac:dyDescent="0.2">
      <c r="B62" s="4"/>
      <c r="C62" s="13"/>
      <c r="D62" s="13"/>
      <c r="E62" s="1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</row>
    <row r="63" spans="2:46" ht="15.75" customHeight="1" x14ac:dyDescent="0.2">
      <c r="B63" s="4"/>
      <c r="C63" s="13"/>
      <c r="D63" s="13"/>
      <c r="E63" s="1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</row>
    <row r="64" spans="2:46" ht="15.75" customHeight="1" x14ac:dyDescent="0.2">
      <c r="B64" s="4"/>
      <c r="C64" s="13"/>
      <c r="D64" s="13"/>
      <c r="E64" s="1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</row>
    <row r="65" spans="2:46" ht="15.75" customHeight="1" x14ac:dyDescent="0.2">
      <c r="B65" s="4"/>
      <c r="C65" s="13"/>
      <c r="D65" s="13"/>
      <c r="E65" s="1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</row>
    <row r="66" spans="2:46" ht="15.75" customHeight="1" x14ac:dyDescent="0.2">
      <c r="B66" s="4"/>
      <c r="C66" s="13"/>
      <c r="D66" s="13"/>
      <c r="E66" s="1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</row>
    <row r="67" spans="2:46" ht="15.75" customHeight="1" x14ac:dyDescent="0.2">
      <c r="B67" s="4"/>
      <c r="C67" s="13"/>
      <c r="D67" s="13"/>
      <c r="E67" s="1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</row>
    <row r="68" spans="2:46" ht="15.75" customHeight="1" x14ac:dyDescent="0.2">
      <c r="B68" s="4"/>
      <c r="C68" s="13"/>
      <c r="D68" s="13"/>
      <c r="E68" s="1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</row>
    <row r="69" spans="2:46" ht="15.75" customHeight="1" x14ac:dyDescent="0.2">
      <c r="B69" s="4"/>
      <c r="C69" s="13"/>
      <c r="D69" s="13"/>
      <c r="E69" s="1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</row>
    <row r="70" spans="2:46" ht="15.75" customHeight="1" x14ac:dyDescent="0.2">
      <c r="B70" s="4"/>
      <c r="C70" s="13"/>
      <c r="D70" s="13"/>
      <c r="E70" s="1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</row>
    <row r="71" spans="2:46" ht="15.75" customHeight="1" x14ac:dyDescent="0.2">
      <c r="B71" s="4"/>
      <c r="C71" s="13"/>
      <c r="D71" s="13"/>
      <c r="E71" s="1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</row>
    <row r="72" spans="2:46" ht="15.75" customHeight="1" x14ac:dyDescent="0.2">
      <c r="B72" s="4"/>
      <c r="C72" s="13"/>
      <c r="D72" s="13"/>
      <c r="E72" s="1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</row>
    <row r="73" spans="2:46" ht="15.75" customHeight="1" x14ac:dyDescent="0.2">
      <c r="B73" s="4"/>
      <c r="C73" s="13"/>
      <c r="D73" s="13"/>
      <c r="E73" s="1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</row>
    <row r="74" spans="2:46" ht="15.75" customHeight="1" x14ac:dyDescent="0.2">
      <c r="B74" s="4"/>
      <c r="C74" s="13"/>
      <c r="D74" s="13"/>
      <c r="E74" s="1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</row>
    <row r="75" spans="2:46" ht="15.75" customHeight="1" x14ac:dyDescent="0.2">
      <c r="B75" s="4"/>
      <c r="C75" s="13"/>
      <c r="D75" s="13"/>
      <c r="E75" s="1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</row>
    <row r="76" spans="2:46" ht="15.75" customHeight="1" x14ac:dyDescent="0.2">
      <c r="B76" s="4"/>
      <c r="C76" s="13"/>
      <c r="D76" s="13"/>
      <c r="E76" s="1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</row>
    <row r="77" spans="2:46" ht="15.75" customHeight="1" x14ac:dyDescent="0.2">
      <c r="B77" s="4"/>
      <c r="C77" s="13"/>
      <c r="D77" s="13"/>
      <c r="E77" s="1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</row>
    <row r="78" spans="2:46" ht="15.75" customHeight="1" x14ac:dyDescent="0.2">
      <c r="B78" s="4"/>
      <c r="C78" s="13"/>
      <c r="D78" s="13"/>
      <c r="E78" s="1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</row>
    <row r="79" spans="2:46" ht="15.75" customHeight="1" x14ac:dyDescent="0.2">
      <c r="B79" s="4"/>
      <c r="C79" s="13"/>
      <c r="D79" s="13"/>
      <c r="E79" s="1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</row>
    <row r="80" spans="2:46" ht="15.75" customHeight="1" x14ac:dyDescent="0.2">
      <c r="B80" s="4"/>
      <c r="C80" s="13"/>
      <c r="D80" s="13"/>
      <c r="E80" s="1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</row>
    <row r="81" spans="2:46" ht="15.75" customHeight="1" x14ac:dyDescent="0.2">
      <c r="B81" s="4"/>
      <c r="C81" s="13"/>
      <c r="D81" s="13"/>
      <c r="E81" s="1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</row>
    <row r="82" spans="2:46" ht="15.75" customHeight="1" x14ac:dyDescent="0.2">
      <c r="B82" s="4"/>
      <c r="C82" s="13"/>
      <c r="D82" s="13"/>
      <c r="E82" s="1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</row>
    <row r="83" spans="2:46" ht="15.75" customHeight="1" x14ac:dyDescent="0.2">
      <c r="B83" s="4"/>
      <c r="C83" s="13"/>
      <c r="D83" s="13"/>
      <c r="E83" s="1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</row>
    <row r="84" spans="2:46" ht="15.75" customHeight="1" x14ac:dyDescent="0.2">
      <c r="B84" s="4"/>
      <c r="C84" s="13"/>
      <c r="D84" s="13"/>
      <c r="E84" s="1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</row>
    <row r="85" spans="2:46" ht="15.75" customHeight="1" x14ac:dyDescent="0.2">
      <c r="B85" s="4"/>
      <c r="C85" s="13"/>
      <c r="D85" s="13"/>
      <c r="E85" s="1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</row>
    <row r="86" spans="2:46" ht="15.75" customHeight="1" x14ac:dyDescent="0.2">
      <c r="B86" s="4"/>
      <c r="C86" s="13"/>
      <c r="D86" s="13"/>
      <c r="E86" s="1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</row>
    <row r="87" spans="2:46" ht="15.75" customHeight="1" x14ac:dyDescent="0.2">
      <c r="B87" s="4"/>
      <c r="C87" s="13"/>
      <c r="D87" s="13"/>
      <c r="E87" s="1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</row>
    <row r="88" spans="2:46" ht="15.75" customHeight="1" x14ac:dyDescent="0.2">
      <c r="B88" s="4"/>
      <c r="C88" s="13"/>
      <c r="D88" s="13"/>
      <c r="E88" s="1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</row>
    <row r="89" spans="2:46" ht="15.75" customHeight="1" x14ac:dyDescent="0.2">
      <c r="B89" s="4"/>
      <c r="C89" s="13"/>
      <c r="D89" s="13"/>
      <c r="E89" s="1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</row>
    <row r="90" spans="2:46" ht="15.75" customHeight="1" x14ac:dyDescent="0.2">
      <c r="B90" s="4"/>
      <c r="C90" s="13"/>
      <c r="D90" s="13"/>
      <c r="E90" s="1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</row>
    <row r="91" spans="2:46" ht="15.75" customHeight="1" x14ac:dyDescent="0.2">
      <c r="B91" s="4"/>
      <c r="C91" s="13"/>
      <c r="D91" s="13"/>
      <c r="E91" s="1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</row>
    <row r="92" spans="2:46" ht="15.75" customHeight="1" x14ac:dyDescent="0.2">
      <c r="B92" s="4"/>
      <c r="C92" s="13"/>
      <c r="D92" s="13"/>
      <c r="E92" s="1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</row>
    <row r="93" spans="2:46" ht="15.75" customHeight="1" x14ac:dyDescent="0.2">
      <c r="B93" s="4"/>
      <c r="C93" s="13"/>
      <c r="D93" s="13"/>
      <c r="E93" s="1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</row>
    <row r="94" spans="2:46" ht="15.75" customHeight="1" x14ac:dyDescent="0.2">
      <c r="B94" s="4"/>
      <c r="C94" s="13"/>
      <c r="D94" s="13"/>
      <c r="E94" s="1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</row>
    <row r="95" spans="2:46" ht="15.75" customHeight="1" x14ac:dyDescent="0.2">
      <c r="B95" s="4"/>
      <c r="C95" s="13"/>
      <c r="D95" s="13"/>
      <c r="E95" s="1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</row>
    <row r="96" spans="2:46" ht="15.75" customHeight="1" x14ac:dyDescent="0.2">
      <c r="B96" s="4"/>
      <c r="C96" s="13"/>
      <c r="D96" s="13"/>
      <c r="E96" s="1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</row>
    <row r="97" spans="2:46" ht="15.75" customHeight="1" x14ac:dyDescent="0.2">
      <c r="B97" s="4"/>
      <c r="C97" s="13"/>
      <c r="D97" s="13"/>
      <c r="E97" s="1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</row>
    <row r="98" spans="2:46" ht="15.75" customHeight="1" x14ac:dyDescent="0.2">
      <c r="B98" s="4"/>
      <c r="C98" s="13"/>
      <c r="D98" s="13"/>
      <c r="E98" s="1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</row>
    <row r="99" spans="2:46" ht="15.75" customHeight="1" x14ac:dyDescent="0.2">
      <c r="B99" s="4"/>
      <c r="C99" s="13"/>
      <c r="D99" s="13"/>
      <c r="E99" s="1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</row>
    <row r="100" spans="2:46" ht="15.75" customHeight="1" x14ac:dyDescent="0.2">
      <c r="B100" s="4"/>
      <c r="C100" s="13"/>
      <c r="D100" s="13"/>
      <c r="E100" s="1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</row>
    <row r="101" spans="2:46" ht="15.75" customHeight="1" x14ac:dyDescent="0.2">
      <c r="B101" s="4"/>
      <c r="C101" s="13"/>
      <c r="D101" s="13"/>
      <c r="E101" s="1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</row>
    <row r="102" spans="2:46" ht="15.75" customHeight="1" x14ac:dyDescent="0.2">
      <c r="B102" s="4"/>
      <c r="C102" s="13"/>
      <c r="D102" s="13"/>
      <c r="E102" s="1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</row>
    <row r="103" spans="2:46" ht="15.75" customHeight="1" x14ac:dyDescent="0.2">
      <c r="B103" s="4"/>
      <c r="C103" s="13"/>
      <c r="D103" s="13"/>
      <c r="E103" s="1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</row>
    <row r="104" spans="2:46" ht="15.75" customHeight="1" x14ac:dyDescent="0.2">
      <c r="B104" s="4"/>
      <c r="C104" s="13"/>
      <c r="D104" s="13"/>
      <c r="E104" s="1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</row>
    <row r="105" spans="2:46" ht="15.75" customHeight="1" x14ac:dyDescent="0.2">
      <c r="B105" s="4"/>
      <c r="C105" s="13"/>
      <c r="D105" s="13"/>
      <c r="E105" s="1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</row>
    <row r="106" spans="2:46" ht="15.75" customHeight="1" x14ac:dyDescent="0.2">
      <c r="B106" s="4"/>
      <c r="C106" s="13"/>
      <c r="D106" s="13"/>
      <c r="E106" s="1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</row>
    <row r="107" spans="2:46" ht="15.75" customHeight="1" x14ac:dyDescent="0.2">
      <c r="B107" s="4"/>
      <c r="C107" s="13"/>
      <c r="D107" s="13"/>
      <c r="E107" s="1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</row>
    <row r="108" spans="2:46" ht="15.75" customHeight="1" x14ac:dyDescent="0.2">
      <c r="B108" s="4"/>
      <c r="C108" s="13"/>
      <c r="D108" s="13"/>
      <c r="E108" s="1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</row>
    <row r="109" spans="2:46" ht="15.75" customHeight="1" x14ac:dyDescent="0.2">
      <c r="B109" s="4"/>
      <c r="C109" s="13"/>
      <c r="D109" s="13"/>
      <c r="E109" s="1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</row>
    <row r="110" spans="2:46" ht="15.75" customHeight="1" x14ac:dyDescent="0.2">
      <c r="B110" s="4"/>
      <c r="C110" s="13"/>
      <c r="D110" s="13"/>
      <c r="E110" s="1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</row>
    <row r="111" spans="2:46" ht="15.75" customHeight="1" x14ac:dyDescent="0.2">
      <c r="B111" s="4"/>
      <c r="C111" s="13"/>
      <c r="D111" s="13"/>
      <c r="E111" s="1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</row>
    <row r="112" spans="2:46" ht="15.75" customHeight="1" x14ac:dyDescent="0.2">
      <c r="B112" s="4"/>
      <c r="C112" s="13"/>
      <c r="D112" s="13"/>
      <c r="E112" s="1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</row>
    <row r="113" spans="2:46" ht="15.75" customHeight="1" x14ac:dyDescent="0.2">
      <c r="B113" s="4"/>
      <c r="C113" s="13"/>
      <c r="D113" s="13"/>
      <c r="E113" s="1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</row>
    <row r="114" spans="2:46" ht="15.75" customHeight="1" x14ac:dyDescent="0.2">
      <c r="B114" s="4"/>
      <c r="C114" s="13"/>
      <c r="D114" s="13"/>
      <c r="E114" s="1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</row>
    <row r="115" spans="2:46" ht="15.75" customHeight="1" x14ac:dyDescent="0.2">
      <c r="B115" s="4"/>
      <c r="C115" s="13"/>
      <c r="D115" s="13"/>
      <c r="E115" s="1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</row>
    <row r="116" spans="2:46" ht="15.75" customHeight="1" x14ac:dyDescent="0.2">
      <c r="B116" s="4"/>
      <c r="C116" s="13"/>
      <c r="D116" s="13"/>
      <c r="E116" s="1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</row>
    <row r="117" spans="2:46" ht="15.75" customHeight="1" x14ac:dyDescent="0.2">
      <c r="B117" s="4"/>
      <c r="C117" s="13"/>
      <c r="D117" s="13"/>
      <c r="E117" s="1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</row>
    <row r="118" spans="2:46" ht="15.75" customHeight="1" x14ac:dyDescent="0.2">
      <c r="B118" s="4"/>
      <c r="C118" s="13"/>
      <c r="D118" s="13"/>
      <c r="E118" s="1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</row>
    <row r="119" spans="2:46" ht="15.75" customHeight="1" x14ac:dyDescent="0.2">
      <c r="B119" s="4"/>
      <c r="C119" s="13"/>
      <c r="D119" s="13"/>
      <c r="E119" s="1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</row>
    <row r="120" spans="2:46" ht="15.75" customHeight="1" x14ac:dyDescent="0.2">
      <c r="B120" s="4"/>
      <c r="C120" s="13"/>
      <c r="D120" s="13"/>
      <c r="E120" s="1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</row>
    <row r="121" spans="2:46" ht="15.75" customHeight="1" x14ac:dyDescent="0.2">
      <c r="B121" s="4"/>
      <c r="C121" s="13"/>
      <c r="D121" s="13"/>
      <c r="E121" s="1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</row>
    <row r="122" spans="2:46" ht="15.75" customHeight="1" x14ac:dyDescent="0.2">
      <c r="B122" s="4"/>
      <c r="C122" s="13"/>
      <c r="D122" s="13"/>
      <c r="E122" s="1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</row>
    <row r="123" spans="2:46" ht="15.75" customHeight="1" x14ac:dyDescent="0.2">
      <c r="B123" s="4"/>
      <c r="C123" s="13"/>
      <c r="D123" s="13"/>
      <c r="E123" s="1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</row>
    <row r="124" spans="2:46" ht="15.75" customHeight="1" x14ac:dyDescent="0.2">
      <c r="B124" s="4"/>
      <c r="C124" s="13"/>
      <c r="D124" s="13"/>
      <c r="E124" s="1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</row>
    <row r="125" spans="2:46" ht="15.75" customHeight="1" x14ac:dyDescent="0.2">
      <c r="B125" s="4"/>
      <c r="C125" s="13"/>
      <c r="D125" s="13"/>
      <c r="E125" s="1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</row>
    <row r="126" spans="2:46" ht="15.75" customHeight="1" x14ac:dyDescent="0.2">
      <c r="B126" s="4"/>
      <c r="C126" s="13"/>
      <c r="D126" s="13"/>
      <c r="E126" s="1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</row>
    <row r="127" spans="2:46" ht="15.75" customHeight="1" x14ac:dyDescent="0.2">
      <c r="B127" s="4"/>
      <c r="C127" s="13"/>
      <c r="D127" s="13"/>
      <c r="E127" s="1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</row>
    <row r="128" spans="2:46" ht="15.75" customHeight="1" x14ac:dyDescent="0.2">
      <c r="B128" s="4"/>
      <c r="C128" s="13"/>
      <c r="D128" s="13"/>
      <c r="E128" s="1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</row>
    <row r="129" spans="2:46" ht="15.75" customHeight="1" x14ac:dyDescent="0.2">
      <c r="B129" s="4"/>
      <c r="C129" s="13"/>
      <c r="D129" s="13"/>
      <c r="E129" s="1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</row>
    <row r="130" spans="2:46" ht="15.75" customHeight="1" x14ac:dyDescent="0.2">
      <c r="B130" s="4"/>
      <c r="C130" s="13"/>
      <c r="D130" s="13"/>
      <c r="E130" s="1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</row>
    <row r="131" spans="2:46" ht="15.75" customHeight="1" x14ac:dyDescent="0.2">
      <c r="B131" s="4"/>
      <c r="C131" s="13"/>
      <c r="D131" s="13"/>
      <c r="E131" s="1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</row>
    <row r="132" spans="2:46" ht="15.75" customHeight="1" x14ac:dyDescent="0.2">
      <c r="B132" s="4"/>
      <c r="C132" s="13"/>
      <c r="D132" s="13"/>
      <c r="E132" s="1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</row>
    <row r="133" spans="2:46" ht="15.75" customHeight="1" x14ac:dyDescent="0.2">
      <c r="B133" s="4"/>
      <c r="C133" s="13"/>
      <c r="D133" s="13"/>
      <c r="E133" s="1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</row>
    <row r="134" spans="2:46" ht="15.75" customHeight="1" x14ac:dyDescent="0.2">
      <c r="B134" s="4"/>
      <c r="C134" s="13"/>
      <c r="D134" s="13"/>
      <c r="E134" s="1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</row>
    <row r="135" spans="2:46" ht="15.75" customHeight="1" x14ac:dyDescent="0.2">
      <c r="B135" s="4"/>
      <c r="C135" s="13"/>
      <c r="D135" s="13"/>
      <c r="E135" s="1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</row>
    <row r="136" spans="2:46" ht="15.75" customHeight="1" x14ac:dyDescent="0.2">
      <c r="B136" s="4"/>
      <c r="C136" s="13"/>
      <c r="D136" s="13"/>
      <c r="E136" s="1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</row>
    <row r="137" spans="2:46" ht="15.75" customHeight="1" x14ac:dyDescent="0.2">
      <c r="B137" s="4"/>
      <c r="C137" s="13"/>
      <c r="D137" s="13"/>
      <c r="E137" s="1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</row>
    <row r="138" spans="2:46" ht="15.75" customHeight="1" x14ac:dyDescent="0.2">
      <c r="B138" s="4"/>
      <c r="C138" s="13"/>
      <c r="D138" s="13"/>
      <c r="E138" s="1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</row>
    <row r="139" spans="2:46" ht="15.75" customHeight="1" x14ac:dyDescent="0.2">
      <c r="B139" s="4"/>
      <c r="C139" s="13"/>
      <c r="D139" s="13"/>
      <c r="E139" s="1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</row>
    <row r="140" spans="2:46" ht="15.75" customHeight="1" x14ac:dyDescent="0.2">
      <c r="B140" s="4"/>
      <c r="C140" s="13"/>
      <c r="D140" s="13"/>
      <c r="E140" s="1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</row>
    <row r="141" spans="2:46" ht="15.75" customHeight="1" x14ac:dyDescent="0.2">
      <c r="B141" s="4"/>
      <c r="C141" s="13"/>
      <c r="D141" s="13"/>
      <c r="E141" s="1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</row>
    <row r="142" spans="2:46" ht="15.75" customHeight="1" x14ac:dyDescent="0.2">
      <c r="B142" s="4"/>
      <c r="C142" s="13"/>
      <c r="D142" s="13"/>
      <c r="E142" s="1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</row>
    <row r="143" spans="2:46" ht="15.75" customHeight="1" x14ac:dyDescent="0.2">
      <c r="B143" s="4"/>
      <c r="C143" s="13"/>
      <c r="D143" s="13"/>
      <c r="E143" s="1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</row>
    <row r="144" spans="2:46" ht="15.75" customHeight="1" x14ac:dyDescent="0.2">
      <c r="B144" s="4"/>
      <c r="C144" s="13"/>
      <c r="D144" s="13"/>
      <c r="E144" s="1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</row>
    <row r="145" spans="2:46" ht="15.75" customHeight="1" x14ac:dyDescent="0.2">
      <c r="B145" s="4"/>
      <c r="C145" s="13"/>
      <c r="D145" s="13"/>
      <c r="E145" s="1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</row>
    <row r="146" spans="2:46" ht="15.75" customHeight="1" x14ac:dyDescent="0.2">
      <c r="B146" s="4"/>
      <c r="C146" s="13"/>
      <c r="D146" s="13"/>
      <c r="E146" s="1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</row>
    <row r="147" spans="2:46" ht="15.75" customHeight="1" x14ac:dyDescent="0.2">
      <c r="B147" s="4"/>
      <c r="C147" s="13"/>
      <c r="D147" s="13"/>
      <c r="E147" s="1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</row>
    <row r="148" spans="2:46" ht="15.75" customHeight="1" x14ac:dyDescent="0.2">
      <c r="B148" s="4"/>
      <c r="C148" s="13"/>
      <c r="D148" s="13"/>
      <c r="E148" s="1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</row>
    <row r="149" spans="2:46" ht="15.75" customHeight="1" x14ac:dyDescent="0.2">
      <c r="B149" s="4"/>
      <c r="C149" s="13"/>
      <c r="D149" s="13"/>
      <c r="E149" s="1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</row>
    <row r="150" spans="2:46" ht="15.75" customHeight="1" x14ac:dyDescent="0.2">
      <c r="B150" s="4"/>
      <c r="C150" s="13"/>
      <c r="D150" s="13"/>
      <c r="E150" s="1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</row>
    <row r="151" spans="2:46" ht="15.75" customHeight="1" x14ac:dyDescent="0.2">
      <c r="B151" s="4"/>
      <c r="C151" s="13"/>
      <c r="D151" s="13"/>
      <c r="E151" s="1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</row>
    <row r="152" spans="2:46" ht="15.75" customHeight="1" x14ac:dyDescent="0.2">
      <c r="B152" s="4"/>
      <c r="C152" s="13"/>
      <c r="D152" s="13"/>
      <c r="E152" s="1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</row>
    <row r="153" spans="2:46" ht="15.75" customHeight="1" x14ac:dyDescent="0.2">
      <c r="B153" s="4"/>
      <c r="C153" s="13"/>
      <c r="D153" s="13"/>
      <c r="E153" s="1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</row>
    <row r="154" spans="2:46" ht="15.75" customHeight="1" x14ac:dyDescent="0.2">
      <c r="B154" s="4"/>
      <c r="C154" s="13"/>
      <c r="D154" s="13"/>
      <c r="E154" s="1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</row>
    <row r="155" spans="2:46" ht="15.75" customHeight="1" x14ac:dyDescent="0.2">
      <c r="B155" s="4"/>
      <c r="C155" s="13"/>
      <c r="D155" s="13"/>
      <c r="E155" s="1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</row>
    <row r="156" spans="2:46" ht="15.75" customHeight="1" x14ac:dyDescent="0.2">
      <c r="B156" s="4"/>
      <c r="C156" s="13"/>
      <c r="D156" s="13"/>
      <c r="E156" s="1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</row>
    <row r="157" spans="2:46" ht="15.75" customHeight="1" x14ac:dyDescent="0.2">
      <c r="B157" s="4"/>
      <c r="C157" s="13"/>
      <c r="D157" s="13"/>
      <c r="E157" s="1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</row>
    <row r="158" spans="2:46" ht="15.75" customHeight="1" x14ac:dyDescent="0.2">
      <c r="B158" s="4"/>
      <c r="C158" s="13"/>
      <c r="D158" s="13"/>
      <c r="E158" s="1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</row>
    <row r="159" spans="2:46" ht="15.75" customHeight="1" x14ac:dyDescent="0.2">
      <c r="B159" s="4"/>
      <c r="C159" s="13"/>
      <c r="D159" s="13"/>
      <c r="E159" s="1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</row>
    <row r="160" spans="2:46" ht="15.75" customHeight="1" x14ac:dyDescent="0.2">
      <c r="B160" s="4"/>
      <c r="C160" s="13"/>
      <c r="D160" s="13"/>
      <c r="E160" s="1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</row>
    <row r="161" spans="2:46" ht="15.75" customHeight="1" x14ac:dyDescent="0.2">
      <c r="B161" s="4"/>
      <c r="C161" s="13"/>
      <c r="D161" s="13"/>
      <c r="E161" s="1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</row>
    <row r="162" spans="2:46" ht="15.75" customHeight="1" x14ac:dyDescent="0.2">
      <c r="B162" s="4"/>
      <c r="C162" s="13"/>
      <c r="D162" s="13"/>
      <c r="E162" s="1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</row>
    <row r="163" spans="2:46" ht="15.75" customHeight="1" x14ac:dyDescent="0.2">
      <c r="B163" s="4"/>
      <c r="C163" s="13"/>
      <c r="D163" s="13"/>
      <c r="E163" s="1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</row>
    <row r="164" spans="2:46" ht="15.75" customHeight="1" x14ac:dyDescent="0.2">
      <c r="B164" s="4"/>
      <c r="C164" s="13"/>
      <c r="D164" s="13"/>
      <c r="E164" s="1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</row>
    <row r="165" spans="2:46" ht="15.75" customHeight="1" x14ac:dyDescent="0.2">
      <c r="B165" s="4"/>
      <c r="C165" s="13"/>
      <c r="D165" s="13"/>
      <c r="E165" s="1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</row>
    <row r="166" spans="2:46" ht="15.75" customHeight="1" x14ac:dyDescent="0.2">
      <c r="B166" s="4"/>
      <c r="C166" s="13"/>
      <c r="D166" s="13"/>
      <c r="E166" s="1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</row>
    <row r="167" spans="2:46" ht="15.75" customHeight="1" x14ac:dyDescent="0.2">
      <c r="B167" s="4"/>
      <c r="C167" s="13"/>
      <c r="D167" s="13"/>
      <c r="E167" s="1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</row>
    <row r="168" spans="2:46" ht="15.75" customHeight="1" x14ac:dyDescent="0.2">
      <c r="B168" s="4"/>
      <c r="C168" s="13"/>
      <c r="D168" s="13"/>
      <c r="E168" s="1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</row>
    <row r="169" spans="2:46" ht="15.75" customHeight="1" x14ac:dyDescent="0.2">
      <c r="B169" s="4"/>
      <c r="C169" s="13"/>
      <c r="D169" s="13"/>
      <c r="E169" s="1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</row>
    <row r="170" spans="2:46" ht="15.75" customHeight="1" x14ac:dyDescent="0.2">
      <c r="B170" s="4"/>
      <c r="C170" s="13"/>
      <c r="D170" s="13"/>
      <c r="E170" s="1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</row>
    <row r="171" spans="2:46" ht="15.75" customHeight="1" x14ac:dyDescent="0.2">
      <c r="B171" s="4"/>
      <c r="C171" s="13"/>
      <c r="D171" s="13"/>
      <c r="E171" s="13"/>
      <c r="F171" s="4"/>
      <c r="G171" s="4"/>
      <c r="H171" s="4"/>
    </row>
    <row r="172" spans="2:46" ht="15.75" customHeight="1" x14ac:dyDescent="0.2">
      <c r="B172" s="4"/>
      <c r="C172" s="13"/>
      <c r="D172" s="13"/>
      <c r="E172" s="13"/>
      <c r="F172" s="4"/>
      <c r="G172" s="4"/>
      <c r="H172" s="4"/>
    </row>
    <row r="173" spans="2:46" ht="15.75" customHeight="1" x14ac:dyDescent="0.2">
      <c r="B173" s="4"/>
      <c r="C173" s="13"/>
      <c r="D173" s="13"/>
      <c r="E173" s="13"/>
      <c r="F173" s="4"/>
      <c r="G173" s="4"/>
      <c r="H173" s="4"/>
    </row>
    <row r="174" spans="2:46" ht="15.75" customHeight="1" x14ac:dyDescent="0.2">
      <c r="B174" s="4"/>
      <c r="C174" s="13"/>
      <c r="D174" s="13"/>
      <c r="E174" s="13"/>
      <c r="F174" s="4"/>
      <c r="G174" s="4"/>
      <c r="H174" s="4"/>
    </row>
    <row r="175" spans="2:46" ht="15.75" customHeight="1" x14ac:dyDescent="0.2">
      <c r="B175" s="4"/>
      <c r="C175" s="13"/>
      <c r="D175" s="13"/>
      <c r="E175" s="13"/>
    </row>
    <row r="176" spans="2:4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</sheetData>
  <sheetProtection selectLockedCells="1" selectUnlockedCells="1"/>
  <mergeCells count="2">
    <mergeCell ref="A3:J3"/>
    <mergeCell ref="A2:J2"/>
  </mergeCells>
  <pageMargins left="0.39370078740157483" right="0.39370078740157483" top="0.15748031496062992" bottom="0.15748031496062992" header="0.51181102362204722" footer="0.51181102362204722"/>
  <pageSetup paperSize="9" scale="65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view="pageBreakPreview" zoomScaleSheetLayoutView="100" workbookViewId="0">
      <pane xSplit="1" ySplit="5" topLeftCell="B6" activePane="bottomRight" state="frozen"/>
      <selection activeCell="E27" sqref="E27"/>
      <selection pane="topRight" activeCell="E27" sqref="E27"/>
      <selection pane="bottomLeft" activeCell="E27" sqref="E27"/>
      <selection pane="bottomRight" activeCell="O1" sqref="O1:O1048576"/>
    </sheetView>
  </sheetViews>
  <sheetFormatPr defaultRowHeight="12.75" x14ac:dyDescent="0.2"/>
  <cols>
    <col min="1" max="1" width="36.7109375" customWidth="1"/>
    <col min="2" max="8" width="12.42578125" bestFit="1" customWidth="1"/>
    <col min="9" max="13" width="13.28515625" bestFit="1" customWidth="1"/>
    <col min="14" max="14" width="14.28515625" bestFit="1" customWidth="1"/>
    <col min="15" max="16" width="13.42578125" bestFit="1" customWidth="1"/>
    <col min="17" max="17" width="12.28515625" customWidth="1"/>
  </cols>
  <sheetData>
    <row r="1" spans="1:17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M1" s="15"/>
      <c r="N1" s="34" t="s">
        <v>256</v>
      </c>
    </row>
    <row r="2" spans="1:17" ht="15.75" x14ac:dyDescent="0.2">
      <c r="A2" s="365" t="s">
        <v>375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</row>
    <row r="3" spans="1:17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34"/>
    </row>
    <row r="4" spans="1:17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34" t="s">
        <v>360</v>
      </c>
    </row>
    <row r="5" spans="1:17" ht="21.75" customHeight="1" x14ac:dyDescent="0.2">
      <c r="A5" s="128" t="s">
        <v>257</v>
      </c>
      <c r="B5" s="129" t="s">
        <v>454</v>
      </c>
      <c r="C5" s="129" t="s">
        <v>455</v>
      </c>
      <c r="D5" s="129" t="s">
        <v>456</v>
      </c>
      <c r="E5" s="129" t="s">
        <v>457</v>
      </c>
      <c r="F5" s="129" t="s">
        <v>258</v>
      </c>
      <c r="G5" s="129" t="s">
        <v>458</v>
      </c>
      <c r="H5" s="129" t="s">
        <v>459</v>
      </c>
      <c r="I5" s="129" t="s">
        <v>460</v>
      </c>
      <c r="J5" s="129" t="s">
        <v>461</v>
      </c>
      <c r="K5" s="129" t="s">
        <v>462</v>
      </c>
      <c r="L5" s="129" t="s">
        <v>463</v>
      </c>
      <c r="M5" s="129" t="s">
        <v>464</v>
      </c>
      <c r="N5" s="130" t="s">
        <v>202</v>
      </c>
    </row>
    <row r="6" spans="1:17" ht="15.95" customHeight="1" x14ac:dyDescent="0.25">
      <c r="A6" s="131" t="s">
        <v>200</v>
      </c>
      <c r="B6" s="132">
        <v>31342959</v>
      </c>
      <c r="C6" s="132">
        <v>31342959</v>
      </c>
      <c r="D6" s="132">
        <v>31342959</v>
      </c>
      <c r="E6" s="132">
        <v>31342959</v>
      </c>
      <c r="F6" s="132">
        <f>31342959-12338155</f>
        <v>19004804</v>
      </c>
      <c r="G6" s="132">
        <f>31342959-12338155</f>
        <v>19004804</v>
      </c>
      <c r="H6" s="132">
        <f>31342959-12338155</f>
        <v>19004804</v>
      </c>
      <c r="I6" s="132">
        <f>31342959-12338155</f>
        <v>19004804</v>
      </c>
      <c r="J6" s="132">
        <f>31342959-12338155-1</f>
        <v>19004803</v>
      </c>
      <c r="K6" s="132">
        <f>31342959-12338155-1</f>
        <v>19004803</v>
      </c>
      <c r="L6" s="132">
        <f>31342959-12338155-1</f>
        <v>19004803</v>
      </c>
      <c r="M6" s="132">
        <f>31342959-12338155-1</f>
        <v>19004803</v>
      </c>
      <c r="N6" s="133">
        <f t="shared" ref="N6:N13" si="0">SUM(B6:M6)</f>
        <v>277410264</v>
      </c>
      <c r="O6" s="18"/>
      <c r="P6" s="23"/>
    </row>
    <row r="7" spans="1:17" ht="15.95" customHeight="1" x14ac:dyDescent="0.25">
      <c r="A7" s="131" t="s">
        <v>203</v>
      </c>
      <c r="B7" s="132">
        <v>0</v>
      </c>
      <c r="C7" s="132">
        <v>0</v>
      </c>
      <c r="D7" s="132">
        <v>0</v>
      </c>
      <c r="E7" s="132">
        <v>102059633</v>
      </c>
      <c r="F7" s="132">
        <v>102059633</v>
      </c>
      <c r="G7" s="132">
        <v>102059634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3">
        <f t="shared" si="0"/>
        <v>306178900</v>
      </c>
      <c r="O7" s="18"/>
      <c r="P7" s="23"/>
    </row>
    <row r="8" spans="1:17" ht="15.95" customHeight="1" x14ac:dyDescent="0.25">
      <c r="A8" s="131" t="s">
        <v>177</v>
      </c>
      <c r="B8" s="132">
        <v>3797000</v>
      </c>
      <c r="C8" s="132">
        <v>30000000</v>
      </c>
      <c r="D8" s="132">
        <v>130541000</v>
      </c>
      <c r="E8" s="132">
        <v>30699000</v>
      </c>
      <c r="F8" s="132">
        <v>18190000</v>
      </c>
      <c r="G8" s="132">
        <v>6190000</v>
      </c>
      <c r="H8" s="132">
        <v>15000000</v>
      </c>
      <c r="I8" s="132">
        <v>5000000</v>
      </c>
      <c r="J8" s="132">
        <v>94825085</v>
      </c>
      <c r="K8" s="132">
        <v>10190000</v>
      </c>
      <c r="L8" s="132">
        <v>10000000</v>
      </c>
      <c r="M8" s="132">
        <v>5253000</v>
      </c>
      <c r="N8" s="133">
        <f t="shared" si="0"/>
        <v>359685085</v>
      </c>
      <c r="O8" s="134"/>
      <c r="P8" s="23"/>
    </row>
    <row r="9" spans="1:17" ht="18" customHeight="1" x14ac:dyDescent="0.25">
      <c r="A9" s="131" t="s">
        <v>178</v>
      </c>
      <c r="B9" s="132">
        <v>3444000</v>
      </c>
      <c r="C9" s="132">
        <v>3444000</v>
      </c>
      <c r="D9" s="132">
        <v>3444000</v>
      </c>
      <c r="E9" s="132">
        <v>20110000</v>
      </c>
      <c r="F9" s="132">
        <v>8201968</v>
      </c>
      <c r="G9" s="132">
        <v>4110000</v>
      </c>
      <c r="H9" s="132">
        <v>4110000</v>
      </c>
      <c r="I9" s="132">
        <v>4110000</v>
      </c>
      <c r="J9" s="132">
        <v>4110000</v>
      </c>
      <c r="K9" s="132">
        <v>3444000</v>
      </c>
      <c r="L9" s="132">
        <v>3444000</v>
      </c>
      <c r="M9" s="132">
        <v>3440000</v>
      </c>
      <c r="N9" s="133">
        <f t="shared" si="0"/>
        <v>65411968</v>
      </c>
      <c r="O9" s="18"/>
      <c r="P9" s="23"/>
    </row>
    <row r="10" spans="1:17" ht="15.95" customHeight="1" x14ac:dyDescent="0.25">
      <c r="A10" s="131" t="s">
        <v>180</v>
      </c>
      <c r="B10" s="132">
        <v>0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  <c r="N10" s="133">
        <f t="shared" si="0"/>
        <v>0</v>
      </c>
      <c r="O10" s="134"/>
      <c r="P10" s="23"/>
    </row>
    <row r="11" spans="1:17" ht="15.95" customHeight="1" x14ac:dyDescent="0.25">
      <c r="A11" s="131" t="s">
        <v>179</v>
      </c>
      <c r="B11" s="132">
        <v>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3">
        <f t="shared" si="0"/>
        <v>0</v>
      </c>
      <c r="O11" s="134"/>
      <c r="P11" s="23"/>
    </row>
    <row r="12" spans="1:17" ht="15.95" customHeight="1" x14ac:dyDescent="0.25">
      <c r="A12" s="131" t="s">
        <v>205</v>
      </c>
      <c r="B12" s="132">
        <v>0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133">
        <f t="shared" si="0"/>
        <v>0</v>
      </c>
      <c r="O12" s="134"/>
      <c r="P12" s="23"/>
    </row>
    <row r="13" spans="1:17" ht="15.95" customHeight="1" x14ac:dyDescent="0.25">
      <c r="A13" s="131" t="s">
        <v>181</v>
      </c>
      <c r="B13" s="132">
        <v>47002765</v>
      </c>
      <c r="C13" s="132">
        <v>47002765</v>
      </c>
      <c r="D13" s="132">
        <v>47002765</v>
      </c>
      <c r="E13" s="132">
        <v>47002765</v>
      </c>
      <c r="F13" s="132">
        <v>47002765</v>
      </c>
      <c r="G13" s="132">
        <v>47002766</v>
      </c>
      <c r="H13" s="132">
        <v>47002766</v>
      </c>
      <c r="I13" s="132">
        <v>47002768</v>
      </c>
      <c r="J13" s="132">
        <v>47002768</v>
      </c>
      <c r="K13" s="132">
        <v>47002768</v>
      </c>
      <c r="L13" s="132">
        <v>47002768</v>
      </c>
      <c r="M13" s="132">
        <v>47002768</v>
      </c>
      <c r="N13" s="133">
        <f t="shared" si="0"/>
        <v>564033197</v>
      </c>
      <c r="O13" s="134"/>
      <c r="P13" s="23"/>
    </row>
    <row r="14" spans="1:17" ht="15.95" customHeight="1" x14ac:dyDescent="0.2">
      <c r="A14" s="135" t="s">
        <v>259</v>
      </c>
      <c r="B14" s="136">
        <f t="shared" ref="B14:N14" si="1">SUM(B6:B13)</f>
        <v>85586724</v>
      </c>
      <c r="C14" s="136">
        <f t="shared" si="1"/>
        <v>111789724</v>
      </c>
      <c r="D14" s="136">
        <f t="shared" si="1"/>
        <v>212330724</v>
      </c>
      <c r="E14" s="136">
        <f t="shared" si="1"/>
        <v>231214357</v>
      </c>
      <c r="F14" s="136">
        <f t="shared" si="1"/>
        <v>194459170</v>
      </c>
      <c r="G14" s="136">
        <f t="shared" si="1"/>
        <v>178367204</v>
      </c>
      <c r="H14" s="136">
        <f t="shared" si="1"/>
        <v>85117570</v>
      </c>
      <c r="I14" s="136">
        <f t="shared" si="1"/>
        <v>75117572</v>
      </c>
      <c r="J14" s="136">
        <f t="shared" si="1"/>
        <v>164942656</v>
      </c>
      <c r="K14" s="136">
        <f t="shared" si="1"/>
        <v>79641571</v>
      </c>
      <c r="L14" s="136">
        <f t="shared" si="1"/>
        <v>79451571</v>
      </c>
      <c r="M14" s="136">
        <f t="shared" si="1"/>
        <v>74700571</v>
      </c>
      <c r="N14" s="133">
        <f t="shared" si="1"/>
        <v>1572719414</v>
      </c>
      <c r="O14" s="137"/>
      <c r="P14" s="23"/>
    </row>
    <row r="15" spans="1:17" ht="15.75" customHeight="1" x14ac:dyDescent="0.25">
      <c r="A15" s="131" t="s">
        <v>188</v>
      </c>
      <c r="B15" s="132">
        <v>42797826</v>
      </c>
      <c r="C15" s="132">
        <v>42797826</v>
      </c>
      <c r="D15" s="132">
        <v>42797826</v>
      </c>
      <c r="E15" s="132">
        <v>42797826</v>
      </c>
      <c r="F15" s="132">
        <f>42797826-9173948</f>
        <v>33623878</v>
      </c>
      <c r="G15" s="132">
        <v>33623878</v>
      </c>
      <c r="H15" s="132">
        <v>33623878</v>
      </c>
      <c r="I15" s="132">
        <v>33623878</v>
      </c>
      <c r="J15" s="132">
        <v>33623878</v>
      </c>
      <c r="K15" s="132">
        <v>33623878</v>
      </c>
      <c r="L15" s="132">
        <v>33623877</v>
      </c>
      <c r="M15" s="132">
        <v>33623877</v>
      </c>
      <c r="N15" s="133">
        <f t="shared" ref="N15:N24" si="2">SUM(B15:M15)</f>
        <v>440182326</v>
      </c>
      <c r="O15" s="18"/>
      <c r="P15" s="23"/>
      <c r="Q15" s="23"/>
    </row>
    <row r="16" spans="1:17" ht="27.75" customHeight="1" x14ac:dyDescent="0.25">
      <c r="A16" s="138" t="s">
        <v>221</v>
      </c>
      <c r="B16" s="132">
        <v>7923061</v>
      </c>
      <c r="C16" s="132">
        <v>7923061</v>
      </c>
      <c r="D16" s="132">
        <v>7923061</v>
      </c>
      <c r="E16" s="132">
        <v>7923061</v>
      </c>
      <c r="F16" s="132">
        <f>7923061-1700323</f>
        <v>6222738</v>
      </c>
      <c r="G16" s="132">
        <v>6222738</v>
      </c>
      <c r="H16" s="132">
        <v>6222738</v>
      </c>
      <c r="I16" s="132">
        <v>6222738</v>
      </c>
      <c r="J16" s="132">
        <v>6222737</v>
      </c>
      <c r="K16" s="132">
        <v>6222737</v>
      </c>
      <c r="L16" s="132">
        <v>6222737</v>
      </c>
      <c r="M16" s="132">
        <v>6222737</v>
      </c>
      <c r="N16" s="133">
        <f t="shared" si="2"/>
        <v>81474144</v>
      </c>
      <c r="O16" s="134"/>
      <c r="P16" s="23"/>
      <c r="Q16" s="23"/>
    </row>
    <row r="17" spans="1:17" ht="15.95" customHeight="1" x14ac:dyDescent="0.25">
      <c r="A17" s="138" t="s">
        <v>190</v>
      </c>
      <c r="B17" s="132">
        <v>39510239</v>
      </c>
      <c r="C17" s="132">
        <v>39510239</v>
      </c>
      <c r="D17" s="132">
        <v>39510239</v>
      </c>
      <c r="E17" s="132">
        <v>39510239</v>
      </c>
      <c r="F17" s="132">
        <f>39510239-12350858</f>
        <v>27159381</v>
      </c>
      <c r="G17" s="132">
        <v>27159381</v>
      </c>
      <c r="H17" s="132">
        <v>27159382</v>
      </c>
      <c r="I17" s="132">
        <v>27159382</v>
      </c>
      <c r="J17" s="132">
        <v>27159382</v>
      </c>
      <c r="K17" s="132">
        <v>27159382</v>
      </c>
      <c r="L17" s="132">
        <v>27159382</v>
      </c>
      <c r="M17" s="132">
        <v>27159382</v>
      </c>
      <c r="N17" s="133">
        <f t="shared" si="2"/>
        <v>375316010</v>
      </c>
      <c r="O17" s="134"/>
      <c r="P17" s="23"/>
      <c r="Q17" s="23"/>
    </row>
    <row r="18" spans="1:17" ht="15.75" customHeight="1" x14ac:dyDescent="0.25">
      <c r="A18" s="138" t="s">
        <v>191</v>
      </c>
      <c r="B18" s="132">
        <v>400000</v>
      </c>
      <c r="C18" s="132">
        <v>665000</v>
      </c>
      <c r="D18" s="132">
        <v>400000</v>
      </c>
      <c r="E18" s="132">
        <v>395000</v>
      </c>
      <c r="F18" s="132">
        <v>690000</v>
      </c>
      <c r="G18" s="132">
        <v>395000</v>
      </c>
      <c r="H18" s="132">
        <v>395000</v>
      </c>
      <c r="I18" s="132">
        <v>395000</v>
      </c>
      <c r="J18" s="132">
        <v>1100000</v>
      </c>
      <c r="K18" s="132">
        <v>395000</v>
      </c>
      <c r="L18" s="132">
        <v>2000000</v>
      </c>
      <c r="M18" s="132">
        <v>400000</v>
      </c>
      <c r="N18" s="133">
        <f t="shared" si="2"/>
        <v>7630000</v>
      </c>
      <c r="O18" s="18"/>
      <c r="P18" s="23"/>
    </row>
    <row r="19" spans="1:17" ht="15.75" customHeight="1" x14ac:dyDescent="0.25">
      <c r="A19" s="138" t="s">
        <v>192</v>
      </c>
      <c r="B19" s="132">
        <v>300000</v>
      </c>
      <c r="C19" s="132">
        <v>900000</v>
      </c>
      <c r="D19" s="132">
        <v>600000</v>
      </c>
      <c r="E19" s="132">
        <v>9821650</v>
      </c>
      <c r="F19" s="132">
        <f>3250000-2808350-1</f>
        <v>441649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33">
        <f t="shared" si="2"/>
        <v>12063299</v>
      </c>
      <c r="O19" s="18"/>
      <c r="P19" s="23"/>
    </row>
    <row r="20" spans="1:17" ht="15.75" customHeight="1" x14ac:dyDescent="0.25">
      <c r="A20" s="131" t="s">
        <v>193</v>
      </c>
      <c r="B20" s="132">
        <v>0</v>
      </c>
      <c r="C20" s="132">
        <v>75106000</v>
      </c>
      <c r="D20" s="132">
        <v>80312000</v>
      </c>
      <c r="E20" s="132">
        <v>90936000</v>
      </c>
      <c r="F20" s="132">
        <v>85651000</v>
      </c>
      <c r="G20" s="132">
        <v>0</v>
      </c>
      <c r="H20" s="132">
        <v>0</v>
      </c>
      <c r="I20" s="132">
        <f>116443000-31785720</f>
        <v>84657280</v>
      </c>
      <c r="J20" s="132">
        <v>104575000</v>
      </c>
      <c r="K20" s="132">
        <v>108074216</v>
      </c>
      <c r="L20" s="132">
        <v>2524800</v>
      </c>
      <c r="M20" s="132">
        <v>0</v>
      </c>
      <c r="N20" s="260">
        <f t="shared" si="2"/>
        <v>631836296</v>
      </c>
      <c r="O20" s="18"/>
      <c r="P20" s="23"/>
    </row>
    <row r="21" spans="1:17" ht="15.75" customHeight="1" x14ac:dyDescent="0.25">
      <c r="A21" s="131" t="s">
        <v>194</v>
      </c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3">
        <f t="shared" si="2"/>
        <v>0</v>
      </c>
      <c r="O21" s="18"/>
      <c r="P21" s="23"/>
    </row>
    <row r="22" spans="1:17" ht="15.75" customHeight="1" x14ac:dyDescent="0.25">
      <c r="A22" s="131" t="s">
        <v>195</v>
      </c>
      <c r="B22" s="132">
        <v>0</v>
      </c>
      <c r="C22" s="132">
        <v>0</v>
      </c>
      <c r="D22" s="132">
        <v>0</v>
      </c>
      <c r="E22" s="132">
        <v>0</v>
      </c>
      <c r="F22" s="132">
        <f>2997179-2400000</f>
        <v>597179</v>
      </c>
      <c r="G22" s="132">
        <v>2997179</v>
      </c>
      <c r="H22" s="132">
        <v>2997182</v>
      </c>
      <c r="I22" s="132">
        <v>2997182</v>
      </c>
      <c r="J22" s="132">
        <v>0</v>
      </c>
      <c r="K22" s="132">
        <v>0</v>
      </c>
      <c r="L22" s="132">
        <v>0</v>
      </c>
      <c r="M22" s="132">
        <v>0</v>
      </c>
      <c r="N22" s="133">
        <f t="shared" si="2"/>
        <v>9588722</v>
      </c>
      <c r="O22" s="18"/>
      <c r="P22" s="23"/>
    </row>
    <row r="23" spans="1:17" ht="15.75" customHeight="1" x14ac:dyDescent="0.25">
      <c r="A23" s="138" t="s">
        <v>196</v>
      </c>
      <c r="B23" s="132">
        <v>14628617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3">
        <f t="shared" si="2"/>
        <v>14628617</v>
      </c>
      <c r="O23" s="18"/>
      <c r="P23" s="23"/>
    </row>
    <row r="24" spans="1:17" ht="15.95" customHeight="1" x14ac:dyDescent="0.2">
      <c r="A24" s="135" t="s">
        <v>260</v>
      </c>
      <c r="B24" s="136">
        <f t="shared" ref="B24:M24" si="3">SUM(B15:B23)</f>
        <v>105559743</v>
      </c>
      <c r="C24" s="136">
        <f t="shared" si="3"/>
        <v>166902126</v>
      </c>
      <c r="D24" s="136">
        <f t="shared" si="3"/>
        <v>171543126</v>
      </c>
      <c r="E24" s="136">
        <f t="shared" si="3"/>
        <v>191383776</v>
      </c>
      <c r="F24" s="136">
        <f t="shared" si="3"/>
        <v>154385825</v>
      </c>
      <c r="G24" s="136">
        <f t="shared" si="3"/>
        <v>70398176</v>
      </c>
      <c r="H24" s="136">
        <f t="shared" si="3"/>
        <v>70398180</v>
      </c>
      <c r="I24" s="136">
        <f t="shared" si="3"/>
        <v>155055460</v>
      </c>
      <c r="J24" s="136">
        <f t="shared" si="3"/>
        <v>172680997</v>
      </c>
      <c r="K24" s="136">
        <f t="shared" si="3"/>
        <v>175475213</v>
      </c>
      <c r="L24" s="136">
        <f t="shared" si="3"/>
        <v>71530796</v>
      </c>
      <c r="M24" s="136">
        <f t="shared" si="3"/>
        <v>67405996</v>
      </c>
      <c r="N24" s="133">
        <f t="shared" si="2"/>
        <v>1572719414</v>
      </c>
      <c r="O24" s="23"/>
      <c r="P24" s="23"/>
    </row>
    <row r="25" spans="1:17" ht="15.95" customHeight="1" x14ac:dyDescent="0.2">
      <c r="A25" s="139" t="s">
        <v>261</v>
      </c>
      <c r="B25" s="136">
        <f t="shared" ref="B25:N25" si="4">SUM(B14-B24)</f>
        <v>-19973019</v>
      </c>
      <c r="C25" s="136">
        <f t="shared" si="4"/>
        <v>-55112402</v>
      </c>
      <c r="D25" s="136">
        <f t="shared" si="4"/>
        <v>40787598</v>
      </c>
      <c r="E25" s="136">
        <f t="shared" si="4"/>
        <v>39830581</v>
      </c>
      <c r="F25" s="136">
        <f t="shared" si="4"/>
        <v>40073345</v>
      </c>
      <c r="G25" s="136">
        <f t="shared" si="4"/>
        <v>107969028</v>
      </c>
      <c r="H25" s="136">
        <f t="shared" si="4"/>
        <v>14719390</v>
      </c>
      <c r="I25" s="136">
        <f t="shared" si="4"/>
        <v>-79937888</v>
      </c>
      <c r="J25" s="136">
        <f t="shared" si="4"/>
        <v>-7738341</v>
      </c>
      <c r="K25" s="136">
        <f t="shared" si="4"/>
        <v>-95833642</v>
      </c>
      <c r="L25" s="136">
        <f t="shared" si="4"/>
        <v>7920775</v>
      </c>
      <c r="M25" s="136">
        <f t="shared" si="4"/>
        <v>7294575</v>
      </c>
      <c r="N25" s="133">
        <f t="shared" si="4"/>
        <v>0</v>
      </c>
      <c r="O25" s="23"/>
    </row>
    <row r="26" spans="1:17" ht="15.95" customHeight="1" x14ac:dyDescent="0.2">
      <c r="A26" s="140" t="s">
        <v>262</v>
      </c>
      <c r="B26" s="141">
        <f>SUM(B25)</f>
        <v>-19973019</v>
      </c>
      <c r="C26" s="141">
        <f t="shared" ref="C26:M26" si="5">B26+C14-C24</f>
        <v>-75085421</v>
      </c>
      <c r="D26" s="141">
        <f t="shared" si="5"/>
        <v>-34297823</v>
      </c>
      <c r="E26" s="141">
        <f t="shared" si="5"/>
        <v>5532758</v>
      </c>
      <c r="F26" s="141">
        <f t="shared" si="5"/>
        <v>45606103</v>
      </c>
      <c r="G26" s="141">
        <f t="shared" si="5"/>
        <v>153575131</v>
      </c>
      <c r="H26" s="141">
        <f t="shared" si="5"/>
        <v>168294521</v>
      </c>
      <c r="I26" s="141">
        <f t="shared" si="5"/>
        <v>88356633</v>
      </c>
      <c r="J26" s="141">
        <f t="shared" si="5"/>
        <v>80618292</v>
      </c>
      <c r="K26" s="141">
        <f t="shared" si="5"/>
        <v>-15215350</v>
      </c>
      <c r="L26" s="141">
        <f t="shared" si="5"/>
        <v>-7294575</v>
      </c>
      <c r="M26" s="141">
        <f t="shared" si="5"/>
        <v>0</v>
      </c>
      <c r="N26" s="142">
        <f>SUM(N25)</f>
        <v>0</v>
      </c>
    </row>
    <row r="27" spans="1:17" ht="18" customHeight="1" x14ac:dyDescent="0.2">
      <c r="A27" s="32"/>
      <c r="B27" s="32"/>
      <c r="C27" s="32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8"/>
      <c r="O27" s="29"/>
    </row>
    <row r="28" spans="1:17" ht="18" customHeight="1" x14ac:dyDescent="0.2">
      <c r="A28" s="32"/>
      <c r="B28" s="143"/>
      <c r="C28" s="143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8"/>
      <c r="O28" s="29"/>
    </row>
    <row r="29" spans="1:17" ht="15.95" customHeight="1" x14ac:dyDescent="0.2">
      <c r="A29" s="32"/>
      <c r="B29" s="32"/>
      <c r="C29" s="32"/>
      <c r="D29" s="187"/>
      <c r="E29" s="187"/>
      <c r="F29" s="187"/>
      <c r="G29" s="189"/>
      <c r="H29" s="187"/>
      <c r="I29" s="187"/>
      <c r="J29" s="187"/>
      <c r="K29" s="187"/>
      <c r="L29" s="187"/>
      <c r="M29" s="187"/>
      <c r="N29" s="188"/>
      <c r="O29" s="29"/>
    </row>
    <row r="30" spans="1:17" ht="15.95" customHeight="1" x14ac:dyDescent="0.2">
      <c r="A30" s="32"/>
      <c r="B30" s="32"/>
      <c r="C30" s="32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8"/>
      <c r="O30" s="29"/>
    </row>
    <row r="31" spans="1:17" ht="15.95" customHeight="1" x14ac:dyDescent="0.2">
      <c r="A31" s="32"/>
      <c r="B31" s="32"/>
      <c r="C31" s="32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8"/>
      <c r="O31" s="29"/>
    </row>
    <row r="32" spans="1:17" ht="15.95" customHeight="1" x14ac:dyDescent="0.2">
      <c r="A32" s="32"/>
      <c r="B32" s="32"/>
      <c r="C32" s="32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8"/>
      <c r="O32" s="29"/>
    </row>
    <row r="33" spans="1:15" ht="15.95" customHeight="1" x14ac:dyDescent="0.2">
      <c r="A33" s="32"/>
      <c r="B33" s="32"/>
      <c r="C33" s="32"/>
      <c r="D33" s="187"/>
      <c r="E33" s="187"/>
      <c r="F33" s="187"/>
      <c r="G33" s="187"/>
      <c r="H33" s="29"/>
      <c r="I33" s="29"/>
      <c r="J33" s="29"/>
      <c r="K33" s="29"/>
      <c r="L33" s="29"/>
      <c r="M33" s="187"/>
      <c r="N33" s="188"/>
      <c r="O33" s="29"/>
    </row>
    <row r="34" spans="1:15" ht="15" customHeight="1" x14ac:dyDescent="0.2">
      <c r="A34" s="32"/>
      <c r="B34" s="32"/>
      <c r="C34" s="32"/>
      <c r="D34" s="187"/>
      <c r="E34" s="187"/>
      <c r="F34" s="187"/>
      <c r="G34" s="187"/>
      <c r="H34" s="29"/>
      <c r="I34" s="29"/>
      <c r="J34" s="29"/>
      <c r="K34" s="29"/>
      <c r="L34" s="29"/>
      <c r="M34" s="187"/>
      <c r="N34" s="188"/>
      <c r="O34" s="29"/>
    </row>
    <row r="35" spans="1:15" ht="14.1" customHeight="1" x14ac:dyDescent="0.2">
      <c r="A35" s="32"/>
      <c r="B35" s="32"/>
      <c r="C35" s="32"/>
      <c r="D35" s="187"/>
      <c r="E35" s="187"/>
      <c r="F35" s="187"/>
      <c r="G35" s="187"/>
      <c r="H35" s="29"/>
      <c r="I35" s="29"/>
      <c r="J35" s="29"/>
      <c r="K35" s="29"/>
      <c r="L35" s="29"/>
      <c r="M35" s="187"/>
      <c r="N35" s="188"/>
      <c r="O35" s="29"/>
    </row>
    <row r="36" spans="1:15" ht="14.1" customHeight="1" x14ac:dyDescent="0.2">
      <c r="A36" s="32"/>
      <c r="B36" s="32"/>
      <c r="C36" s="32"/>
      <c r="D36" s="187"/>
      <c r="E36" s="187"/>
      <c r="F36" s="187"/>
      <c r="G36" s="187"/>
      <c r="H36" s="29"/>
      <c r="I36" s="29"/>
      <c r="J36" s="29"/>
      <c r="K36" s="29"/>
      <c r="L36" s="29"/>
      <c r="M36" s="187"/>
      <c r="N36" s="188"/>
      <c r="O36" s="29"/>
    </row>
    <row r="37" spans="1:15" ht="14.1" customHeight="1" x14ac:dyDescent="0.2"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188"/>
      <c r="O37" s="29"/>
    </row>
    <row r="38" spans="1:15" ht="14.1" customHeight="1" x14ac:dyDescent="0.2"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188"/>
      <c r="O38" s="29"/>
    </row>
    <row r="39" spans="1:15" x14ac:dyDescent="0.2"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188"/>
      <c r="O39" s="29"/>
    </row>
    <row r="40" spans="1:15" x14ac:dyDescent="0.2"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188"/>
      <c r="O40" s="29"/>
    </row>
    <row r="41" spans="1:15" x14ac:dyDescent="0.2"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188"/>
      <c r="O41" s="29"/>
    </row>
    <row r="42" spans="1:15" x14ac:dyDescent="0.2"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188"/>
      <c r="O42" s="29"/>
    </row>
    <row r="43" spans="1:15" x14ac:dyDescent="0.2"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188"/>
      <c r="O43" s="29"/>
    </row>
    <row r="44" spans="1:15" x14ac:dyDescent="0.2"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188"/>
      <c r="O44" s="29"/>
    </row>
    <row r="45" spans="1:15" x14ac:dyDescent="0.2"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188"/>
      <c r="O45" s="29"/>
    </row>
    <row r="46" spans="1:15" x14ac:dyDescent="0.2"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188"/>
      <c r="O46" s="29"/>
    </row>
    <row r="47" spans="1:15" x14ac:dyDescent="0.2"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188"/>
      <c r="O47" s="29"/>
    </row>
    <row r="48" spans="1:15" x14ac:dyDescent="0.2"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88"/>
      <c r="O48" s="29"/>
    </row>
    <row r="49" spans="4:15" x14ac:dyDescent="0.2"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188"/>
      <c r="O49" s="29"/>
    </row>
    <row r="50" spans="4:15" x14ac:dyDescent="0.2"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188"/>
      <c r="O50" s="29"/>
    </row>
    <row r="51" spans="4:15" x14ac:dyDescent="0.2"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188"/>
      <c r="O51" s="29"/>
    </row>
    <row r="52" spans="4:15" x14ac:dyDescent="0.2"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188"/>
      <c r="O52" s="29"/>
    </row>
    <row r="53" spans="4:15" x14ac:dyDescent="0.2"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188"/>
      <c r="O53" s="29"/>
    </row>
    <row r="54" spans="4:15" x14ac:dyDescent="0.2"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188"/>
      <c r="O54" s="29"/>
    </row>
    <row r="55" spans="4:15" x14ac:dyDescent="0.2"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188"/>
      <c r="O55" s="29"/>
    </row>
    <row r="56" spans="4:15" x14ac:dyDescent="0.2"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188"/>
      <c r="O56" s="29"/>
    </row>
    <row r="57" spans="4:15" x14ac:dyDescent="0.2"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188"/>
      <c r="O57" s="29"/>
    </row>
    <row r="58" spans="4:15" x14ac:dyDescent="0.2"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188"/>
      <c r="O58" s="29"/>
    </row>
    <row r="59" spans="4:15" x14ac:dyDescent="0.2"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188"/>
      <c r="O59" s="29"/>
    </row>
    <row r="60" spans="4:15" x14ac:dyDescent="0.2"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188"/>
      <c r="O60" s="29"/>
    </row>
    <row r="61" spans="4:15" x14ac:dyDescent="0.2"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188"/>
      <c r="O61" s="29"/>
    </row>
    <row r="62" spans="4:15" x14ac:dyDescent="0.2"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188"/>
      <c r="O62" s="29"/>
    </row>
    <row r="63" spans="4:15" x14ac:dyDescent="0.2"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188"/>
      <c r="O63" s="29"/>
    </row>
    <row r="64" spans="4:15" x14ac:dyDescent="0.2"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188"/>
      <c r="O64" s="29"/>
    </row>
    <row r="65" spans="4:15" x14ac:dyDescent="0.2"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188"/>
      <c r="O65" s="29"/>
    </row>
    <row r="66" spans="4:15" x14ac:dyDescent="0.2"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188"/>
      <c r="O66" s="29"/>
    </row>
    <row r="67" spans="4:15" x14ac:dyDescent="0.2"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188"/>
      <c r="O67" s="29"/>
    </row>
    <row r="68" spans="4:15" x14ac:dyDescent="0.2"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188"/>
      <c r="O68" s="29"/>
    </row>
    <row r="69" spans="4:15" x14ac:dyDescent="0.2"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188"/>
      <c r="O69" s="29"/>
    </row>
    <row r="70" spans="4:15" x14ac:dyDescent="0.2">
      <c r="D70" s="29"/>
      <c r="E70" s="29"/>
      <c r="F70" s="29"/>
      <c r="G70" s="29"/>
      <c r="H70" s="190"/>
      <c r="I70" s="190"/>
      <c r="J70" s="190"/>
      <c r="K70" s="190"/>
      <c r="L70" s="190"/>
      <c r="M70" s="29"/>
      <c r="N70" s="188"/>
      <c r="O70" s="29"/>
    </row>
    <row r="71" spans="4:15" x14ac:dyDescent="0.2"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188"/>
      <c r="O71" s="29"/>
    </row>
    <row r="72" spans="4:15" x14ac:dyDescent="0.2"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188"/>
      <c r="O72" s="29"/>
    </row>
    <row r="73" spans="4:15" x14ac:dyDescent="0.2"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188"/>
      <c r="O73" s="29"/>
    </row>
    <row r="74" spans="4:15" x14ac:dyDescent="0.2">
      <c r="D74" s="190"/>
      <c r="E74" s="190"/>
      <c r="F74" s="190"/>
      <c r="G74" s="190"/>
      <c r="H74" s="29"/>
      <c r="I74" s="29"/>
      <c r="J74" s="29"/>
      <c r="K74" s="29"/>
      <c r="L74" s="29"/>
      <c r="M74" s="190"/>
      <c r="N74" s="190"/>
      <c r="O74" s="29"/>
    </row>
    <row r="75" spans="4:15" x14ac:dyDescent="0.2"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188"/>
      <c r="O75" s="29"/>
    </row>
    <row r="76" spans="4:15" x14ac:dyDescent="0.2"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188"/>
      <c r="O76" s="29"/>
    </row>
    <row r="77" spans="4:15" x14ac:dyDescent="0.2">
      <c r="D77" s="29"/>
      <c r="E77" s="29"/>
      <c r="F77" s="29"/>
      <c r="G77" s="29"/>
      <c r="H77" s="190"/>
      <c r="I77" s="190"/>
      <c r="J77" s="190"/>
      <c r="K77" s="190"/>
      <c r="L77" s="190"/>
      <c r="M77" s="29"/>
      <c r="N77" s="188"/>
      <c r="O77" s="29"/>
    </row>
    <row r="78" spans="4:15" x14ac:dyDescent="0.2"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188"/>
      <c r="O78" s="29"/>
    </row>
    <row r="79" spans="4:15" x14ac:dyDescent="0.2"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188"/>
      <c r="O79" s="29"/>
    </row>
    <row r="80" spans="4:15" x14ac:dyDescent="0.2"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188"/>
      <c r="O80" s="29"/>
    </row>
    <row r="81" spans="4:15" x14ac:dyDescent="0.2">
      <c r="D81" s="29"/>
      <c r="E81" s="29"/>
      <c r="F81" s="190"/>
      <c r="G81" s="190"/>
      <c r="H81" s="29"/>
      <c r="I81" s="29"/>
      <c r="J81" s="29"/>
      <c r="K81" s="29"/>
      <c r="L81" s="29"/>
      <c r="M81" s="190"/>
      <c r="N81" s="188"/>
      <c r="O81" s="29"/>
    </row>
    <row r="82" spans="4:15" x14ac:dyDescent="0.2"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4:15" x14ac:dyDescent="0.2"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188"/>
      <c r="O83" s="29"/>
    </row>
    <row r="84" spans="4:15" x14ac:dyDescent="0.2">
      <c r="D84" s="29"/>
      <c r="E84" s="29"/>
      <c r="F84" s="29"/>
      <c r="G84" s="29"/>
      <c r="M84" s="29"/>
      <c r="N84" s="188"/>
      <c r="O84" s="29"/>
    </row>
    <row r="85" spans="4:15" x14ac:dyDescent="0.2">
      <c r="D85" s="29"/>
      <c r="E85" s="29"/>
      <c r="F85" s="29"/>
      <c r="G85" s="29"/>
      <c r="M85" s="29"/>
      <c r="N85" s="188"/>
      <c r="O85" s="29"/>
    </row>
    <row r="86" spans="4:15" x14ac:dyDescent="0.2">
      <c r="D86" s="29"/>
      <c r="E86" s="29"/>
      <c r="F86" s="29"/>
      <c r="G86" s="29"/>
      <c r="M86" s="29"/>
      <c r="N86" s="188"/>
      <c r="O86" s="29"/>
    </row>
    <row r="87" spans="4:15" x14ac:dyDescent="0.2">
      <c r="D87" s="29"/>
      <c r="E87" s="29"/>
      <c r="F87" s="29"/>
      <c r="G87" s="29"/>
      <c r="M87" s="29"/>
      <c r="N87" s="188"/>
      <c r="O87" s="29"/>
    </row>
  </sheetData>
  <sheetProtection selectLockedCells="1" selectUnlockedCells="1"/>
  <mergeCells count="1">
    <mergeCell ref="A2:N2"/>
  </mergeCells>
  <pageMargins left="0.39370078740157483" right="0.39370078740157483" top="0.47244094488188981" bottom="0.47244094488188981" header="0.78740157480314965" footer="0.78740157480314965"/>
  <pageSetup paperSize="9" scale="65" firstPageNumber="0" orientation="landscape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view="pageBreakPreview" zoomScaleSheetLayoutView="100" workbookViewId="0">
      <selection activeCell="C10" sqref="C10"/>
    </sheetView>
  </sheetViews>
  <sheetFormatPr defaultColWidth="11.5703125" defaultRowHeight="12.75" x14ac:dyDescent="0.2"/>
  <cols>
    <col min="1" max="1" width="5.28515625" customWidth="1"/>
    <col min="2" max="2" width="61.7109375" customWidth="1"/>
    <col min="3" max="6" width="12.42578125" bestFit="1" customWidth="1"/>
    <col min="7" max="254" width="9.140625" customWidth="1"/>
  </cols>
  <sheetData>
    <row r="1" spans="1:7" x14ac:dyDescent="0.2">
      <c r="F1" s="34" t="s">
        <v>263</v>
      </c>
    </row>
    <row r="3" spans="1:7" x14ac:dyDescent="0.2">
      <c r="A3" s="388" t="s">
        <v>376</v>
      </c>
      <c r="B3" s="388"/>
      <c r="C3" s="388"/>
      <c r="D3" s="388"/>
      <c r="E3" s="388"/>
      <c r="F3" s="388"/>
      <c r="G3" s="144"/>
    </row>
    <row r="4" spans="1:7" ht="27.6" customHeight="1" x14ac:dyDescent="0.2">
      <c r="A4" s="389" t="s">
        <v>264</v>
      </c>
      <c r="B4" s="389"/>
      <c r="C4" s="389"/>
      <c r="D4" s="389"/>
      <c r="E4" s="389"/>
      <c r="F4" s="389"/>
      <c r="G4" s="145"/>
    </row>
    <row r="6" spans="1:7" x14ac:dyDescent="0.2">
      <c r="F6" s="34" t="s">
        <v>360</v>
      </c>
    </row>
    <row r="7" spans="1:7" ht="42.75" x14ac:dyDescent="0.2">
      <c r="A7" s="146" t="s">
        <v>265</v>
      </c>
      <c r="B7" s="185" t="s">
        <v>257</v>
      </c>
      <c r="C7" s="185">
        <v>2020</v>
      </c>
      <c r="D7" s="185">
        <v>2021</v>
      </c>
      <c r="E7" s="185">
        <v>2022</v>
      </c>
      <c r="F7" s="185">
        <v>2023</v>
      </c>
    </row>
    <row r="8" spans="1:7" ht="15" x14ac:dyDescent="0.25">
      <c r="A8" s="147" t="s">
        <v>266</v>
      </c>
      <c r="B8" s="147" t="s">
        <v>267</v>
      </c>
      <c r="C8" s="148">
        <v>356785085</v>
      </c>
      <c r="D8" s="148">
        <v>505000000</v>
      </c>
      <c r="E8" s="148">
        <v>505000000</v>
      </c>
      <c r="F8" s="148">
        <v>505000000</v>
      </c>
    </row>
    <row r="9" spans="1:7" ht="15" x14ac:dyDescent="0.25">
      <c r="A9" s="147" t="s">
        <v>268</v>
      </c>
      <c r="B9" s="149" t="s">
        <v>269</v>
      </c>
      <c r="C9" s="148"/>
      <c r="D9" s="148"/>
      <c r="E9" s="148"/>
      <c r="F9" s="148"/>
    </row>
    <row r="10" spans="1:7" ht="15" x14ac:dyDescent="0.25">
      <c r="A10" s="147" t="s">
        <v>270</v>
      </c>
      <c r="B10" s="147" t="s">
        <v>271</v>
      </c>
      <c r="C10" s="148">
        <v>2900000</v>
      </c>
      <c r="D10" s="148">
        <v>2900000</v>
      </c>
      <c r="E10" s="148">
        <v>2900000</v>
      </c>
      <c r="F10" s="148">
        <v>2900000</v>
      </c>
    </row>
    <row r="11" spans="1:7" ht="15.75" customHeight="1" x14ac:dyDescent="0.25">
      <c r="A11" s="147" t="s">
        <v>272</v>
      </c>
      <c r="B11" s="149" t="s">
        <v>273</v>
      </c>
      <c r="C11" s="150">
        <v>0</v>
      </c>
      <c r="D11" s="148">
        <v>0</v>
      </c>
      <c r="E11" s="148">
        <v>0</v>
      </c>
      <c r="F11" s="148">
        <v>0</v>
      </c>
    </row>
    <row r="12" spans="1:7" ht="15" x14ac:dyDescent="0.25">
      <c r="A12" s="147" t="s">
        <v>274</v>
      </c>
      <c r="B12" s="147" t="s">
        <v>275</v>
      </c>
      <c r="C12" s="148"/>
      <c r="D12" s="148"/>
      <c r="E12" s="148"/>
      <c r="F12" s="148"/>
    </row>
    <row r="13" spans="1:7" ht="15.75" customHeight="1" x14ac:dyDescent="0.25">
      <c r="A13" s="147" t="s">
        <v>276</v>
      </c>
      <c r="B13" s="147" t="s">
        <v>277</v>
      </c>
      <c r="C13" s="148"/>
      <c r="D13" s="148"/>
      <c r="E13" s="148"/>
      <c r="F13" s="148"/>
    </row>
    <row r="14" spans="1:7" ht="15" x14ac:dyDescent="0.25">
      <c r="A14" s="147" t="s">
        <v>278</v>
      </c>
      <c r="B14" s="147" t="s">
        <v>279</v>
      </c>
      <c r="C14" s="148"/>
      <c r="D14" s="148"/>
      <c r="E14" s="148"/>
      <c r="F14" s="148"/>
    </row>
    <row r="15" spans="1:7" ht="15" x14ac:dyDescent="0.25">
      <c r="A15" s="147" t="s">
        <v>280</v>
      </c>
      <c r="B15" s="151" t="s">
        <v>281</v>
      </c>
      <c r="C15" s="152">
        <f>SUM(C8:C14)</f>
        <v>359685085</v>
      </c>
      <c r="D15" s="152">
        <f>SUM(D8:D14)</f>
        <v>507900000</v>
      </c>
      <c r="E15" s="152">
        <f>SUM(E8:E14)</f>
        <v>507900000</v>
      </c>
      <c r="F15" s="152">
        <f>SUM(F8:F14)</f>
        <v>507900000</v>
      </c>
    </row>
    <row r="16" spans="1:7" ht="15" x14ac:dyDescent="0.25">
      <c r="A16" s="147" t="s">
        <v>282</v>
      </c>
      <c r="B16" s="151" t="s">
        <v>283</v>
      </c>
      <c r="C16" s="152">
        <f>C15*0.5</f>
        <v>179842542.5</v>
      </c>
      <c r="D16" s="152">
        <f>D15*0.5</f>
        <v>253950000</v>
      </c>
      <c r="E16" s="152">
        <f>E15*0.5</f>
        <v>253950000</v>
      </c>
      <c r="F16" s="152">
        <f>F15*0.5</f>
        <v>253950000</v>
      </c>
    </row>
    <row r="17" spans="1:6" ht="15" x14ac:dyDescent="0.25">
      <c r="A17" s="147" t="s">
        <v>284</v>
      </c>
      <c r="B17" s="151" t="s">
        <v>285</v>
      </c>
      <c r="C17" s="152">
        <f>SUM(C18:C25)</f>
        <v>0</v>
      </c>
      <c r="D17" s="152">
        <f>SUM(D18:D25)</f>
        <v>0</v>
      </c>
      <c r="E17" s="152">
        <f>SUM(E18:E25)</f>
        <v>0</v>
      </c>
      <c r="F17" s="152">
        <f>SUM(F18:F25)</f>
        <v>0</v>
      </c>
    </row>
    <row r="18" spans="1:6" ht="15" x14ac:dyDescent="0.25">
      <c r="A18" s="147" t="s">
        <v>286</v>
      </c>
      <c r="B18" s="147" t="s">
        <v>287</v>
      </c>
      <c r="C18" s="148">
        <v>0</v>
      </c>
      <c r="D18" s="148">
        <v>0</v>
      </c>
      <c r="E18" s="148">
        <v>0</v>
      </c>
      <c r="F18" s="148">
        <v>0</v>
      </c>
    </row>
    <row r="19" spans="1:6" ht="15" x14ac:dyDescent="0.25">
      <c r="A19" s="147" t="s">
        <v>288</v>
      </c>
      <c r="B19" s="147" t="s">
        <v>289</v>
      </c>
      <c r="C19" s="148">
        <v>0</v>
      </c>
      <c r="D19" s="148">
        <v>0</v>
      </c>
      <c r="E19" s="148">
        <v>0</v>
      </c>
      <c r="F19" s="148">
        <v>0</v>
      </c>
    </row>
    <row r="20" spans="1:6" ht="15" x14ac:dyDescent="0.25">
      <c r="A20" s="147" t="s">
        <v>290</v>
      </c>
      <c r="B20" s="147" t="s">
        <v>291</v>
      </c>
      <c r="C20" s="148">
        <v>0</v>
      </c>
      <c r="D20" s="148">
        <v>0</v>
      </c>
      <c r="E20" s="148">
        <v>0</v>
      </c>
      <c r="F20" s="148">
        <v>0</v>
      </c>
    </row>
    <row r="21" spans="1:6" ht="15" x14ac:dyDescent="0.25">
      <c r="A21" s="147" t="s">
        <v>292</v>
      </c>
      <c r="B21" s="147" t="s">
        <v>293</v>
      </c>
      <c r="C21" s="148">
        <v>0</v>
      </c>
      <c r="D21" s="148">
        <v>0</v>
      </c>
      <c r="E21" s="148">
        <v>0</v>
      </c>
      <c r="F21" s="148">
        <v>0</v>
      </c>
    </row>
    <row r="22" spans="1:6" ht="15" x14ac:dyDescent="0.25">
      <c r="A22" s="147" t="s">
        <v>294</v>
      </c>
      <c r="B22" s="147" t="s">
        <v>295</v>
      </c>
      <c r="C22" s="148">
        <v>0</v>
      </c>
      <c r="D22" s="148">
        <v>0</v>
      </c>
      <c r="E22" s="148">
        <v>0</v>
      </c>
      <c r="F22" s="148">
        <v>0</v>
      </c>
    </row>
    <row r="23" spans="1:6" ht="15" x14ac:dyDescent="0.25">
      <c r="A23" s="147" t="s">
        <v>296</v>
      </c>
      <c r="B23" s="147" t="s">
        <v>297</v>
      </c>
      <c r="C23" s="148">
        <v>0</v>
      </c>
      <c r="D23" s="148">
        <v>0</v>
      </c>
      <c r="E23" s="148">
        <v>0</v>
      </c>
      <c r="F23" s="148">
        <v>0</v>
      </c>
    </row>
    <row r="24" spans="1:6" ht="15" x14ac:dyDescent="0.25">
      <c r="A24" s="147" t="s">
        <v>298</v>
      </c>
      <c r="B24" s="147" t="s">
        <v>299</v>
      </c>
      <c r="C24" s="148">
        <v>0</v>
      </c>
      <c r="D24" s="148">
        <v>0</v>
      </c>
      <c r="E24" s="148">
        <v>0</v>
      </c>
      <c r="F24" s="148">
        <v>0</v>
      </c>
    </row>
    <row r="25" spans="1:6" ht="15" x14ac:dyDescent="0.25">
      <c r="A25" s="147" t="s">
        <v>300</v>
      </c>
      <c r="B25" s="147" t="s">
        <v>301</v>
      </c>
      <c r="C25" s="148"/>
      <c r="D25" s="148"/>
      <c r="E25" s="148"/>
      <c r="F25" s="148"/>
    </row>
    <row r="26" spans="1:6" ht="29.25" x14ac:dyDescent="0.25">
      <c r="A26" s="147" t="s">
        <v>302</v>
      </c>
      <c r="B26" s="153" t="s">
        <v>303</v>
      </c>
      <c r="C26" s="154">
        <f>SUM(C27:C34)</f>
        <v>0</v>
      </c>
      <c r="D26" s="154">
        <f>SUM(D27:D34)</f>
        <v>0</v>
      </c>
      <c r="E26" s="154">
        <f>SUM(E27:E34)</f>
        <v>0</v>
      </c>
      <c r="F26" s="154">
        <f>SUM(F27:F34)</f>
        <v>0</v>
      </c>
    </row>
    <row r="27" spans="1:6" ht="15" x14ac:dyDescent="0.25">
      <c r="A27" s="147" t="s">
        <v>304</v>
      </c>
      <c r="B27" s="147" t="s">
        <v>287</v>
      </c>
      <c r="C27" s="148">
        <v>0</v>
      </c>
      <c r="D27" s="148"/>
      <c r="E27" s="148"/>
      <c r="F27" s="148"/>
    </row>
    <row r="28" spans="1:6" ht="13.5" customHeight="1" x14ac:dyDescent="0.25">
      <c r="A28" s="147" t="s">
        <v>305</v>
      </c>
      <c r="B28" s="147" t="s">
        <v>289</v>
      </c>
      <c r="C28" s="148"/>
      <c r="D28" s="148"/>
      <c r="E28" s="148"/>
      <c r="F28" s="148"/>
    </row>
    <row r="29" spans="1:6" ht="15" x14ac:dyDescent="0.25">
      <c r="A29" s="147" t="s">
        <v>306</v>
      </c>
      <c r="B29" s="147" t="s">
        <v>291</v>
      </c>
      <c r="C29" s="148"/>
      <c r="D29" s="148"/>
      <c r="E29" s="148"/>
      <c r="F29" s="148"/>
    </row>
    <row r="30" spans="1:6" ht="15" x14ac:dyDescent="0.25">
      <c r="A30" s="147" t="s">
        <v>307</v>
      </c>
      <c r="B30" s="147" t="s">
        <v>293</v>
      </c>
      <c r="C30" s="148">
        <v>0</v>
      </c>
      <c r="D30" s="148">
        <v>0</v>
      </c>
      <c r="E30" s="148">
        <v>0</v>
      </c>
      <c r="F30" s="148">
        <v>0</v>
      </c>
    </row>
    <row r="31" spans="1:6" ht="15" x14ac:dyDescent="0.25">
      <c r="A31" s="147" t="s">
        <v>308</v>
      </c>
      <c r="B31" s="147" t="s">
        <v>295</v>
      </c>
      <c r="C31" s="148">
        <v>0</v>
      </c>
      <c r="D31" s="148">
        <v>0</v>
      </c>
      <c r="E31" s="148">
        <v>0</v>
      </c>
      <c r="F31" s="148">
        <v>0</v>
      </c>
    </row>
    <row r="32" spans="1:6" ht="15" x14ac:dyDescent="0.25">
      <c r="A32" s="147" t="s">
        <v>309</v>
      </c>
      <c r="B32" s="147" t="s">
        <v>297</v>
      </c>
      <c r="C32" s="148">
        <v>0</v>
      </c>
      <c r="D32" s="148">
        <v>0</v>
      </c>
      <c r="E32" s="148">
        <v>0</v>
      </c>
      <c r="F32" s="148">
        <v>0</v>
      </c>
    </row>
    <row r="33" spans="1:6" ht="15" x14ac:dyDescent="0.25">
      <c r="A33" s="147" t="s">
        <v>310</v>
      </c>
      <c r="B33" s="147" t="s">
        <v>299</v>
      </c>
      <c r="C33" s="148">
        <v>0</v>
      </c>
      <c r="D33" s="148">
        <v>0</v>
      </c>
      <c r="E33" s="148">
        <v>0</v>
      </c>
      <c r="F33" s="148">
        <v>0</v>
      </c>
    </row>
    <row r="34" spans="1:6" ht="15" x14ac:dyDescent="0.25">
      <c r="A34" s="147" t="s">
        <v>311</v>
      </c>
      <c r="B34" s="149" t="s">
        <v>301</v>
      </c>
      <c r="C34" s="148">
        <v>0</v>
      </c>
      <c r="D34" s="148">
        <v>0</v>
      </c>
      <c r="E34" s="148">
        <v>0</v>
      </c>
      <c r="F34" s="148">
        <v>0</v>
      </c>
    </row>
    <row r="35" spans="1:6" ht="15" x14ac:dyDescent="0.25">
      <c r="A35" s="147" t="s">
        <v>312</v>
      </c>
      <c r="B35" s="151" t="s">
        <v>313</v>
      </c>
      <c r="C35" s="152">
        <f>C17+C26</f>
        <v>0</v>
      </c>
      <c r="D35" s="152">
        <f>D17+D26</f>
        <v>0</v>
      </c>
      <c r="E35" s="152">
        <f>E17+E26</f>
        <v>0</v>
      </c>
      <c r="F35" s="152">
        <f>F17+F26</f>
        <v>0</v>
      </c>
    </row>
    <row r="36" spans="1:6" ht="17.25" customHeight="1" x14ac:dyDescent="0.25">
      <c r="A36" s="147" t="s">
        <v>314</v>
      </c>
      <c r="B36" s="155" t="s">
        <v>315</v>
      </c>
      <c r="C36" s="152">
        <f>C16-C35</f>
        <v>179842542.5</v>
      </c>
      <c r="D36" s="152">
        <f>D16-D35</f>
        <v>253950000</v>
      </c>
      <c r="E36" s="152">
        <f>E16-E35</f>
        <v>253950000</v>
      </c>
      <c r="F36" s="152">
        <f>F16-F35</f>
        <v>253950000</v>
      </c>
    </row>
    <row r="38" spans="1:6" ht="19.5" customHeight="1" x14ac:dyDescent="0.2"/>
  </sheetData>
  <sheetProtection selectLockedCells="1" selectUnlockedCells="1"/>
  <mergeCells count="2">
    <mergeCell ref="A3:F3"/>
    <mergeCell ref="A4:F4"/>
  </mergeCells>
  <pageMargins left="0.39370078740157483" right="0.39370078740157483" top="0.47244094488188981" bottom="0.47244094488188981" header="0.78740157480314965" footer="0.78740157480314965"/>
  <pageSetup paperSize="9" scale="80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view="pageBreakPreview" zoomScaleSheetLayoutView="100" workbookViewId="0">
      <selection activeCell="A4" activeCellId="1" sqref="A3:E3 A4:E4"/>
    </sheetView>
  </sheetViews>
  <sheetFormatPr defaultRowHeight="12.75" x14ac:dyDescent="0.2"/>
  <cols>
    <col min="1" max="1" width="6.140625" customWidth="1"/>
    <col min="2" max="2" width="103.42578125" customWidth="1"/>
    <col min="3" max="3" width="13.140625" customWidth="1"/>
    <col min="4" max="4" width="11.7109375" bestFit="1" customWidth="1"/>
    <col min="5" max="5" width="12.28515625" bestFit="1" customWidth="1"/>
    <col min="7" max="7" width="11.140625" bestFit="1" customWidth="1"/>
    <col min="8" max="8" width="11" bestFit="1" customWidth="1"/>
    <col min="9" max="9" width="10.5703125" bestFit="1" customWidth="1"/>
    <col min="10" max="10" width="10" bestFit="1" customWidth="1"/>
  </cols>
  <sheetData>
    <row r="1" spans="1:7" x14ac:dyDescent="0.2">
      <c r="A1" s="4"/>
      <c r="B1" s="5"/>
      <c r="C1" s="3"/>
      <c r="D1" s="4"/>
      <c r="E1" s="3" t="s">
        <v>56</v>
      </c>
    </row>
    <row r="2" spans="1:7" ht="6" hidden="1" customHeight="1" x14ac:dyDescent="0.2">
      <c r="A2" s="4"/>
      <c r="B2" s="5" t="s">
        <v>57</v>
      </c>
      <c r="C2" s="4"/>
      <c r="D2" s="4"/>
      <c r="E2" s="4"/>
    </row>
    <row r="3" spans="1:7" ht="19.5" customHeight="1" x14ac:dyDescent="0.2">
      <c r="A3" s="364" t="s">
        <v>1</v>
      </c>
      <c r="B3" s="364"/>
      <c r="C3" s="364"/>
      <c r="D3" s="364"/>
      <c r="E3" s="364"/>
    </row>
    <row r="4" spans="1:7" ht="19.5" customHeight="1" x14ac:dyDescent="0.2">
      <c r="A4" s="364" t="s">
        <v>381</v>
      </c>
      <c r="B4" s="364"/>
      <c r="C4" s="364"/>
      <c r="D4" s="364"/>
      <c r="E4" s="364"/>
    </row>
    <row r="5" spans="1:7" x14ac:dyDescent="0.2">
      <c r="A5" s="4"/>
      <c r="B5" s="5"/>
      <c r="C5" s="16"/>
      <c r="D5" s="4"/>
      <c r="E5" s="16" t="s">
        <v>360</v>
      </c>
    </row>
    <row r="6" spans="1:7" ht="43.5" customHeight="1" x14ac:dyDescent="0.2">
      <c r="A6" s="359"/>
      <c r="B6" s="262" t="s">
        <v>58</v>
      </c>
      <c r="C6" s="262" t="s">
        <v>377</v>
      </c>
      <c r="D6" s="343" t="s">
        <v>470</v>
      </c>
      <c r="E6" s="343" t="s">
        <v>387</v>
      </c>
    </row>
    <row r="7" spans="1:7" ht="14.1" customHeight="1" x14ac:dyDescent="0.2">
      <c r="A7" s="156" t="s">
        <v>2</v>
      </c>
      <c r="B7" s="263" t="s">
        <v>59</v>
      </c>
      <c r="C7" s="264">
        <f>C8+C36+C47+C48</f>
        <v>1037060508</v>
      </c>
      <c r="D7" s="264">
        <f t="shared" ref="D7:E7" si="0">D8+D36+D47+D48</f>
        <v>-334553191</v>
      </c>
      <c r="E7" s="264">
        <f t="shared" si="0"/>
        <v>702507317</v>
      </c>
    </row>
    <row r="8" spans="1:7" ht="14.1" customHeight="1" x14ac:dyDescent="0.2">
      <c r="A8" s="156" t="s">
        <v>5</v>
      </c>
      <c r="B8" s="274" t="s">
        <v>60</v>
      </c>
      <c r="C8" s="264">
        <f>C9+C31</f>
        <v>376115508</v>
      </c>
      <c r="D8" s="264">
        <f t="shared" ref="D8:E8" si="1">D9+D31</f>
        <v>-98705244</v>
      </c>
      <c r="E8" s="264">
        <f t="shared" si="1"/>
        <v>277410264</v>
      </c>
    </row>
    <row r="9" spans="1:7" ht="13.5" customHeight="1" x14ac:dyDescent="0.2">
      <c r="A9" s="156" t="s">
        <v>61</v>
      </c>
      <c r="B9" s="267" t="s">
        <v>62</v>
      </c>
      <c r="C9" s="180">
        <f>C10+C22+C23+C29+C30</f>
        <v>365715444</v>
      </c>
      <c r="D9" s="180">
        <f>D10+D22+D23+D29+D30</f>
        <v>-98705244</v>
      </c>
      <c r="E9" s="180">
        <f>E10+E22+E23+E29+E30</f>
        <v>267010200</v>
      </c>
    </row>
    <row r="10" spans="1:7" ht="13.5" customHeight="1" x14ac:dyDescent="0.2">
      <c r="A10" s="156" t="s">
        <v>63</v>
      </c>
      <c r="B10" s="275" t="s">
        <v>64</v>
      </c>
      <c r="C10" s="180">
        <f>C11+C12+C17+C18+C19+C21+C20</f>
        <v>274432906</v>
      </c>
      <c r="D10" s="180">
        <f t="shared" ref="D10:E10" si="2">D11+D12+D17+D18+D19+D21+D20</f>
        <v>-96467244</v>
      </c>
      <c r="E10" s="180">
        <f t="shared" si="2"/>
        <v>177965662</v>
      </c>
    </row>
    <row r="11" spans="1:7" ht="13.5" customHeight="1" x14ac:dyDescent="0.2">
      <c r="A11" s="156"/>
      <c r="B11" s="276" t="s">
        <v>65</v>
      </c>
      <c r="C11" s="180">
        <v>61875800</v>
      </c>
      <c r="D11" s="167">
        <v>12080700</v>
      </c>
      <c r="E11" s="157">
        <f t="shared" ref="E11:E45" si="3">D11+C11</f>
        <v>73956500</v>
      </c>
      <c r="G11" s="23"/>
    </row>
    <row r="12" spans="1:7" ht="13.5" customHeight="1" x14ac:dyDescent="0.2">
      <c r="A12" s="156"/>
      <c r="B12" s="276" t="s">
        <v>66</v>
      </c>
      <c r="C12" s="180">
        <f>SUM(C13:C16)</f>
        <v>74159224</v>
      </c>
      <c r="D12" s="180">
        <f>SUM(D13:D16)</f>
        <v>0</v>
      </c>
      <c r="E12" s="180">
        <f t="shared" ref="E12" si="4">SUM(E13:E16)</f>
        <v>74159224</v>
      </c>
    </row>
    <row r="13" spans="1:7" ht="13.5" customHeight="1" x14ac:dyDescent="0.2">
      <c r="A13" s="156"/>
      <c r="B13" s="277" t="s">
        <v>67</v>
      </c>
      <c r="C13" s="180">
        <v>16878960</v>
      </c>
      <c r="D13" s="157">
        <v>0</v>
      </c>
      <c r="E13" s="157">
        <f t="shared" si="3"/>
        <v>16878960</v>
      </c>
    </row>
    <row r="14" spans="1:7" ht="13.5" customHeight="1" x14ac:dyDescent="0.2">
      <c r="A14" s="156"/>
      <c r="B14" s="277" t="s">
        <v>68</v>
      </c>
      <c r="C14" s="180">
        <v>36256000</v>
      </c>
      <c r="D14" s="157">
        <v>0</v>
      </c>
      <c r="E14" s="157">
        <f t="shared" si="3"/>
        <v>36256000</v>
      </c>
    </row>
    <row r="15" spans="1:7" ht="13.5" customHeight="1" x14ac:dyDescent="0.2">
      <c r="A15" s="156"/>
      <c r="B15" s="277" t="s">
        <v>69</v>
      </c>
      <c r="C15" s="180">
        <v>2194614</v>
      </c>
      <c r="D15" s="157">
        <v>0</v>
      </c>
      <c r="E15" s="157">
        <f t="shared" si="3"/>
        <v>2194614</v>
      </c>
    </row>
    <row r="16" spans="1:7" ht="13.5" customHeight="1" x14ac:dyDescent="0.2">
      <c r="A16" s="156"/>
      <c r="B16" s="277" t="s">
        <v>70</v>
      </c>
      <c r="C16" s="180">
        <v>18829650</v>
      </c>
      <c r="D16" s="157">
        <v>0</v>
      </c>
      <c r="E16" s="157">
        <f t="shared" si="3"/>
        <v>18829650</v>
      </c>
    </row>
    <row r="17" spans="1:7" ht="13.5" customHeight="1" x14ac:dyDescent="0.2">
      <c r="A17" s="156"/>
      <c r="B17" s="276" t="s">
        <v>71</v>
      </c>
      <c r="C17" s="180">
        <v>7119900</v>
      </c>
      <c r="D17" s="157">
        <v>0</v>
      </c>
      <c r="E17" s="157">
        <f t="shared" si="3"/>
        <v>7119900</v>
      </c>
    </row>
    <row r="18" spans="1:7" ht="13.5" customHeight="1" x14ac:dyDescent="0.2">
      <c r="A18" s="156"/>
      <c r="B18" s="276" t="s">
        <v>72</v>
      </c>
      <c r="C18" s="313">
        <v>166825734</v>
      </c>
      <c r="D18" s="157">
        <v>-108547944</v>
      </c>
      <c r="E18" s="157">
        <f t="shared" si="3"/>
        <v>58277790</v>
      </c>
      <c r="G18" s="23"/>
    </row>
    <row r="19" spans="1:7" ht="13.5" customHeight="1" x14ac:dyDescent="0.2">
      <c r="A19" s="156"/>
      <c r="B19" s="276" t="s">
        <v>73</v>
      </c>
      <c r="C19" s="180">
        <v>183600</v>
      </c>
      <c r="D19" s="157">
        <v>0</v>
      </c>
      <c r="E19" s="157">
        <f t="shared" si="3"/>
        <v>183600</v>
      </c>
    </row>
    <row r="20" spans="1:7" ht="13.5" customHeight="1" x14ac:dyDescent="0.2">
      <c r="A20" s="156"/>
      <c r="B20" s="276" t="s">
        <v>349</v>
      </c>
      <c r="C20" s="180">
        <v>0</v>
      </c>
      <c r="D20" s="157">
        <v>0</v>
      </c>
      <c r="E20" s="157">
        <f t="shared" si="3"/>
        <v>0</v>
      </c>
    </row>
    <row r="21" spans="1:7" ht="13.5" customHeight="1" x14ac:dyDescent="0.2">
      <c r="A21" s="156"/>
      <c r="B21" s="278" t="s">
        <v>74</v>
      </c>
      <c r="C21" s="279">
        <v>-35731352</v>
      </c>
      <c r="D21" s="157">
        <v>0</v>
      </c>
      <c r="E21" s="157">
        <f t="shared" si="3"/>
        <v>-35731352</v>
      </c>
    </row>
    <row r="22" spans="1:7" ht="13.5" customHeight="1" x14ac:dyDescent="0.2">
      <c r="A22" s="156" t="s">
        <v>75</v>
      </c>
      <c r="B22" s="269" t="s">
        <v>76</v>
      </c>
      <c r="C22" s="180">
        <v>56797350</v>
      </c>
      <c r="D22" s="157">
        <v>0</v>
      </c>
      <c r="E22" s="157">
        <f t="shared" si="3"/>
        <v>56797350</v>
      </c>
    </row>
    <row r="23" spans="1:7" ht="13.5" customHeight="1" x14ac:dyDescent="0.2">
      <c r="A23" s="156" t="s">
        <v>77</v>
      </c>
      <c r="B23" s="269" t="s">
        <v>78</v>
      </c>
      <c r="C23" s="180">
        <f>SUM(C24:C28)</f>
        <v>31186301</v>
      </c>
      <c r="D23" s="180">
        <f t="shared" ref="D23:E23" si="5">SUM(D24:D28)</f>
        <v>-2238000</v>
      </c>
      <c r="E23" s="180">
        <f t="shared" si="5"/>
        <v>28948301</v>
      </c>
    </row>
    <row r="24" spans="1:7" ht="13.5" customHeight="1" x14ac:dyDescent="0.2">
      <c r="A24" s="156"/>
      <c r="B24" s="156" t="s">
        <v>79</v>
      </c>
      <c r="C24" s="180">
        <v>4290000</v>
      </c>
      <c r="D24" s="157">
        <v>0</v>
      </c>
      <c r="E24" s="157">
        <f t="shared" si="3"/>
        <v>4290000</v>
      </c>
    </row>
    <row r="25" spans="1:7" ht="13.5" customHeight="1" x14ac:dyDescent="0.2">
      <c r="A25" s="156"/>
      <c r="B25" s="156" t="s">
        <v>80</v>
      </c>
      <c r="C25" s="180">
        <v>3400000</v>
      </c>
      <c r="D25" s="157">
        <v>380000</v>
      </c>
      <c r="E25" s="157">
        <f t="shared" si="3"/>
        <v>3780000</v>
      </c>
      <c r="G25" s="23"/>
    </row>
    <row r="26" spans="1:7" ht="13.5" customHeight="1" x14ac:dyDescent="0.2">
      <c r="A26" s="156"/>
      <c r="B26" s="156" t="s">
        <v>471</v>
      </c>
      <c r="C26" s="180">
        <v>14916000</v>
      </c>
      <c r="D26" s="157">
        <v>-2618000</v>
      </c>
      <c r="E26" s="157">
        <f t="shared" si="3"/>
        <v>12298000</v>
      </c>
    </row>
    <row r="27" spans="1:7" ht="13.5" customHeight="1" x14ac:dyDescent="0.2">
      <c r="A27" s="156"/>
      <c r="B27" s="156" t="s">
        <v>81</v>
      </c>
      <c r="C27" s="180">
        <v>8580301</v>
      </c>
      <c r="D27" s="157">
        <v>0</v>
      </c>
      <c r="E27" s="157">
        <f t="shared" si="3"/>
        <v>8580301</v>
      </c>
    </row>
    <row r="28" spans="1:7" ht="13.5" customHeight="1" x14ac:dyDescent="0.2">
      <c r="A28" s="156"/>
      <c r="B28" s="156" t="s">
        <v>350</v>
      </c>
      <c r="C28" s="180">
        <v>0</v>
      </c>
      <c r="D28" s="157">
        <v>0</v>
      </c>
      <c r="E28" s="157">
        <f t="shared" si="3"/>
        <v>0</v>
      </c>
    </row>
    <row r="29" spans="1:7" ht="13.5" customHeight="1" x14ac:dyDescent="0.2">
      <c r="A29" s="156" t="s">
        <v>82</v>
      </c>
      <c r="B29" s="269" t="s">
        <v>83</v>
      </c>
      <c r="C29" s="180">
        <v>3298887</v>
      </c>
      <c r="D29" s="157">
        <v>0</v>
      </c>
      <c r="E29" s="157">
        <f t="shared" si="3"/>
        <v>3298887</v>
      </c>
    </row>
    <row r="30" spans="1:7" ht="13.5" customHeight="1" x14ac:dyDescent="0.2">
      <c r="A30" s="156" t="s">
        <v>337</v>
      </c>
      <c r="B30" s="269" t="s">
        <v>338</v>
      </c>
      <c r="C30" s="180">
        <v>0</v>
      </c>
      <c r="D30" s="157">
        <v>0</v>
      </c>
      <c r="E30" s="157">
        <f t="shared" si="3"/>
        <v>0</v>
      </c>
    </row>
    <row r="31" spans="1:7" ht="13.5" customHeight="1" x14ac:dyDescent="0.2">
      <c r="A31" s="156" t="s">
        <v>84</v>
      </c>
      <c r="B31" s="253" t="s">
        <v>317</v>
      </c>
      <c r="C31" s="180">
        <f>SUM(C32:C34)</f>
        <v>10400064</v>
      </c>
      <c r="D31" s="180">
        <f t="shared" ref="D31:E31" si="6">SUM(D32:D34)</f>
        <v>0</v>
      </c>
      <c r="E31" s="180">
        <f t="shared" si="6"/>
        <v>10400064</v>
      </c>
    </row>
    <row r="32" spans="1:7" ht="13.5" customHeight="1" x14ac:dyDescent="0.2">
      <c r="A32" s="156"/>
      <c r="B32" s="269" t="s">
        <v>85</v>
      </c>
      <c r="C32" s="180">
        <v>8052000</v>
      </c>
      <c r="D32" s="157">
        <v>0</v>
      </c>
      <c r="E32" s="157">
        <f t="shared" si="3"/>
        <v>8052000</v>
      </c>
    </row>
    <row r="33" spans="1:7" ht="14.25" hidden="1" customHeight="1" x14ac:dyDescent="0.2">
      <c r="A33" s="156"/>
      <c r="B33" s="280" t="s">
        <v>340</v>
      </c>
      <c r="C33" s="180"/>
      <c r="D33" s="157"/>
      <c r="E33" s="157">
        <f t="shared" si="3"/>
        <v>0</v>
      </c>
    </row>
    <row r="34" spans="1:7" ht="13.5" customHeight="1" x14ac:dyDescent="0.2">
      <c r="A34" s="156"/>
      <c r="B34" s="281" t="s">
        <v>341</v>
      </c>
      <c r="C34" s="180">
        <v>2348064</v>
      </c>
      <c r="D34" s="157">
        <v>0</v>
      </c>
      <c r="E34" s="157">
        <f t="shared" si="3"/>
        <v>2348064</v>
      </c>
    </row>
    <row r="35" spans="1:7" ht="14.25" hidden="1" customHeight="1" x14ac:dyDescent="0.2">
      <c r="A35" s="156"/>
      <c r="B35" s="282" t="s">
        <v>339</v>
      </c>
      <c r="C35" s="283"/>
      <c r="D35" s="167"/>
      <c r="E35" s="157">
        <f t="shared" si="3"/>
        <v>0</v>
      </c>
    </row>
    <row r="36" spans="1:7" ht="14.1" customHeight="1" x14ac:dyDescent="0.2">
      <c r="A36" s="156" t="s">
        <v>7</v>
      </c>
      <c r="B36" s="284" t="s">
        <v>86</v>
      </c>
      <c r="C36" s="285">
        <f>C37+C40+C42+C43+C45+C46</f>
        <v>519100000</v>
      </c>
      <c r="D36" s="285">
        <f t="shared" ref="D36:E36" si="7">D37+D40+D42+D43+D45+D46</f>
        <v>-159414915</v>
      </c>
      <c r="E36" s="285">
        <f t="shared" si="7"/>
        <v>359685085</v>
      </c>
    </row>
    <row r="37" spans="1:7" ht="13.5" customHeight="1" x14ac:dyDescent="0.2">
      <c r="A37" s="156" t="s">
        <v>87</v>
      </c>
      <c r="B37" s="267" t="s">
        <v>88</v>
      </c>
      <c r="C37" s="180">
        <f>SUM(C38:C39)</f>
        <v>255000000</v>
      </c>
      <c r="D37" s="180">
        <f t="shared" ref="D37:E37" si="8">SUM(D38:D39)</f>
        <v>0</v>
      </c>
      <c r="E37" s="180">
        <f t="shared" si="8"/>
        <v>255000000</v>
      </c>
    </row>
    <row r="38" spans="1:7" ht="15" customHeight="1" x14ac:dyDescent="0.2">
      <c r="A38" s="156"/>
      <c r="B38" s="275" t="s">
        <v>89</v>
      </c>
      <c r="C38" s="180">
        <v>251500000</v>
      </c>
      <c r="D38" s="157">
        <v>0</v>
      </c>
      <c r="E38" s="157">
        <f t="shared" si="3"/>
        <v>251500000</v>
      </c>
    </row>
    <row r="39" spans="1:7" ht="15" customHeight="1" x14ac:dyDescent="0.2">
      <c r="A39" s="156"/>
      <c r="B39" s="275" t="s">
        <v>342</v>
      </c>
      <c r="C39" s="180">
        <v>3500000</v>
      </c>
      <c r="D39" s="157">
        <v>0</v>
      </c>
      <c r="E39" s="157">
        <f t="shared" si="3"/>
        <v>3500000</v>
      </c>
    </row>
    <row r="40" spans="1:7" ht="13.5" customHeight="1" x14ac:dyDescent="0.2">
      <c r="A40" s="156" t="s">
        <v>90</v>
      </c>
      <c r="B40" s="267" t="s">
        <v>91</v>
      </c>
      <c r="C40" s="180">
        <f>C41</f>
        <v>120000000</v>
      </c>
      <c r="D40" s="180">
        <f t="shared" ref="D40:E40" si="9">D41</f>
        <v>-25000000</v>
      </c>
      <c r="E40" s="180">
        <f t="shared" si="9"/>
        <v>95000000</v>
      </c>
    </row>
    <row r="41" spans="1:7" ht="13.5" customHeight="1" x14ac:dyDescent="0.2">
      <c r="A41" s="156"/>
      <c r="B41" s="275" t="s">
        <v>92</v>
      </c>
      <c r="C41" s="180">
        <v>120000000</v>
      </c>
      <c r="D41" s="157">
        <v>-25000000</v>
      </c>
      <c r="E41" s="360">
        <f t="shared" si="3"/>
        <v>95000000</v>
      </c>
    </row>
    <row r="42" spans="1:7" ht="13.5" customHeight="1" x14ac:dyDescent="0.2">
      <c r="A42" s="156" t="s">
        <v>93</v>
      </c>
      <c r="B42" s="267" t="s">
        <v>94</v>
      </c>
      <c r="C42" s="180">
        <v>11200000</v>
      </c>
      <c r="D42" s="157">
        <v>-11200000</v>
      </c>
      <c r="E42" s="360">
        <f t="shared" si="3"/>
        <v>0</v>
      </c>
    </row>
    <row r="43" spans="1:7" ht="13.5" customHeight="1" x14ac:dyDescent="0.2">
      <c r="A43" s="156" t="s">
        <v>95</v>
      </c>
      <c r="B43" s="267" t="s">
        <v>96</v>
      </c>
      <c r="C43" s="180">
        <f>C44</f>
        <v>130000000</v>
      </c>
      <c r="D43" s="180">
        <f t="shared" ref="D43:E43" si="10">D44</f>
        <v>-123214915</v>
      </c>
      <c r="E43" s="356">
        <f t="shared" si="10"/>
        <v>6785085</v>
      </c>
    </row>
    <row r="44" spans="1:7" ht="13.5" customHeight="1" x14ac:dyDescent="0.2">
      <c r="A44" s="156"/>
      <c r="B44" s="275" t="s">
        <v>97</v>
      </c>
      <c r="C44" s="180">
        <v>130000000</v>
      </c>
      <c r="D44" s="157">
        <f>-123453695+238780</f>
        <v>-123214915</v>
      </c>
      <c r="E44" s="360">
        <f t="shared" si="3"/>
        <v>6785085</v>
      </c>
      <c r="G44" s="23"/>
    </row>
    <row r="45" spans="1:7" ht="13.5" customHeight="1" x14ac:dyDescent="0.2">
      <c r="A45" s="156" t="s">
        <v>98</v>
      </c>
      <c r="B45" s="267" t="s">
        <v>99</v>
      </c>
      <c r="C45" s="180">
        <v>2000000</v>
      </c>
      <c r="D45" s="157">
        <v>0</v>
      </c>
      <c r="E45" s="360">
        <f t="shared" si="3"/>
        <v>2000000</v>
      </c>
    </row>
    <row r="46" spans="1:7" ht="13.5" customHeight="1" x14ac:dyDescent="0.2">
      <c r="A46" s="156"/>
      <c r="B46" s="267" t="s">
        <v>361</v>
      </c>
      <c r="C46" s="180">
        <f>'5.finanszírozás'!C11</f>
        <v>900000</v>
      </c>
      <c r="D46" s="157">
        <v>0</v>
      </c>
      <c r="E46" s="360">
        <f t="shared" ref="E46" si="11">D46+C46</f>
        <v>900000</v>
      </c>
    </row>
    <row r="47" spans="1:7" ht="15.6" customHeight="1" x14ac:dyDescent="0.2">
      <c r="A47" s="156" t="s">
        <v>9</v>
      </c>
      <c r="B47" s="274" t="s">
        <v>100</v>
      </c>
      <c r="C47" s="285">
        <f>'5.finanszírozás'!H15</f>
        <v>141845000</v>
      </c>
      <c r="D47" s="285">
        <f>'5.finanszírozás'!H16</f>
        <v>-76433032</v>
      </c>
      <c r="E47" s="285">
        <f>'5.finanszírozás'!H17</f>
        <v>65411968</v>
      </c>
    </row>
    <row r="48" spans="1:7" ht="14.1" customHeight="1" x14ac:dyDescent="0.2">
      <c r="A48" s="156" t="s">
        <v>11</v>
      </c>
      <c r="B48" s="274" t="s">
        <v>101</v>
      </c>
      <c r="C48" s="285">
        <f>SUM(C49)</f>
        <v>0</v>
      </c>
      <c r="D48" s="285">
        <f t="shared" ref="D48:E48" si="12">SUM(D49)</f>
        <v>0</v>
      </c>
      <c r="E48" s="285">
        <f t="shared" si="12"/>
        <v>0</v>
      </c>
    </row>
    <row r="49" spans="1:5" ht="13.5" customHeight="1" x14ac:dyDescent="0.2">
      <c r="A49" s="156"/>
      <c r="B49" s="269" t="s">
        <v>423</v>
      </c>
      <c r="C49" s="180">
        <v>0</v>
      </c>
      <c r="D49" s="180">
        <v>0</v>
      </c>
      <c r="E49" s="180">
        <v>0</v>
      </c>
    </row>
    <row r="50" spans="1:5" ht="13.5" customHeight="1" x14ac:dyDescent="0.2">
      <c r="A50" s="243"/>
      <c r="B50" s="269"/>
      <c r="C50" s="180"/>
      <c r="D50" s="350"/>
      <c r="E50" s="350"/>
    </row>
    <row r="51" spans="1:5" ht="18.75" customHeight="1" x14ac:dyDescent="0.2">
      <c r="A51" s="243" t="s">
        <v>20</v>
      </c>
      <c r="B51" s="270" t="s">
        <v>21</v>
      </c>
      <c r="C51" s="264">
        <f>C52+C54</f>
        <v>250821382</v>
      </c>
      <c r="D51" s="264">
        <f t="shared" ref="D51:E51" si="13">D52+D54</f>
        <v>0</v>
      </c>
      <c r="E51" s="264">
        <f t="shared" si="13"/>
        <v>250821382</v>
      </c>
    </row>
    <row r="52" spans="1:5" ht="14.85" customHeight="1" x14ac:dyDescent="0.2">
      <c r="A52" s="243"/>
      <c r="B52" s="266" t="s">
        <v>102</v>
      </c>
      <c r="C52" s="264">
        <f>SUM(C53:C53)</f>
        <v>250821382</v>
      </c>
      <c r="D52" s="264">
        <f t="shared" ref="D52:E52" si="14">SUM(D53:D53)</f>
        <v>0</v>
      </c>
      <c r="E52" s="264">
        <f t="shared" si="14"/>
        <v>250821382</v>
      </c>
    </row>
    <row r="53" spans="1:5" ht="13.35" customHeight="1" x14ac:dyDescent="0.2">
      <c r="A53" s="243"/>
      <c r="B53" s="267" t="s">
        <v>103</v>
      </c>
      <c r="C53" s="314">
        <v>250821382</v>
      </c>
      <c r="D53" s="314">
        <v>0</v>
      </c>
      <c r="E53" s="346">
        <f t="shared" ref="E53" si="15">D53+C53</f>
        <v>250821382</v>
      </c>
    </row>
    <row r="54" spans="1:5" ht="14.85" customHeight="1" x14ac:dyDescent="0.2">
      <c r="A54" s="243"/>
      <c r="B54" s="266" t="s">
        <v>26</v>
      </c>
      <c r="C54" s="264"/>
    </row>
    <row r="55" spans="1:5" ht="14.1" customHeight="1" x14ac:dyDescent="0.2">
      <c r="A55" s="243"/>
      <c r="B55" s="273" t="s">
        <v>104</v>
      </c>
      <c r="C55" s="264">
        <f>C7+C51</f>
        <v>1287881890</v>
      </c>
      <c r="D55" s="264">
        <f t="shared" ref="D55:E55" si="16">D7+D51</f>
        <v>-334553191</v>
      </c>
      <c r="E55" s="264">
        <f t="shared" si="16"/>
        <v>953328699</v>
      </c>
    </row>
    <row r="56" spans="1:5" ht="17.100000000000001" customHeight="1" x14ac:dyDescent="0.2">
      <c r="A56" s="243" t="s">
        <v>28</v>
      </c>
      <c r="B56" s="263" t="s">
        <v>105</v>
      </c>
      <c r="C56" s="264">
        <f>C57+C58+C59+C60+C61</f>
        <v>1132246873</v>
      </c>
      <c r="D56" s="264">
        <f t="shared" ref="D56:E56" si="17">D57+D58+D59+D60+D61</f>
        <v>-215581094</v>
      </c>
      <c r="E56" s="264">
        <f t="shared" si="17"/>
        <v>916665779</v>
      </c>
    </row>
    <row r="57" spans="1:5" ht="16.5" customHeight="1" x14ac:dyDescent="0.2">
      <c r="A57" s="268" t="s">
        <v>31</v>
      </c>
      <c r="B57" s="284" t="s">
        <v>106</v>
      </c>
      <c r="C57" s="180">
        <v>513573917</v>
      </c>
      <c r="D57" s="180">
        <v>-75916991</v>
      </c>
      <c r="E57" s="180">
        <f>D57+C57</f>
        <v>437656926</v>
      </c>
    </row>
    <row r="58" spans="1:5" ht="14.1" customHeight="1" x14ac:dyDescent="0.2">
      <c r="A58" s="268" t="s">
        <v>33</v>
      </c>
      <c r="B58" s="284" t="s">
        <v>107</v>
      </c>
      <c r="C58" s="180">
        <v>95076732</v>
      </c>
      <c r="D58" s="180">
        <v>-14027188</v>
      </c>
      <c r="E58" s="180">
        <f t="shared" ref="E58:E64" si="18">D58+C58</f>
        <v>81049544</v>
      </c>
    </row>
    <row r="59" spans="1:5" ht="14.85" customHeight="1" x14ac:dyDescent="0.2">
      <c r="A59" s="268" t="s">
        <v>35</v>
      </c>
      <c r="B59" s="284" t="s">
        <v>108</v>
      </c>
      <c r="C59" s="180">
        <v>474122874</v>
      </c>
      <c r="D59" s="180">
        <f>-93956864-1</f>
        <v>-93956865</v>
      </c>
      <c r="E59" s="180">
        <f t="shared" si="18"/>
        <v>380166009</v>
      </c>
    </row>
    <row r="60" spans="1:5" ht="15.6" customHeight="1" x14ac:dyDescent="0.2">
      <c r="A60" s="268" t="s">
        <v>37</v>
      </c>
      <c r="B60" s="284" t="s">
        <v>109</v>
      </c>
      <c r="C60" s="180">
        <v>7630000</v>
      </c>
      <c r="D60" s="180">
        <v>0</v>
      </c>
      <c r="E60" s="180">
        <f t="shared" si="18"/>
        <v>7630000</v>
      </c>
    </row>
    <row r="61" spans="1:5" ht="14.85" customHeight="1" x14ac:dyDescent="0.2">
      <c r="A61" s="268" t="s">
        <v>39</v>
      </c>
      <c r="B61" s="284" t="s">
        <v>110</v>
      </c>
      <c r="C61" s="180">
        <f>C62+C63</f>
        <v>41843350</v>
      </c>
      <c r="D61" s="180">
        <f t="shared" ref="D61:E61" si="19">D62+D63</f>
        <v>-31680050</v>
      </c>
      <c r="E61" s="180">
        <f t="shared" si="18"/>
        <v>10163300</v>
      </c>
    </row>
    <row r="62" spans="1:5" ht="14.85" customHeight="1" x14ac:dyDescent="0.2">
      <c r="A62" s="268"/>
      <c r="B62" s="253" t="s">
        <v>365</v>
      </c>
      <c r="C62" s="180">
        <v>17300050</v>
      </c>
      <c r="D62" s="180">
        <v>-16300050</v>
      </c>
      <c r="E62" s="180">
        <f t="shared" si="18"/>
        <v>1000000</v>
      </c>
    </row>
    <row r="63" spans="1:5" ht="14.85" customHeight="1" x14ac:dyDescent="0.2">
      <c r="A63" s="268"/>
      <c r="B63" s="229" t="s">
        <v>366</v>
      </c>
      <c r="C63" s="180">
        <f>C64+C65</f>
        <v>24543300</v>
      </c>
      <c r="D63" s="180">
        <f t="shared" ref="D63:E63" si="20">D64+D65</f>
        <v>-15380000</v>
      </c>
      <c r="E63" s="180">
        <f t="shared" si="18"/>
        <v>9163300</v>
      </c>
    </row>
    <row r="64" spans="1:5" ht="14.1" customHeight="1" x14ac:dyDescent="0.2">
      <c r="A64" s="243"/>
      <c r="B64" s="229" t="s">
        <v>367</v>
      </c>
      <c r="C64" s="180">
        <f>'4. Átadott p.eszk.'!C45</f>
        <v>24543300</v>
      </c>
      <c r="D64" s="180">
        <f>'4. Átadott p.eszk.'!D45</f>
        <v>-15380000</v>
      </c>
      <c r="E64" s="180">
        <f t="shared" si="18"/>
        <v>9163300</v>
      </c>
    </row>
    <row r="65" spans="1:5" ht="14.1" customHeight="1" x14ac:dyDescent="0.2">
      <c r="A65" s="243"/>
      <c r="B65" s="253" t="s">
        <v>368</v>
      </c>
      <c r="C65" s="180">
        <v>0</v>
      </c>
      <c r="D65" s="180">
        <v>0</v>
      </c>
      <c r="E65" s="180">
        <v>0</v>
      </c>
    </row>
    <row r="66" spans="1:5" ht="13.5" customHeight="1" x14ac:dyDescent="0.2">
      <c r="A66" s="243"/>
      <c r="B66" s="269"/>
      <c r="C66" s="180"/>
      <c r="D66" s="180"/>
      <c r="E66" s="180"/>
    </row>
    <row r="67" spans="1:5" ht="16.5" customHeight="1" x14ac:dyDescent="0.2">
      <c r="A67" s="268" t="s">
        <v>49</v>
      </c>
      <c r="B67" s="270" t="s">
        <v>50</v>
      </c>
      <c r="C67" s="312">
        <f>SUM(C68:C69)</f>
        <v>14628617</v>
      </c>
      <c r="D67" s="312">
        <f t="shared" ref="D67:E67" si="21">SUM(D68:D69)</f>
        <v>0</v>
      </c>
      <c r="E67" s="312">
        <f t="shared" si="21"/>
        <v>14628617</v>
      </c>
    </row>
    <row r="68" spans="1:5" ht="16.5" customHeight="1" x14ac:dyDescent="0.2">
      <c r="A68" s="243"/>
      <c r="B68" s="266" t="s">
        <v>111</v>
      </c>
      <c r="C68" s="312">
        <v>0</v>
      </c>
      <c r="D68" s="312">
        <v>0</v>
      </c>
      <c r="E68" s="312">
        <v>0</v>
      </c>
    </row>
    <row r="69" spans="1:5" ht="14.85" customHeight="1" x14ac:dyDescent="0.2">
      <c r="A69" s="243" t="s">
        <v>52</v>
      </c>
      <c r="B69" s="271" t="s">
        <v>53</v>
      </c>
      <c r="C69" s="172">
        <v>14628617</v>
      </c>
      <c r="D69" s="172">
        <v>0</v>
      </c>
      <c r="E69" s="346">
        <f t="shared" ref="E69" si="22">D69+C69</f>
        <v>14628617</v>
      </c>
    </row>
    <row r="70" spans="1:5" ht="18.75" customHeight="1" x14ac:dyDescent="0.2">
      <c r="A70" s="243"/>
      <c r="B70" s="273" t="s">
        <v>112</v>
      </c>
      <c r="C70" s="264">
        <f>C56+C67</f>
        <v>1146875490</v>
      </c>
      <c r="D70" s="264">
        <f t="shared" ref="D70:E70" si="23">D56+D67</f>
        <v>-215581094</v>
      </c>
      <c r="E70" s="264">
        <f t="shared" si="23"/>
        <v>931294396</v>
      </c>
    </row>
    <row r="71" spans="1:5" ht="14.1" customHeight="1" x14ac:dyDescent="0.2">
      <c r="B71" s="4"/>
    </row>
    <row r="72" spans="1:5" ht="14.1" customHeight="1" x14ac:dyDescent="0.2">
      <c r="B72" s="19"/>
      <c r="C72" s="20"/>
    </row>
    <row r="73" spans="1:5" ht="14.1" customHeight="1" x14ac:dyDescent="0.2">
      <c r="B73" s="4"/>
    </row>
    <row r="74" spans="1:5" ht="14.1" customHeight="1" x14ac:dyDescent="0.2">
      <c r="B74" s="4"/>
    </row>
    <row r="75" spans="1:5" ht="14.1" customHeight="1" x14ac:dyDescent="0.2">
      <c r="B75" s="4"/>
    </row>
    <row r="76" spans="1:5" ht="14.1" customHeight="1" x14ac:dyDescent="0.2">
      <c r="B76" s="4"/>
    </row>
    <row r="77" spans="1:5" ht="14.1" customHeight="1" x14ac:dyDescent="0.2">
      <c r="B77" s="4"/>
    </row>
    <row r="78" spans="1:5" ht="14.1" customHeight="1" x14ac:dyDescent="0.2">
      <c r="B78" s="4"/>
    </row>
    <row r="79" spans="1:5" ht="14.1" customHeight="1" x14ac:dyDescent="0.2">
      <c r="B79" s="4"/>
    </row>
    <row r="80" spans="1:5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</sheetData>
  <sheetProtection selectLockedCells="1" selectUnlockedCells="1"/>
  <mergeCells count="2">
    <mergeCell ref="A4:E4"/>
    <mergeCell ref="A3:E3"/>
  </mergeCells>
  <pageMargins left="0.39370078740157483" right="0.39370078740157483" top="0.15748031496062992" bottom="0.15748031496062992" header="0.51181102362204722" footer="0.51181102362204722"/>
  <pageSetup paperSize="9" scale="63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view="pageBreakPreview" zoomScaleSheetLayoutView="100" workbookViewId="0">
      <selection activeCell="A3" activeCellId="1" sqref="A2:E2 A3:E3"/>
    </sheetView>
  </sheetViews>
  <sheetFormatPr defaultRowHeight="12.75" x14ac:dyDescent="0.2"/>
  <cols>
    <col min="1" max="1" width="5.7109375" customWidth="1"/>
    <col min="2" max="2" width="96.85546875" customWidth="1"/>
    <col min="3" max="4" width="14.7109375" style="1" customWidth="1"/>
    <col min="5" max="5" width="13.7109375" bestFit="1" customWidth="1"/>
    <col min="6" max="6" width="11.140625" bestFit="1" customWidth="1"/>
    <col min="7" max="7" width="13.7109375" bestFit="1" customWidth="1"/>
    <col min="8" max="8" width="10" bestFit="1" customWidth="1"/>
    <col min="9" max="9" width="10.7109375" bestFit="1" customWidth="1"/>
    <col min="10" max="10" width="10.5703125" bestFit="1" customWidth="1"/>
    <col min="11" max="11" width="12" style="23" bestFit="1" customWidth="1"/>
    <col min="12" max="12" width="14.42578125" customWidth="1"/>
  </cols>
  <sheetData>
    <row r="1" spans="1:6" x14ac:dyDescent="0.2">
      <c r="B1" s="15"/>
      <c r="C1" s="21"/>
      <c r="D1" s="21"/>
      <c r="E1" s="21" t="s">
        <v>113</v>
      </c>
    </row>
    <row r="2" spans="1:6" ht="15.75" x14ac:dyDescent="0.25">
      <c r="A2" s="363" t="s">
        <v>1</v>
      </c>
      <c r="B2" s="363"/>
      <c r="C2" s="363"/>
      <c r="D2" s="363"/>
      <c r="E2" s="363"/>
    </row>
    <row r="3" spans="1:6" ht="15.75" x14ac:dyDescent="0.25">
      <c r="A3" s="363" t="s">
        <v>380</v>
      </c>
      <c r="B3" s="363"/>
      <c r="C3" s="363"/>
      <c r="D3" s="363"/>
      <c r="E3" s="363"/>
    </row>
    <row r="4" spans="1:6" x14ac:dyDescent="0.2">
      <c r="B4" s="15"/>
      <c r="C4" s="21"/>
      <c r="D4" s="21"/>
      <c r="E4" s="21" t="s">
        <v>360</v>
      </c>
    </row>
    <row r="5" spans="1:6" ht="30.75" customHeight="1" x14ac:dyDescent="0.2">
      <c r="A5" s="261"/>
      <c r="B5" s="286" t="s">
        <v>114</v>
      </c>
      <c r="C5" s="262" t="s">
        <v>377</v>
      </c>
      <c r="D5" s="343" t="s">
        <v>470</v>
      </c>
      <c r="E5" s="343" t="s">
        <v>387</v>
      </c>
    </row>
    <row r="6" spans="1:6" ht="16.5" customHeight="1" x14ac:dyDescent="0.2">
      <c r="A6" s="243" t="s">
        <v>2</v>
      </c>
      <c r="B6" s="263" t="s">
        <v>115</v>
      </c>
      <c r="C6" s="264">
        <f>C7+C15+C21</f>
        <v>306178900</v>
      </c>
      <c r="D6" s="264">
        <f t="shared" ref="D6:E6" si="0">D7+D15+D21</f>
        <v>0</v>
      </c>
      <c r="E6" s="264">
        <f t="shared" si="0"/>
        <v>306178900</v>
      </c>
    </row>
    <row r="7" spans="1:6" ht="16.5" customHeight="1" x14ac:dyDescent="0.2">
      <c r="A7" s="243" t="s">
        <v>14</v>
      </c>
      <c r="B7" s="266" t="s">
        <v>116</v>
      </c>
      <c r="C7" s="265">
        <f>C8+C13</f>
        <v>306178900</v>
      </c>
      <c r="D7" s="265">
        <f t="shared" ref="D7:E7" si="1">D8+D13</f>
        <v>0</v>
      </c>
      <c r="E7" s="265">
        <f t="shared" si="1"/>
        <v>306178900</v>
      </c>
    </row>
    <row r="8" spans="1:6" ht="13.5" customHeight="1" x14ac:dyDescent="0.2">
      <c r="A8" s="243"/>
      <c r="B8" s="267" t="s">
        <v>117</v>
      </c>
      <c r="C8" s="265">
        <f>SUM(C9:C12)</f>
        <v>266498900</v>
      </c>
      <c r="D8" s="265">
        <f t="shared" ref="D8:E8" si="2">SUM(D9:D12)</f>
        <v>0</v>
      </c>
      <c r="E8" s="265">
        <f t="shared" si="2"/>
        <v>266498900</v>
      </c>
    </row>
    <row r="9" spans="1:6" ht="13.5" customHeight="1" x14ac:dyDescent="0.2">
      <c r="A9" s="243"/>
      <c r="B9" s="287" t="s">
        <v>330</v>
      </c>
      <c r="C9" s="172">
        <f>'9. Eu projekt'!E17</f>
        <v>4165100</v>
      </c>
      <c r="D9" s="172">
        <v>0</v>
      </c>
      <c r="E9" s="346">
        <f>D9+C9</f>
        <v>4165100</v>
      </c>
    </row>
    <row r="10" spans="1:6" ht="13.5" customHeight="1" x14ac:dyDescent="0.2">
      <c r="A10" s="243"/>
      <c r="B10" s="287" t="s">
        <v>331</v>
      </c>
      <c r="C10" s="172">
        <f>'9. Eu projekt'!E39</f>
        <v>36750000</v>
      </c>
      <c r="D10" s="172">
        <v>0</v>
      </c>
      <c r="E10" s="346">
        <f t="shared" ref="E10:E22" si="3">D10+C10</f>
        <v>36750000</v>
      </c>
    </row>
    <row r="11" spans="1:6" ht="13.5" customHeight="1" x14ac:dyDescent="0.2">
      <c r="A11" s="243"/>
      <c r="B11" s="287" t="s">
        <v>344</v>
      </c>
      <c r="C11" s="172">
        <v>0</v>
      </c>
      <c r="D11" s="172">
        <v>0</v>
      </c>
      <c r="E11" s="346">
        <f t="shared" si="3"/>
        <v>0</v>
      </c>
      <c r="F11" s="17"/>
    </row>
    <row r="12" spans="1:6" ht="13.5" customHeight="1" x14ac:dyDescent="0.2">
      <c r="A12" s="243"/>
      <c r="B12" s="287" t="s">
        <v>395</v>
      </c>
      <c r="C12" s="172">
        <v>225583800</v>
      </c>
      <c r="D12" s="172">
        <v>0</v>
      </c>
      <c r="E12" s="346">
        <f t="shared" si="3"/>
        <v>225583800</v>
      </c>
      <c r="F12" s="17"/>
    </row>
    <row r="13" spans="1:6" ht="13.5" customHeight="1" x14ac:dyDescent="0.2">
      <c r="A13" s="243"/>
      <c r="B13" s="288" t="s">
        <v>118</v>
      </c>
      <c r="C13" s="265">
        <f>SUM(C14:C14)</f>
        <v>39680000</v>
      </c>
      <c r="D13" s="265">
        <f t="shared" ref="D13:E13" si="4">SUM(D14:D14)</f>
        <v>0</v>
      </c>
      <c r="E13" s="265">
        <f t="shared" si="4"/>
        <v>39680000</v>
      </c>
    </row>
    <row r="14" spans="1:6" ht="13.5" customHeight="1" x14ac:dyDescent="0.2">
      <c r="A14" s="243"/>
      <c r="B14" s="289" t="s">
        <v>389</v>
      </c>
      <c r="C14" s="172">
        <v>39680000</v>
      </c>
      <c r="D14" s="20">
        <v>0</v>
      </c>
      <c r="E14" s="346">
        <f t="shared" si="3"/>
        <v>39680000</v>
      </c>
    </row>
    <row r="15" spans="1:6" x14ac:dyDescent="0.2">
      <c r="A15" s="243" t="s">
        <v>16</v>
      </c>
      <c r="B15" s="290" t="s">
        <v>119</v>
      </c>
      <c r="C15" s="265">
        <f>SUM(C16:C20)</f>
        <v>0</v>
      </c>
      <c r="D15" s="265">
        <f t="shared" ref="D15:E15" si="5">SUM(D16:D20)</f>
        <v>0</v>
      </c>
      <c r="E15" s="265">
        <f t="shared" si="5"/>
        <v>0</v>
      </c>
    </row>
    <row r="16" spans="1:6" ht="13.5" customHeight="1" x14ac:dyDescent="0.2">
      <c r="A16" s="243" t="s">
        <v>120</v>
      </c>
      <c r="B16" s="253" t="s">
        <v>121</v>
      </c>
      <c r="C16" s="172">
        <v>0</v>
      </c>
      <c r="D16" s="172">
        <v>0</v>
      </c>
      <c r="E16" s="346">
        <f t="shared" si="3"/>
        <v>0</v>
      </c>
    </row>
    <row r="17" spans="1:5" ht="13.5" customHeight="1" x14ac:dyDescent="0.2">
      <c r="A17" s="243" t="s">
        <v>122</v>
      </c>
      <c r="B17" s="253" t="s">
        <v>450</v>
      </c>
      <c r="C17" s="172">
        <v>0</v>
      </c>
      <c r="D17" s="172">
        <v>0</v>
      </c>
      <c r="E17" s="346">
        <f t="shared" si="3"/>
        <v>0</v>
      </c>
    </row>
    <row r="18" spans="1:5" ht="13.5" customHeight="1" x14ac:dyDescent="0.2">
      <c r="A18" s="243" t="s">
        <v>123</v>
      </c>
      <c r="B18" s="253" t="s">
        <v>124</v>
      </c>
      <c r="C18" s="172">
        <v>0</v>
      </c>
      <c r="D18" s="172">
        <v>0</v>
      </c>
      <c r="E18" s="346">
        <f t="shared" si="3"/>
        <v>0</v>
      </c>
    </row>
    <row r="19" spans="1:5" ht="13.5" customHeight="1" x14ac:dyDescent="0.2">
      <c r="A19" s="243" t="s">
        <v>125</v>
      </c>
      <c r="B19" s="253" t="s">
        <v>126</v>
      </c>
      <c r="C19" s="172">
        <v>0</v>
      </c>
      <c r="D19" s="172">
        <v>0</v>
      </c>
      <c r="E19" s="346">
        <f t="shared" si="3"/>
        <v>0</v>
      </c>
    </row>
    <row r="20" spans="1:5" ht="13.5" customHeight="1" x14ac:dyDescent="0.2">
      <c r="A20" s="243" t="s">
        <v>127</v>
      </c>
      <c r="B20" s="253" t="s">
        <v>128</v>
      </c>
      <c r="C20" s="172">
        <v>0</v>
      </c>
      <c r="D20" s="172">
        <v>0</v>
      </c>
      <c r="E20" s="346">
        <f t="shared" si="3"/>
        <v>0</v>
      </c>
    </row>
    <row r="21" spans="1:5" ht="16.5" customHeight="1" x14ac:dyDescent="0.2">
      <c r="A21" s="243" t="s">
        <v>18</v>
      </c>
      <c r="B21" s="290" t="s">
        <v>129</v>
      </c>
      <c r="C21" s="265">
        <f>SUM(C22)</f>
        <v>0</v>
      </c>
      <c r="D21" s="265">
        <f t="shared" ref="D21:E21" si="6">SUM(D22)</f>
        <v>0</v>
      </c>
      <c r="E21" s="265">
        <f t="shared" si="6"/>
        <v>0</v>
      </c>
    </row>
    <row r="22" spans="1:5" ht="13.5" customHeight="1" x14ac:dyDescent="0.2">
      <c r="A22" s="243" t="s">
        <v>130</v>
      </c>
      <c r="B22" s="253" t="s">
        <v>131</v>
      </c>
      <c r="C22" s="172">
        <v>0</v>
      </c>
      <c r="D22" s="172">
        <v>0</v>
      </c>
      <c r="E22" s="346">
        <f t="shared" si="3"/>
        <v>0</v>
      </c>
    </row>
    <row r="23" spans="1:5" ht="14.25" customHeight="1" x14ac:dyDescent="0.2">
      <c r="A23" s="243"/>
      <c r="B23" s="253"/>
      <c r="C23" s="172"/>
      <c r="D23" s="172"/>
      <c r="E23" s="172"/>
    </row>
    <row r="24" spans="1:5" ht="16.5" customHeight="1" x14ac:dyDescent="0.2">
      <c r="A24" s="243"/>
      <c r="B24" s="270" t="s">
        <v>21</v>
      </c>
      <c r="C24" s="265">
        <f>C25+C27</f>
        <v>313211815</v>
      </c>
      <c r="D24" s="265">
        <f t="shared" ref="D24:E24" si="7">D25+D27</f>
        <v>0</v>
      </c>
      <c r="E24" s="265">
        <f t="shared" si="7"/>
        <v>313211815</v>
      </c>
    </row>
    <row r="25" spans="1:5" ht="16.5" customHeight="1" x14ac:dyDescent="0.2">
      <c r="A25" s="243"/>
      <c r="B25" s="266" t="s">
        <v>22</v>
      </c>
      <c r="C25" s="265">
        <f>SUM(C26:C27)</f>
        <v>313211815</v>
      </c>
      <c r="D25" s="265">
        <f t="shared" ref="D25:E25" si="8">SUM(D26:D27)</f>
        <v>0</v>
      </c>
      <c r="E25" s="265">
        <f t="shared" si="8"/>
        <v>313211815</v>
      </c>
    </row>
    <row r="26" spans="1:5" ht="15.6" customHeight="1" x14ac:dyDescent="0.2">
      <c r="A26" s="243"/>
      <c r="B26" s="267" t="s">
        <v>132</v>
      </c>
      <c r="C26" s="172">
        <v>313211815</v>
      </c>
      <c r="D26" s="172">
        <v>0</v>
      </c>
      <c r="E26" s="346">
        <f t="shared" ref="E26" si="9">D26+C26</f>
        <v>313211815</v>
      </c>
    </row>
    <row r="27" spans="1:5" ht="14.1" customHeight="1" x14ac:dyDescent="0.2">
      <c r="A27" s="243"/>
      <c r="B27" s="266" t="s">
        <v>26</v>
      </c>
      <c r="C27" s="265">
        <f>SUM(C28)</f>
        <v>0</v>
      </c>
      <c r="D27" s="265">
        <f t="shared" ref="D27:E27" si="10">SUM(D28)</f>
        <v>0</v>
      </c>
      <c r="E27" s="265">
        <f t="shared" si="10"/>
        <v>0</v>
      </c>
    </row>
    <row r="28" spans="1:5" ht="16.5" customHeight="1" x14ac:dyDescent="0.2">
      <c r="A28" s="243"/>
      <c r="B28" s="253" t="s">
        <v>133</v>
      </c>
      <c r="C28" s="265">
        <v>0</v>
      </c>
      <c r="D28" s="265">
        <v>0</v>
      </c>
      <c r="E28" s="265">
        <v>0</v>
      </c>
    </row>
    <row r="29" spans="1:5" ht="16.5" customHeight="1" x14ac:dyDescent="0.2">
      <c r="A29" s="243"/>
      <c r="B29" s="273" t="s">
        <v>134</v>
      </c>
      <c r="C29" s="265">
        <f>C24+C6</f>
        <v>619390715</v>
      </c>
      <c r="D29" s="265">
        <f t="shared" ref="D29:E29" si="11">D24+D6</f>
        <v>0</v>
      </c>
      <c r="E29" s="265">
        <f t="shared" si="11"/>
        <v>619390715</v>
      </c>
    </row>
    <row r="30" spans="1:5" ht="16.5" customHeight="1" x14ac:dyDescent="0.2">
      <c r="A30" s="243" t="s">
        <v>28</v>
      </c>
      <c r="B30" s="263" t="s">
        <v>135</v>
      </c>
      <c r="C30" s="265">
        <f>C31+C73+C82</f>
        <v>760397114.98000002</v>
      </c>
      <c r="D30" s="265">
        <f t="shared" ref="D30:E30" si="12">D31+D73+D82</f>
        <v>-118972097</v>
      </c>
      <c r="E30" s="265">
        <f t="shared" si="12"/>
        <v>641425018</v>
      </c>
    </row>
    <row r="31" spans="1:5" ht="16.5" customHeight="1" x14ac:dyDescent="0.2">
      <c r="A31" s="268" t="s">
        <v>42</v>
      </c>
      <c r="B31" s="266" t="s">
        <v>136</v>
      </c>
      <c r="C31" s="265">
        <f>C32+C66</f>
        <v>739308392.98000002</v>
      </c>
      <c r="D31" s="265">
        <f t="shared" ref="D31:E31" si="13">D32+D66</f>
        <v>-107472097</v>
      </c>
      <c r="E31" s="265">
        <f t="shared" si="13"/>
        <v>631836296</v>
      </c>
    </row>
    <row r="32" spans="1:5" ht="16.5" customHeight="1" x14ac:dyDescent="0.2">
      <c r="A32" s="268"/>
      <c r="B32" s="291" t="s">
        <v>137</v>
      </c>
      <c r="C32" s="265">
        <f>C33+C39+C41</f>
        <v>708486893</v>
      </c>
      <c r="D32" s="265">
        <f t="shared" ref="D32:E32" si="14">D33+D39+D41</f>
        <v>-78857340</v>
      </c>
      <c r="E32" s="265">
        <f t="shared" si="14"/>
        <v>629629553</v>
      </c>
    </row>
    <row r="33" spans="1:9" ht="13.5" customHeight="1" x14ac:dyDescent="0.2">
      <c r="A33" s="268"/>
      <c r="B33" s="292" t="s">
        <v>138</v>
      </c>
      <c r="C33" s="265">
        <f>SUM(C34:C38)</f>
        <v>419755659</v>
      </c>
      <c r="D33" s="265">
        <f t="shared" ref="D33:E33" si="15">SUM(D34:D38)</f>
        <v>0</v>
      </c>
      <c r="E33" s="265">
        <f t="shared" si="15"/>
        <v>419755659</v>
      </c>
      <c r="F33" s="29"/>
    </row>
    <row r="34" spans="1:9" ht="13.5" customHeight="1" x14ac:dyDescent="0.2">
      <c r="A34" s="268"/>
      <c r="B34" s="293" t="s">
        <v>332</v>
      </c>
      <c r="C34" s="172">
        <v>26351318</v>
      </c>
      <c r="D34" s="172">
        <v>0</v>
      </c>
      <c r="E34" s="346">
        <f t="shared" ref="E34:E65" si="16">D34+C34</f>
        <v>26351318</v>
      </c>
      <c r="F34" s="23"/>
      <c r="G34" s="23"/>
    </row>
    <row r="35" spans="1:9" ht="13.5" customHeight="1" x14ac:dyDescent="0.2">
      <c r="A35" s="268"/>
      <c r="B35" s="293" t="s">
        <v>333</v>
      </c>
      <c r="C35" s="172">
        <v>102023807</v>
      </c>
      <c r="D35" s="172">
        <v>0</v>
      </c>
      <c r="E35" s="346">
        <f t="shared" si="16"/>
        <v>102023807</v>
      </c>
    </row>
    <row r="36" spans="1:9" ht="13.5" customHeight="1" x14ac:dyDescent="0.2">
      <c r="A36" s="294"/>
      <c r="B36" s="293" t="s">
        <v>334</v>
      </c>
      <c r="C36" s="172">
        <v>45895068</v>
      </c>
      <c r="D36" s="172">
        <v>0</v>
      </c>
      <c r="E36" s="346">
        <f t="shared" si="16"/>
        <v>45895068</v>
      </c>
    </row>
    <row r="37" spans="1:9" ht="13.5" customHeight="1" x14ac:dyDescent="0.2">
      <c r="A37" s="294"/>
      <c r="B37" s="293" t="s">
        <v>396</v>
      </c>
      <c r="C37" s="172">
        <v>225583800</v>
      </c>
      <c r="D37" s="172">
        <v>0</v>
      </c>
      <c r="E37" s="346">
        <f t="shared" si="16"/>
        <v>225583800</v>
      </c>
    </row>
    <row r="38" spans="1:9" ht="13.5" customHeight="1" x14ac:dyDescent="0.2">
      <c r="A38" s="294"/>
      <c r="B38" s="293" t="s">
        <v>422</v>
      </c>
      <c r="C38" s="172">
        <f>'9. Eu projekt'!C91</f>
        <v>19901666</v>
      </c>
      <c r="D38" s="172">
        <v>0</v>
      </c>
      <c r="E38" s="346">
        <f t="shared" si="16"/>
        <v>19901666</v>
      </c>
      <c r="F38" s="20"/>
      <c r="G38" s="24"/>
    </row>
    <row r="39" spans="1:9" ht="13.5" customHeight="1" x14ac:dyDescent="0.2">
      <c r="A39" s="294"/>
      <c r="B39" s="295" t="s">
        <v>139</v>
      </c>
      <c r="C39" s="265">
        <f>SUM(C40:C40)</f>
        <v>39680000</v>
      </c>
      <c r="D39" s="265">
        <f t="shared" ref="D39:E39" si="17">SUM(D40:D40)</f>
        <v>0</v>
      </c>
      <c r="E39" s="265">
        <f t="shared" si="17"/>
        <v>39680000</v>
      </c>
      <c r="F39" s="233"/>
      <c r="G39" s="24"/>
    </row>
    <row r="40" spans="1:9" ht="13.5" customHeight="1" x14ac:dyDescent="0.2">
      <c r="A40" s="294"/>
      <c r="B40" s="300" t="s">
        <v>390</v>
      </c>
      <c r="C40" s="172">
        <v>39680000</v>
      </c>
      <c r="D40" s="20">
        <v>0</v>
      </c>
      <c r="E40" s="346">
        <f t="shared" si="16"/>
        <v>39680000</v>
      </c>
      <c r="F40" s="233"/>
      <c r="G40" s="24"/>
    </row>
    <row r="41" spans="1:9" ht="13.5" customHeight="1" x14ac:dyDescent="0.2">
      <c r="A41" s="294"/>
      <c r="B41" s="292" t="s">
        <v>140</v>
      </c>
      <c r="C41" s="265">
        <f>SUM(C42:C65)</f>
        <v>249051234</v>
      </c>
      <c r="D41" s="265">
        <f t="shared" ref="D41" si="18">SUM(D42:D65)</f>
        <v>-78857340</v>
      </c>
      <c r="E41" s="265">
        <f>SUM(E42:E65)</f>
        <v>170193894</v>
      </c>
      <c r="F41" s="233"/>
      <c r="G41" s="24"/>
      <c r="H41" s="23"/>
      <c r="I41" s="23"/>
    </row>
    <row r="42" spans="1:9" ht="13.5" customHeight="1" x14ac:dyDescent="0.2">
      <c r="A42" s="294"/>
      <c r="B42" s="232" t="s">
        <v>427</v>
      </c>
      <c r="C42" s="172">
        <v>38200000</v>
      </c>
      <c r="D42" s="172">
        <f>C42*-1</f>
        <v>-38200000</v>
      </c>
      <c r="E42" s="346">
        <f t="shared" si="16"/>
        <v>0</v>
      </c>
      <c r="F42" s="20"/>
      <c r="G42" s="22"/>
      <c r="H42" s="23"/>
      <c r="I42" s="23"/>
    </row>
    <row r="43" spans="1:9" ht="13.5" customHeight="1" x14ac:dyDescent="0.2">
      <c r="A43" s="294"/>
      <c r="B43" s="232" t="s">
        <v>428</v>
      </c>
      <c r="C43" s="172">
        <v>2500000</v>
      </c>
      <c r="D43" s="172">
        <f t="shared" ref="D43:D61" si="19">C43*-1</f>
        <v>-2500000</v>
      </c>
      <c r="E43" s="346">
        <f t="shared" si="16"/>
        <v>0</v>
      </c>
      <c r="F43" s="20"/>
      <c r="G43" s="22"/>
      <c r="H43" s="23"/>
      <c r="I43" s="23"/>
    </row>
    <row r="44" spans="1:9" ht="13.5" customHeight="1" x14ac:dyDescent="0.2">
      <c r="A44" s="294"/>
      <c r="B44" s="232" t="s">
        <v>429</v>
      </c>
      <c r="C44" s="322">
        <v>200000</v>
      </c>
      <c r="D44" s="172">
        <f t="shared" si="19"/>
        <v>-200000</v>
      </c>
      <c r="E44" s="346">
        <f t="shared" si="16"/>
        <v>0</v>
      </c>
      <c r="F44" s="20"/>
      <c r="G44" s="22"/>
      <c r="H44" s="23"/>
      <c r="I44" s="23"/>
    </row>
    <row r="45" spans="1:9" ht="13.5" customHeight="1" x14ac:dyDescent="0.2">
      <c r="A45" s="294"/>
      <c r="B45" s="232" t="s">
        <v>430</v>
      </c>
      <c r="C45" s="322">
        <v>985000</v>
      </c>
      <c r="D45" s="172">
        <f t="shared" si="19"/>
        <v>-985000</v>
      </c>
      <c r="E45" s="346">
        <f t="shared" si="16"/>
        <v>0</v>
      </c>
      <c r="F45" s="20"/>
      <c r="G45" s="22"/>
      <c r="H45" s="23"/>
      <c r="I45" s="23"/>
    </row>
    <row r="46" spans="1:9" ht="13.5" customHeight="1" x14ac:dyDescent="0.2">
      <c r="A46" s="294"/>
      <c r="B46" s="232" t="s">
        <v>431</v>
      </c>
      <c r="C46" s="322">
        <v>700000</v>
      </c>
      <c r="D46" s="172">
        <f t="shared" si="19"/>
        <v>-700000</v>
      </c>
      <c r="E46" s="346">
        <f t="shared" si="16"/>
        <v>0</v>
      </c>
      <c r="F46" s="20"/>
      <c r="G46" s="22"/>
      <c r="H46" s="23"/>
      <c r="I46" s="23"/>
    </row>
    <row r="47" spans="1:9" ht="13.5" customHeight="1" x14ac:dyDescent="0.2">
      <c r="A47" s="294"/>
      <c r="B47" s="232" t="s">
        <v>432</v>
      </c>
      <c r="C47" s="322">
        <v>450000</v>
      </c>
      <c r="D47" s="172">
        <f t="shared" si="19"/>
        <v>-450000</v>
      </c>
      <c r="E47" s="346">
        <f t="shared" si="16"/>
        <v>0</v>
      </c>
      <c r="F47" s="20"/>
      <c r="G47" s="22"/>
      <c r="H47" s="23"/>
      <c r="I47" s="23"/>
    </row>
    <row r="48" spans="1:9" ht="13.5" customHeight="1" x14ac:dyDescent="0.2">
      <c r="A48" s="294"/>
      <c r="B48" s="232" t="s">
        <v>433</v>
      </c>
      <c r="C48" s="322">
        <v>1000000</v>
      </c>
      <c r="D48" s="172">
        <f t="shared" si="19"/>
        <v>-1000000</v>
      </c>
      <c r="E48" s="346">
        <f t="shared" si="16"/>
        <v>0</v>
      </c>
      <c r="F48" s="20"/>
      <c r="G48" s="22"/>
      <c r="H48" s="23"/>
      <c r="I48" s="23"/>
    </row>
    <row r="49" spans="1:9" ht="13.5" customHeight="1" x14ac:dyDescent="0.2">
      <c r="A49" s="294"/>
      <c r="B49" s="232" t="s">
        <v>434</v>
      </c>
      <c r="C49" s="322">
        <v>2000000</v>
      </c>
      <c r="D49" s="172">
        <f t="shared" si="19"/>
        <v>-2000000</v>
      </c>
      <c r="E49" s="346">
        <f t="shared" si="16"/>
        <v>0</v>
      </c>
      <c r="F49" s="20"/>
      <c r="G49" s="22"/>
      <c r="H49" s="23"/>
      <c r="I49" s="23"/>
    </row>
    <row r="50" spans="1:9" ht="13.5" customHeight="1" x14ac:dyDescent="0.2">
      <c r="A50" s="294"/>
      <c r="B50" s="232" t="s">
        <v>435</v>
      </c>
      <c r="C50" s="322">
        <v>14100000</v>
      </c>
      <c r="D50" s="172">
        <f t="shared" si="19"/>
        <v>-14100000</v>
      </c>
      <c r="E50" s="346">
        <f t="shared" si="16"/>
        <v>0</v>
      </c>
      <c r="F50" s="20"/>
      <c r="G50" s="22"/>
      <c r="H50" s="23"/>
      <c r="I50" s="23"/>
    </row>
    <row r="51" spans="1:9" ht="13.5" customHeight="1" x14ac:dyDescent="0.2">
      <c r="A51" s="294"/>
      <c r="B51" s="232" t="s">
        <v>436</v>
      </c>
      <c r="C51" s="322">
        <v>350000</v>
      </c>
      <c r="D51" s="172">
        <f t="shared" si="19"/>
        <v>-350000</v>
      </c>
      <c r="E51" s="346">
        <f t="shared" si="16"/>
        <v>0</v>
      </c>
      <c r="F51" s="20"/>
      <c r="G51" s="22"/>
      <c r="H51" s="23"/>
      <c r="I51" s="23"/>
    </row>
    <row r="52" spans="1:9" ht="13.5" customHeight="1" x14ac:dyDescent="0.2">
      <c r="A52" s="294"/>
      <c r="B52" s="232" t="s">
        <v>437</v>
      </c>
      <c r="C52" s="322">
        <v>1000000</v>
      </c>
      <c r="D52" s="172">
        <f t="shared" si="19"/>
        <v>-1000000</v>
      </c>
      <c r="E52" s="346">
        <f t="shared" si="16"/>
        <v>0</v>
      </c>
      <c r="F52" s="20"/>
      <c r="G52" s="22"/>
      <c r="H52" s="23"/>
      <c r="I52" s="23"/>
    </row>
    <row r="53" spans="1:9" ht="13.5" customHeight="1" x14ac:dyDescent="0.2">
      <c r="A53" s="294"/>
      <c r="B53" s="232" t="s">
        <v>449</v>
      </c>
      <c r="C53" s="322">
        <v>3500000</v>
      </c>
      <c r="D53" s="172">
        <f t="shared" si="19"/>
        <v>-3500000</v>
      </c>
      <c r="E53" s="346">
        <f t="shared" si="16"/>
        <v>0</v>
      </c>
      <c r="F53" s="20"/>
      <c r="G53" s="22"/>
      <c r="H53" s="23"/>
      <c r="I53" s="23"/>
    </row>
    <row r="54" spans="1:9" ht="13.5" customHeight="1" x14ac:dyDescent="0.2">
      <c r="A54" s="294"/>
      <c r="B54" s="232" t="s">
        <v>438</v>
      </c>
      <c r="C54" s="322">
        <v>2500000</v>
      </c>
      <c r="D54" s="172">
        <f t="shared" si="19"/>
        <v>-2500000</v>
      </c>
      <c r="E54" s="346">
        <f t="shared" si="16"/>
        <v>0</v>
      </c>
      <c r="F54" s="20"/>
      <c r="G54" s="22"/>
      <c r="H54" s="23"/>
      <c r="I54" s="23"/>
    </row>
    <row r="55" spans="1:9" ht="13.5" customHeight="1" x14ac:dyDescent="0.2">
      <c r="A55" s="294"/>
      <c r="B55" s="232" t="s">
        <v>440</v>
      </c>
      <c r="C55" s="322">
        <v>1100000</v>
      </c>
      <c r="D55" s="172">
        <v>-108638</v>
      </c>
      <c r="E55" s="346">
        <f t="shared" si="16"/>
        <v>991362</v>
      </c>
      <c r="F55" s="20"/>
      <c r="G55" s="22"/>
      <c r="H55" s="23"/>
      <c r="I55" s="23"/>
    </row>
    <row r="56" spans="1:9" ht="13.5" customHeight="1" x14ac:dyDescent="0.2">
      <c r="A56" s="294"/>
      <c r="B56" s="232" t="s">
        <v>447</v>
      </c>
      <c r="C56" s="323">
        <v>800000</v>
      </c>
      <c r="D56" s="172">
        <v>-527000</v>
      </c>
      <c r="E56" s="346">
        <f t="shared" si="16"/>
        <v>273000</v>
      </c>
      <c r="F56" s="20"/>
      <c r="G56" s="22"/>
      <c r="H56" s="23"/>
      <c r="I56" s="23"/>
    </row>
    <row r="57" spans="1:9" ht="13.5" customHeight="1" x14ac:dyDescent="0.2">
      <c r="A57" s="294"/>
      <c r="B57" s="232" t="s">
        <v>441</v>
      </c>
      <c r="C57" s="322">
        <v>2000000</v>
      </c>
      <c r="D57" s="172">
        <f t="shared" si="19"/>
        <v>-2000000</v>
      </c>
      <c r="E57" s="346">
        <f t="shared" si="16"/>
        <v>0</v>
      </c>
      <c r="F57" s="20"/>
      <c r="G57" s="22"/>
      <c r="H57" s="23"/>
      <c r="I57" s="23"/>
    </row>
    <row r="58" spans="1:9" ht="13.5" customHeight="1" x14ac:dyDescent="0.2">
      <c r="A58" s="294"/>
      <c r="B58" s="232" t="s">
        <v>448</v>
      </c>
      <c r="C58" s="172">
        <f>19446500+280000</f>
        <v>19726500</v>
      </c>
      <c r="D58" s="172">
        <v>0</v>
      </c>
      <c r="E58" s="346">
        <f t="shared" si="16"/>
        <v>19726500</v>
      </c>
      <c r="F58" s="20"/>
      <c r="G58" s="22"/>
      <c r="H58" s="23"/>
      <c r="I58" s="23"/>
    </row>
    <row r="59" spans="1:9" ht="13.5" customHeight="1" x14ac:dyDescent="0.2">
      <c r="A59" s="294"/>
      <c r="B59" s="232" t="s">
        <v>442</v>
      </c>
      <c r="C59" s="322">
        <v>1000000</v>
      </c>
      <c r="D59" s="172">
        <f t="shared" si="19"/>
        <v>-1000000</v>
      </c>
      <c r="E59" s="346">
        <f t="shared" si="16"/>
        <v>0</v>
      </c>
      <c r="F59" s="20"/>
      <c r="G59" s="22"/>
      <c r="H59" s="23"/>
      <c r="I59" s="23"/>
    </row>
    <row r="60" spans="1:9" ht="13.5" customHeight="1" x14ac:dyDescent="0.2">
      <c r="A60" s="294"/>
      <c r="B60" s="232" t="s">
        <v>443</v>
      </c>
      <c r="C60" s="322">
        <v>6000000</v>
      </c>
      <c r="D60" s="172">
        <f t="shared" si="19"/>
        <v>-6000000</v>
      </c>
      <c r="E60" s="346">
        <f t="shared" si="16"/>
        <v>0</v>
      </c>
      <c r="F60" s="20"/>
      <c r="G60" s="22"/>
      <c r="H60" s="23"/>
      <c r="I60" s="23"/>
    </row>
    <row r="61" spans="1:9" ht="13.5" customHeight="1" x14ac:dyDescent="0.2">
      <c r="A61" s="294"/>
      <c r="B61" s="232" t="s">
        <v>444</v>
      </c>
      <c r="C61" s="322">
        <v>1000000</v>
      </c>
      <c r="D61" s="172">
        <f t="shared" si="19"/>
        <v>-1000000</v>
      </c>
      <c r="E61" s="346">
        <f t="shared" si="16"/>
        <v>0</v>
      </c>
      <c r="F61" s="20"/>
      <c r="G61" s="22"/>
      <c r="H61" s="23"/>
      <c r="I61" s="23"/>
    </row>
    <row r="62" spans="1:9" ht="13.5" customHeight="1" x14ac:dyDescent="0.2">
      <c r="A62" s="294"/>
      <c r="B62" s="232" t="s">
        <v>445</v>
      </c>
      <c r="C62" s="322">
        <v>3952500</v>
      </c>
      <c r="D62" s="172">
        <v>-3000000</v>
      </c>
      <c r="E62" s="346">
        <f t="shared" si="16"/>
        <v>952500</v>
      </c>
      <c r="F62" s="20"/>
      <c r="G62" s="22"/>
      <c r="H62" s="23"/>
      <c r="I62" s="23"/>
    </row>
    <row r="63" spans="1:9" ht="13.5" customHeight="1" x14ac:dyDescent="0.2">
      <c r="A63" s="294"/>
      <c r="B63" s="232" t="s">
        <v>355</v>
      </c>
      <c r="C63" s="172">
        <v>11913859</v>
      </c>
      <c r="D63" s="172">
        <v>0</v>
      </c>
      <c r="E63" s="362">
        <f>D63+C63</f>
        <v>11913859</v>
      </c>
      <c r="F63" s="234"/>
      <c r="G63" s="24"/>
      <c r="H63" s="23"/>
      <c r="I63" s="23"/>
    </row>
    <row r="64" spans="1:9" ht="13.5" customHeight="1" x14ac:dyDescent="0.2">
      <c r="A64" s="294"/>
      <c r="B64" s="232" t="s">
        <v>356</v>
      </c>
      <c r="C64" s="172">
        <v>64073375</v>
      </c>
      <c r="D64" s="172">
        <v>0</v>
      </c>
      <c r="E64" s="346">
        <f t="shared" si="16"/>
        <v>64073375</v>
      </c>
      <c r="F64" s="234"/>
      <c r="G64" s="24"/>
      <c r="H64" s="23"/>
      <c r="I64" s="23"/>
    </row>
    <row r="65" spans="1:11" ht="13.5" customHeight="1" x14ac:dyDescent="0.2">
      <c r="A65" s="294"/>
      <c r="B65" s="232" t="s">
        <v>357</v>
      </c>
      <c r="C65" s="172">
        <v>70000000</v>
      </c>
      <c r="D65" s="172">
        <v>2263298</v>
      </c>
      <c r="E65" s="346">
        <f t="shared" si="16"/>
        <v>72263298</v>
      </c>
      <c r="F65" s="234"/>
      <c r="G65" s="22"/>
      <c r="H65" s="23"/>
      <c r="I65" s="23"/>
    </row>
    <row r="66" spans="1:11" ht="13.5" customHeight="1" x14ac:dyDescent="0.2">
      <c r="A66" s="294"/>
      <c r="B66" s="291" t="s">
        <v>141</v>
      </c>
      <c r="C66" s="265">
        <f>SUM(C67:C72)</f>
        <v>30821499.98</v>
      </c>
      <c r="D66" s="265">
        <f t="shared" ref="D66:E66" si="20">SUM(D67:D72)</f>
        <v>-28614757</v>
      </c>
      <c r="E66" s="265">
        <f t="shared" si="20"/>
        <v>2206743</v>
      </c>
      <c r="F66" s="235"/>
      <c r="G66" s="22"/>
    </row>
    <row r="67" spans="1:11" ht="13.5" customHeight="1" x14ac:dyDescent="0.2">
      <c r="A67" s="294"/>
      <c r="B67" s="272" t="s">
        <v>142</v>
      </c>
      <c r="C67" s="172">
        <v>1270000</v>
      </c>
      <c r="D67" s="172">
        <v>-1143000</v>
      </c>
      <c r="E67" s="172">
        <v>127000</v>
      </c>
      <c r="F67" s="236"/>
      <c r="G67" s="25"/>
    </row>
    <row r="68" spans="1:11" ht="13.5" customHeight="1" x14ac:dyDescent="0.2">
      <c r="A68" s="294"/>
      <c r="B68" s="272" t="s">
        <v>143</v>
      </c>
      <c r="C68" s="172">
        <v>22701000</v>
      </c>
      <c r="D68" s="172">
        <v>-22337901</v>
      </c>
      <c r="E68" s="172">
        <v>363099</v>
      </c>
      <c r="F68" s="236"/>
      <c r="G68" s="25"/>
    </row>
    <row r="69" spans="1:11" ht="13.5" customHeight="1" x14ac:dyDescent="0.2">
      <c r="A69" s="294"/>
      <c r="B69" s="272" t="s">
        <v>144</v>
      </c>
      <c r="C69" s="172">
        <v>3214499.54</v>
      </c>
      <c r="D69" s="172">
        <v>-3214500</v>
      </c>
      <c r="E69" s="172">
        <v>0</v>
      </c>
      <c r="F69" s="236"/>
      <c r="G69" s="25"/>
    </row>
    <row r="70" spans="1:11" ht="13.5" customHeight="1" x14ac:dyDescent="0.2">
      <c r="A70" s="294"/>
      <c r="B70" s="272" t="s">
        <v>145</v>
      </c>
      <c r="C70" s="172">
        <v>3636000.44</v>
      </c>
      <c r="D70" s="172">
        <v>-1919356</v>
      </c>
      <c r="E70" s="172">
        <v>1716644</v>
      </c>
      <c r="F70" s="236"/>
      <c r="G70" s="26"/>
    </row>
    <row r="71" spans="1:11" ht="13.5" customHeight="1" x14ac:dyDescent="0.2">
      <c r="A71" s="294"/>
      <c r="B71" s="272" t="s">
        <v>146</v>
      </c>
      <c r="C71" s="172">
        <v>0</v>
      </c>
      <c r="D71" s="172">
        <v>0</v>
      </c>
      <c r="E71" s="172">
        <f t="shared" ref="E68:E72" si="21">C71+D71</f>
        <v>0</v>
      </c>
      <c r="F71" s="236"/>
      <c r="G71" s="25"/>
    </row>
    <row r="72" spans="1:11" ht="13.5" customHeight="1" x14ac:dyDescent="0.2">
      <c r="A72" s="294"/>
      <c r="B72" s="272" t="s">
        <v>147</v>
      </c>
      <c r="C72" s="172">
        <v>0</v>
      </c>
      <c r="D72" s="172">
        <v>0</v>
      </c>
      <c r="E72" s="172">
        <f t="shared" si="21"/>
        <v>0</v>
      </c>
      <c r="F72" s="236"/>
      <c r="G72" s="25"/>
    </row>
    <row r="73" spans="1:11" x14ac:dyDescent="0.2">
      <c r="A73" s="294" t="s">
        <v>44</v>
      </c>
      <c r="B73" s="266" t="s">
        <v>148</v>
      </c>
      <c r="C73" s="265">
        <f>C74+C80</f>
        <v>2100000</v>
      </c>
      <c r="D73" s="265">
        <f t="shared" ref="D73:E73" si="22">D74+D80</f>
        <v>-2100000</v>
      </c>
      <c r="E73" s="265">
        <f t="shared" si="22"/>
        <v>0</v>
      </c>
      <c r="F73" s="233"/>
      <c r="G73" s="22"/>
      <c r="I73" s="27"/>
    </row>
    <row r="74" spans="1:11" ht="16.5" customHeight="1" x14ac:dyDescent="0.2">
      <c r="A74" s="294"/>
      <c r="B74" s="291" t="s">
        <v>149</v>
      </c>
      <c r="C74" s="265">
        <f>C76+C75</f>
        <v>1800000</v>
      </c>
      <c r="D74" s="265">
        <f t="shared" ref="D74:E74" si="23">D76+D75</f>
        <v>-1800000</v>
      </c>
      <c r="E74" s="265">
        <f t="shared" si="23"/>
        <v>0</v>
      </c>
      <c r="F74" s="233"/>
      <c r="G74" s="22"/>
      <c r="I74" s="27"/>
    </row>
    <row r="75" spans="1:11" ht="13.5" customHeight="1" x14ac:dyDescent="0.2">
      <c r="A75" s="294"/>
      <c r="B75" s="292" t="s">
        <v>150</v>
      </c>
      <c r="C75" s="265">
        <v>0</v>
      </c>
      <c r="D75" s="265">
        <v>0</v>
      </c>
      <c r="E75" s="265">
        <v>0</v>
      </c>
      <c r="F75" s="233"/>
      <c r="G75" s="22"/>
      <c r="I75" s="27"/>
    </row>
    <row r="76" spans="1:11" ht="13.5" customHeight="1" x14ac:dyDescent="0.2">
      <c r="A76" s="294"/>
      <c r="B76" s="292" t="s">
        <v>151</v>
      </c>
      <c r="C76" s="265">
        <f>SUM(C77:C79)</f>
        <v>1800000</v>
      </c>
      <c r="D76" s="265">
        <f t="shared" ref="D76:E76" si="24">SUM(D77:D79)</f>
        <v>-1800000</v>
      </c>
      <c r="E76" s="265">
        <f t="shared" si="24"/>
        <v>0</v>
      </c>
      <c r="F76" s="233"/>
      <c r="G76" s="22"/>
      <c r="I76" s="27"/>
    </row>
    <row r="77" spans="1:11" s="6" customFormat="1" ht="13.5" customHeight="1" x14ac:dyDescent="0.2">
      <c r="A77" s="294"/>
      <c r="B77" s="232" t="s">
        <v>426</v>
      </c>
      <c r="C77" s="172">
        <v>0</v>
      </c>
      <c r="D77" s="347">
        <v>0</v>
      </c>
      <c r="E77" s="172">
        <f>C77+D77</f>
        <v>0</v>
      </c>
      <c r="F77" s="237"/>
      <c r="G77" s="22"/>
      <c r="H77" s="28"/>
      <c r="K77" s="299"/>
    </row>
    <row r="78" spans="1:11" s="6" customFormat="1" ht="13.5" customHeight="1" x14ac:dyDescent="0.2">
      <c r="A78" s="294"/>
      <c r="B78" s="232" t="s">
        <v>439</v>
      </c>
      <c r="C78" s="322">
        <v>1000000</v>
      </c>
      <c r="D78" s="348">
        <v>-1000000</v>
      </c>
      <c r="E78" s="172">
        <f t="shared" ref="E78:E79" si="25">C78+D78</f>
        <v>0</v>
      </c>
      <c r="F78" s="237"/>
      <c r="G78" s="22"/>
      <c r="H78" s="28"/>
      <c r="K78" s="299"/>
    </row>
    <row r="79" spans="1:11" s="6" customFormat="1" ht="13.5" customHeight="1" x14ac:dyDescent="0.2">
      <c r="A79" s="294"/>
      <c r="B79" s="232" t="s">
        <v>446</v>
      </c>
      <c r="C79" s="322">
        <v>800000</v>
      </c>
      <c r="D79" s="348">
        <v>-800000</v>
      </c>
      <c r="E79" s="172">
        <f t="shared" si="25"/>
        <v>0</v>
      </c>
      <c r="F79" s="237"/>
      <c r="G79" s="22"/>
      <c r="H79" s="28"/>
      <c r="K79" s="299"/>
    </row>
    <row r="80" spans="1:11" s="6" customFormat="1" ht="13.5" customHeight="1" x14ac:dyDescent="0.2">
      <c r="A80" s="294"/>
      <c r="B80" s="291" t="s">
        <v>152</v>
      </c>
      <c r="C80" s="265">
        <f>SUM(C81:C81)</f>
        <v>300000</v>
      </c>
      <c r="D80" s="349">
        <f t="shared" ref="D80:E80" si="26">SUM(D81:D81)</f>
        <v>-300000</v>
      </c>
      <c r="E80" s="265">
        <f t="shared" si="26"/>
        <v>0</v>
      </c>
      <c r="F80" s="235"/>
      <c r="G80" s="22"/>
      <c r="H80" s="28"/>
      <c r="K80" s="299"/>
    </row>
    <row r="81" spans="1:11" s="6" customFormat="1" ht="13.5" customHeight="1" x14ac:dyDescent="0.2">
      <c r="A81" s="294"/>
      <c r="B81" s="272" t="s">
        <v>142</v>
      </c>
      <c r="C81" s="172">
        <v>300000</v>
      </c>
      <c r="D81" s="20">
        <v>-300000</v>
      </c>
      <c r="E81" s="172">
        <f>C81+D81</f>
        <v>0</v>
      </c>
      <c r="F81" s="236"/>
      <c r="G81" s="22"/>
      <c r="H81" s="28"/>
      <c r="K81" s="299"/>
    </row>
    <row r="82" spans="1:11" s="6" customFormat="1" ht="13.5" customHeight="1" x14ac:dyDescent="0.2">
      <c r="A82" s="294" t="s">
        <v>46</v>
      </c>
      <c r="B82" s="266" t="s">
        <v>153</v>
      </c>
      <c r="C82" s="265">
        <f>C83+C86</f>
        <v>18988722</v>
      </c>
      <c r="D82" s="349">
        <f t="shared" ref="D82:E82" si="27">D83+D86</f>
        <v>-9400000</v>
      </c>
      <c r="E82" s="265">
        <f t="shared" si="27"/>
        <v>9588722</v>
      </c>
      <c r="F82" s="233"/>
      <c r="G82" s="22"/>
      <c r="K82" s="299"/>
    </row>
    <row r="83" spans="1:11" s="6" customFormat="1" ht="13.5" customHeight="1" x14ac:dyDescent="0.2">
      <c r="A83" s="294"/>
      <c r="B83" s="291" t="s">
        <v>154</v>
      </c>
      <c r="C83" s="265">
        <f>SUM(C84:C85)</f>
        <v>7000000</v>
      </c>
      <c r="D83" s="349">
        <f t="shared" ref="D83:E83" si="28">SUM(D84:D85)</f>
        <v>-7000000</v>
      </c>
      <c r="E83" s="265">
        <f t="shared" si="28"/>
        <v>0</v>
      </c>
      <c r="F83" s="233"/>
      <c r="G83" s="22"/>
      <c r="K83" s="299"/>
    </row>
    <row r="84" spans="1:11" ht="26.1" customHeight="1" x14ac:dyDescent="0.2">
      <c r="A84" s="294"/>
      <c r="B84" s="296" t="s">
        <v>335</v>
      </c>
      <c r="C84" s="172">
        <v>7000000</v>
      </c>
      <c r="D84" s="172">
        <v>-7000000</v>
      </c>
      <c r="E84" s="172">
        <f t="shared" ref="E84:E85" si="29">C84+D84</f>
        <v>0</v>
      </c>
      <c r="F84" s="20"/>
      <c r="G84" s="22"/>
    </row>
    <row r="85" spans="1:11" ht="14.1" customHeight="1" x14ac:dyDescent="0.2">
      <c r="A85" s="294"/>
      <c r="B85" s="296" t="s">
        <v>362</v>
      </c>
      <c r="C85" s="172">
        <v>0</v>
      </c>
      <c r="D85" s="172">
        <v>0</v>
      </c>
      <c r="E85" s="172">
        <f t="shared" si="29"/>
        <v>0</v>
      </c>
      <c r="F85" s="20"/>
      <c r="G85" s="22"/>
    </row>
    <row r="86" spans="1:11" ht="14.1" customHeight="1" x14ac:dyDescent="0.2">
      <c r="A86" s="294"/>
      <c r="B86" s="297" t="s">
        <v>316</v>
      </c>
      <c r="C86" s="265">
        <f>SUM(C87:C88)</f>
        <v>11988722</v>
      </c>
      <c r="D86" s="265">
        <f t="shared" ref="D86:E86" si="30">SUM(D87:D88)</f>
        <v>-2400000</v>
      </c>
      <c r="E86" s="265">
        <f t="shared" si="30"/>
        <v>9588722</v>
      </c>
      <c r="F86" s="233"/>
      <c r="G86" s="22"/>
    </row>
    <row r="87" spans="1:11" ht="14.1" customHeight="1" x14ac:dyDescent="0.2">
      <c r="A87" s="294"/>
      <c r="B87" s="245" t="s">
        <v>424</v>
      </c>
      <c r="C87" s="172">
        <v>2400000</v>
      </c>
      <c r="D87" s="172">
        <v>-2400000</v>
      </c>
      <c r="E87" s="172">
        <f t="shared" ref="E87:E88" si="31">C87+D87</f>
        <v>0</v>
      </c>
      <c r="F87" s="20"/>
      <c r="G87" s="22"/>
    </row>
    <row r="88" spans="1:11" ht="14.1" customHeight="1" x14ac:dyDescent="0.2">
      <c r="A88" s="294"/>
      <c r="B88" s="244" t="s">
        <v>425</v>
      </c>
      <c r="C88" s="172">
        <v>9588722</v>
      </c>
      <c r="D88" s="172">
        <v>0</v>
      </c>
      <c r="E88" s="172">
        <f t="shared" si="31"/>
        <v>9588722</v>
      </c>
      <c r="F88" s="20"/>
      <c r="G88" s="22"/>
    </row>
    <row r="89" spans="1:11" ht="14.1" customHeight="1" x14ac:dyDescent="0.2">
      <c r="A89" s="294"/>
      <c r="B89" s="270" t="s">
        <v>50</v>
      </c>
      <c r="C89" s="220">
        <v>0</v>
      </c>
      <c r="D89" s="220">
        <v>0</v>
      </c>
      <c r="E89" s="220">
        <v>0</v>
      </c>
      <c r="F89" s="20"/>
      <c r="G89" s="22"/>
      <c r="H89" s="167"/>
    </row>
    <row r="90" spans="1:11" ht="14.1" customHeight="1" x14ac:dyDescent="0.2">
      <c r="A90" s="294"/>
      <c r="B90" s="266" t="s">
        <v>51</v>
      </c>
      <c r="C90" s="222">
        <v>0</v>
      </c>
      <c r="D90" s="222">
        <v>0</v>
      </c>
      <c r="E90" s="172">
        <f t="shared" ref="E90:E91" si="32">C90+D90</f>
        <v>0</v>
      </c>
      <c r="F90" s="20"/>
      <c r="G90" s="254"/>
      <c r="H90" s="255"/>
    </row>
    <row r="91" spans="1:11" ht="16.5" customHeight="1" x14ac:dyDescent="0.2">
      <c r="A91" s="294" t="s">
        <v>49</v>
      </c>
      <c r="B91" s="266" t="s">
        <v>54</v>
      </c>
      <c r="C91" s="222">
        <v>0</v>
      </c>
      <c r="D91" s="222">
        <v>0</v>
      </c>
      <c r="E91" s="172">
        <f t="shared" si="32"/>
        <v>0</v>
      </c>
      <c r="F91" s="238"/>
      <c r="G91" s="22"/>
      <c r="H91" s="24"/>
    </row>
    <row r="92" spans="1:11" ht="14.1" customHeight="1" x14ac:dyDescent="0.2">
      <c r="A92" s="294"/>
      <c r="B92" s="273" t="s">
        <v>155</v>
      </c>
      <c r="C92" s="220">
        <f>C30+C89</f>
        <v>760397114.98000002</v>
      </c>
      <c r="D92" s="220">
        <f t="shared" ref="D92:E92" si="33">D30+D89</f>
        <v>-118972097</v>
      </c>
      <c r="E92" s="220">
        <f t="shared" si="33"/>
        <v>641425018</v>
      </c>
      <c r="F92" s="239"/>
      <c r="G92" s="22"/>
      <c r="H92" s="24"/>
    </row>
    <row r="93" spans="1:11" ht="14.1" customHeight="1" x14ac:dyDescent="0.2">
      <c r="A93" s="341"/>
      <c r="B93" s="4"/>
      <c r="C93" s="29"/>
      <c r="D93" s="29"/>
      <c r="E93" s="29"/>
      <c r="F93" s="239"/>
      <c r="G93" s="22"/>
      <c r="H93" s="24"/>
    </row>
    <row r="94" spans="1:11" ht="18" customHeight="1" x14ac:dyDescent="0.2">
      <c r="A94" s="341"/>
      <c r="B94" s="30"/>
      <c r="C94" s="24"/>
      <c r="D94" s="238"/>
      <c r="E94" s="22"/>
      <c r="F94" s="24"/>
    </row>
    <row r="95" spans="1:11" x14ac:dyDescent="0.2">
      <c r="B95" s="30"/>
      <c r="C95" s="24"/>
      <c r="D95" s="29"/>
    </row>
    <row r="96" spans="1:11" x14ac:dyDescent="0.2">
      <c r="B96" s="22"/>
      <c r="C96" s="24"/>
      <c r="D96" s="24"/>
    </row>
    <row r="97" spans="2:4" x14ac:dyDescent="0.2">
      <c r="B97" s="22"/>
      <c r="C97" s="24"/>
      <c r="D97" s="24"/>
    </row>
    <row r="98" spans="2:4" x14ac:dyDescent="0.2">
      <c r="D98" s="24"/>
    </row>
    <row r="99" spans="2:4" ht="15" x14ac:dyDescent="0.25">
      <c r="B99" s="227"/>
      <c r="D99" s="24"/>
    </row>
    <row r="100" spans="2:4" ht="15" x14ac:dyDescent="0.2">
      <c r="B100" s="230"/>
    </row>
    <row r="101" spans="2:4" ht="15" x14ac:dyDescent="0.2">
      <c r="B101" s="230"/>
      <c r="C101" s="29"/>
    </row>
    <row r="102" spans="2:4" ht="15" x14ac:dyDescent="0.2">
      <c r="B102" s="230"/>
    </row>
    <row r="103" spans="2:4" ht="15" x14ac:dyDescent="0.2">
      <c r="B103" s="230"/>
      <c r="D103" s="29"/>
    </row>
    <row r="104" spans="2:4" ht="15" x14ac:dyDescent="0.2">
      <c r="B104" s="230"/>
    </row>
    <row r="105" spans="2:4" ht="15" x14ac:dyDescent="0.2">
      <c r="B105" s="230"/>
    </row>
    <row r="106" spans="2:4" x14ac:dyDescent="0.2">
      <c r="B106" s="228"/>
    </row>
    <row r="107" spans="2:4" x14ac:dyDescent="0.2">
      <c r="B107" s="228"/>
    </row>
    <row r="108" spans="2:4" x14ac:dyDescent="0.2">
      <c r="B108" s="228"/>
    </row>
    <row r="109" spans="2:4" x14ac:dyDescent="0.2">
      <c r="B109" s="228"/>
    </row>
    <row r="110" spans="2:4" x14ac:dyDescent="0.2">
      <c r="B110" s="228"/>
    </row>
    <row r="111" spans="2:4" x14ac:dyDescent="0.2">
      <c r="B111" s="228"/>
    </row>
    <row r="112" spans="2:4" x14ac:dyDescent="0.2">
      <c r="B112" s="228"/>
    </row>
  </sheetData>
  <sheetProtection selectLockedCells="1" selectUnlockedCells="1"/>
  <mergeCells count="2">
    <mergeCell ref="A3:E3"/>
    <mergeCell ref="A2:E2"/>
  </mergeCells>
  <pageMargins left="0.39370078740157483" right="0" top="0.15748031496062992" bottom="0.15748031496062992" header="0.51181102362204722" footer="0.51181102362204722"/>
  <pageSetup paperSize="9" scale="60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workbookViewId="0">
      <selection activeCell="A3" activeCellId="1" sqref="A2:E2 A3:E3"/>
    </sheetView>
  </sheetViews>
  <sheetFormatPr defaultColWidth="0" defaultRowHeight="12.75" x14ac:dyDescent="0.2"/>
  <cols>
    <col min="1" max="1" width="2.85546875" customWidth="1"/>
    <col min="2" max="2" width="97" customWidth="1"/>
    <col min="3" max="3" width="16" customWidth="1"/>
    <col min="4" max="4" width="12" style="23" bestFit="1" customWidth="1"/>
    <col min="5" max="5" width="11.28515625" bestFit="1" customWidth="1"/>
    <col min="6" max="217" width="9.140625" customWidth="1"/>
  </cols>
  <sheetData>
    <row r="1" spans="1:5" ht="15.75" customHeight="1" x14ac:dyDescent="0.2">
      <c r="B1" s="31"/>
      <c r="C1" s="16"/>
      <c r="E1" s="16" t="s">
        <v>156</v>
      </c>
    </row>
    <row r="2" spans="1:5" ht="15.75" x14ac:dyDescent="0.2">
      <c r="A2" s="365" t="s">
        <v>157</v>
      </c>
      <c r="B2" s="365"/>
      <c r="C2" s="365"/>
      <c r="D2" s="365"/>
      <c r="E2" s="365"/>
    </row>
    <row r="3" spans="1:5" ht="15.75" x14ac:dyDescent="0.25">
      <c r="A3" s="363" t="s">
        <v>378</v>
      </c>
      <c r="B3" s="363"/>
      <c r="C3" s="363"/>
      <c r="D3" s="363"/>
      <c r="E3" s="363"/>
    </row>
    <row r="4" spans="1:5" x14ac:dyDescent="0.2">
      <c r="B4" s="31"/>
      <c r="C4" s="32"/>
    </row>
    <row r="5" spans="1:5" ht="16.5" customHeight="1" x14ac:dyDescent="0.2">
      <c r="A5" s="6"/>
      <c r="B5" s="6"/>
      <c r="C5" s="33"/>
      <c r="D5" s="299"/>
      <c r="E5" s="33" t="s">
        <v>352</v>
      </c>
    </row>
    <row r="6" spans="1:5" ht="33.6" customHeight="1" x14ac:dyDescent="0.2">
      <c r="A6" s="240"/>
      <c r="B6" s="241" t="s">
        <v>158</v>
      </c>
      <c r="C6" s="242" t="s">
        <v>377</v>
      </c>
      <c r="D6" s="357" t="s">
        <v>470</v>
      </c>
      <c r="E6" s="343" t="s">
        <v>387</v>
      </c>
    </row>
    <row r="7" spans="1:5" ht="15" x14ac:dyDescent="0.25">
      <c r="A7" s="325"/>
      <c r="B7" s="340" t="s">
        <v>160</v>
      </c>
      <c r="C7" s="327"/>
      <c r="D7" s="358"/>
      <c r="E7" s="350"/>
    </row>
    <row r="8" spans="1:5" ht="15" x14ac:dyDescent="0.25">
      <c r="A8" s="325">
        <v>1</v>
      </c>
      <c r="B8" s="328" t="s">
        <v>397</v>
      </c>
      <c r="C8" s="329">
        <v>50000</v>
      </c>
      <c r="D8" s="358">
        <v>-50000</v>
      </c>
      <c r="E8" s="354">
        <f>C8+D8</f>
        <v>0</v>
      </c>
    </row>
    <row r="9" spans="1:5" ht="15" x14ac:dyDescent="0.25">
      <c r="A9" s="325">
        <v>2</v>
      </c>
      <c r="B9" s="328" t="s">
        <v>398</v>
      </c>
      <c r="C9" s="329">
        <v>150000</v>
      </c>
      <c r="D9" s="358">
        <v>-150000</v>
      </c>
      <c r="E9" s="354">
        <f t="shared" ref="E9:E44" si="0">C9+D9</f>
        <v>0</v>
      </c>
    </row>
    <row r="10" spans="1:5" ht="15" x14ac:dyDescent="0.25">
      <c r="A10" s="325">
        <v>3</v>
      </c>
      <c r="B10" s="330" t="s">
        <v>399</v>
      </c>
      <c r="C10" s="329">
        <v>150000</v>
      </c>
      <c r="D10" s="358">
        <v>-150000</v>
      </c>
      <c r="E10" s="354">
        <f t="shared" si="0"/>
        <v>0</v>
      </c>
    </row>
    <row r="11" spans="1:5" ht="15" x14ac:dyDescent="0.25">
      <c r="A11" s="325">
        <v>4</v>
      </c>
      <c r="B11" s="328" t="s">
        <v>400</v>
      </c>
      <c r="C11" s="329">
        <v>150000</v>
      </c>
      <c r="D11" s="358">
        <v>-150000</v>
      </c>
      <c r="E11" s="354">
        <f t="shared" si="0"/>
        <v>0</v>
      </c>
    </row>
    <row r="12" spans="1:5" ht="15" x14ac:dyDescent="0.25">
      <c r="A12" s="325">
        <v>5</v>
      </c>
      <c r="B12" s="331" t="s">
        <v>401</v>
      </c>
      <c r="C12" s="329">
        <v>1000000</v>
      </c>
      <c r="D12" s="358">
        <v>-1000000</v>
      </c>
      <c r="E12" s="354">
        <f t="shared" si="0"/>
        <v>0</v>
      </c>
    </row>
    <row r="13" spans="1:5" ht="15" x14ac:dyDescent="0.25">
      <c r="A13" s="325">
        <v>6</v>
      </c>
      <c r="B13" s="330" t="s">
        <v>402</v>
      </c>
      <c r="C13" s="329">
        <v>200000</v>
      </c>
      <c r="D13" s="358">
        <v>-100000</v>
      </c>
      <c r="E13" s="354">
        <f t="shared" si="0"/>
        <v>100000</v>
      </c>
    </row>
    <row r="14" spans="1:5" ht="15" x14ac:dyDescent="0.25">
      <c r="A14" s="325">
        <v>7</v>
      </c>
      <c r="B14" s="326" t="s">
        <v>159</v>
      </c>
      <c r="C14" s="327">
        <v>7000000</v>
      </c>
      <c r="D14" s="358">
        <v>-4000000</v>
      </c>
      <c r="E14" s="354">
        <f t="shared" si="0"/>
        <v>3000000</v>
      </c>
    </row>
    <row r="15" spans="1:5" ht="15" x14ac:dyDescent="0.25">
      <c r="A15" s="325">
        <v>8</v>
      </c>
      <c r="B15" s="330" t="s">
        <v>403</v>
      </c>
      <c r="C15" s="329">
        <v>150000</v>
      </c>
      <c r="D15" s="358">
        <v>-150000</v>
      </c>
      <c r="E15" s="354">
        <f t="shared" si="0"/>
        <v>0</v>
      </c>
    </row>
    <row r="16" spans="1:5" ht="15" x14ac:dyDescent="0.25">
      <c r="A16" s="325">
        <v>9</v>
      </c>
      <c r="B16" s="331" t="s">
        <v>404</v>
      </c>
      <c r="C16" s="329">
        <v>200000</v>
      </c>
      <c r="D16" s="358">
        <v>-200000</v>
      </c>
      <c r="E16" s="354">
        <f t="shared" si="0"/>
        <v>0</v>
      </c>
    </row>
    <row r="17" spans="1:5" ht="15" x14ac:dyDescent="0.25">
      <c r="A17" s="325">
        <v>10</v>
      </c>
      <c r="B17" s="330" t="s">
        <v>405</v>
      </c>
      <c r="C17" s="329">
        <v>500000</v>
      </c>
      <c r="D17" s="358">
        <v>0</v>
      </c>
      <c r="E17" s="354">
        <f t="shared" si="0"/>
        <v>500000</v>
      </c>
    </row>
    <row r="18" spans="1:5" ht="15" x14ac:dyDescent="0.25">
      <c r="A18" s="325">
        <v>11</v>
      </c>
      <c r="B18" s="328" t="s">
        <v>406</v>
      </c>
      <c r="C18" s="329">
        <v>1900000</v>
      </c>
      <c r="D18" s="358">
        <v>-1900000</v>
      </c>
      <c r="E18" s="354">
        <f t="shared" si="0"/>
        <v>0</v>
      </c>
    </row>
    <row r="19" spans="1:5" ht="15" x14ac:dyDescent="0.25">
      <c r="A19" s="325"/>
      <c r="B19" s="340" t="s">
        <v>465</v>
      </c>
      <c r="C19" s="327"/>
      <c r="D19" s="358"/>
      <c r="E19" s="354"/>
    </row>
    <row r="20" spans="1:5" ht="15" x14ac:dyDescent="0.25">
      <c r="A20" s="325">
        <v>12</v>
      </c>
      <c r="B20" s="330" t="s">
        <v>407</v>
      </c>
      <c r="C20" s="329">
        <v>600000</v>
      </c>
      <c r="D20" s="358">
        <v>-600000</v>
      </c>
      <c r="E20" s="354">
        <f t="shared" si="0"/>
        <v>0</v>
      </c>
    </row>
    <row r="21" spans="1:5" ht="15" x14ac:dyDescent="0.25">
      <c r="A21" s="325">
        <v>13</v>
      </c>
      <c r="B21" s="330" t="s">
        <v>408</v>
      </c>
      <c r="C21" s="329">
        <v>800000</v>
      </c>
      <c r="D21" s="358">
        <v>-800000</v>
      </c>
      <c r="E21" s="354">
        <f t="shared" si="0"/>
        <v>0</v>
      </c>
    </row>
    <row r="22" spans="1:5" ht="15" x14ac:dyDescent="0.25">
      <c r="A22" s="325">
        <v>14</v>
      </c>
      <c r="B22" s="330" t="s">
        <v>409</v>
      </c>
      <c r="C22" s="329">
        <v>500000</v>
      </c>
      <c r="D22" s="358">
        <v>-500000</v>
      </c>
      <c r="E22" s="354">
        <f t="shared" si="0"/>
        <v>0</v>
      </c>
    </row>
    <row r="23" spans="1:5" ht="15" x14ac:dyDescent="0.25">
      <c r="A23" s="325">
        <v>15</v>
      </c>
      <c r="B23" s="328" t="s">
        <v>410</v>
      </c>
      <c r="C23" s="329">
        <v>390000</v>
      </c>
      <c r="D23" s="358">
        <v>-390000</v>
      </c>
      <c r="E23" s="354">
        <f t="shared" si="0"/>
        <v>0</v>
      </c>
    </row>
    <row r="24" spans="1:5" ht="15" x14ac:dyDescent="0.25">
      <c r="A24" s="325">
        <v>16</v>
      </c>
      <c r="B24" s="330" t="s">
        <v>411</v>
      </c>
      <c r="C24" s="329">
        <v>150000</v>
      </c>
      <c r="D24" s="358">
        <v>-150000</v>
      </c>
      <c r="E24" s="354">
        <f t="shared" si="0"/>
        <v>0</v>
      </c>
    </row>
    <row r="25" spans="1:5" ht="15" x14ac:dyDescent="0.25">
      <c r="A25" s="325">
        <v>17</v>
      </c>
      <c r="B25" s="331" t="s">
        <v>351</v>
      </c>
      <c r="C25" s="329">
        <v>100000</v>
      </c>
      <c r="D25" s="358">
        <v>-100000</v>
      </c>
      <c r="E25" s="354">
        <f t="shared" si="0"/>
        <v>0</v>
      </c>
    </row>
    <row r="26" spans="1:5" ht="15" x14ac:dyDescent="0.25">
      <c r="A26" s="325">
        <v>18</v>
      </c>
      <c r="B26" s="332" t="s">
        <v>412</v>
      </c>
      <c r="C26" s="329">
        <v>800000</v>
      </c>
      <c r="D26" s="358">
        <v>-400000</v>
      </c>
      <c r="E26" s="354">
        <f t="shared" si="0"/>
        <v>400000</v>
      </c>
    </row>
    <row r="27" spans="1:5" ht="15" x14ac:dyDescent="0.25">
      <c r="A27" s="325">
        <v>19</v>
      </c>
      <c r="B27" s="331" t="s">
        <v>413</v>
      </c>
      <c r="C27" s="329">
        <v>400000</v>
      </c>
      <c r="D27" s="358">
        <v>-400000</v>
      </c>
      <c r="E27" s="354">
        <f t="shared" si="0"/>
        <v>0</v>
      </c>
    </row>
    <row r="28" spans="1:5" ht="15" x14ac:dyDescent="0.25">
      <c r="A28" s="325">
        <v>20</v>
      </c>
      <c r="B28" s="336" t="s">
        <v>163</v>
      </c>
      <c r="C28" s="327">
        <v>250000</v>
      </c>
      <c r="D28" s="358">
        <v>0</v>
      </c>
      <c r="E28" s="354">
        <f t="shared" si="0"/>
        <v>250000</v>
      </c>
    </row>
    <row r="29" spans="1:5" ht="15" x14ac:dyDescent="0.25">
      <c r="A29" s="325">
        <v>21</v>
      </c>
      <c r="B29" s="336" t="s">
        <v>467</v>
      </c>
      <c r="C29" s="327">
        <v>100000</v>
      </c>
      <c r="D29" s="358">
        <v>-100000</v>
      </c>
      <c r="E29" s="354">
        <f t="shared" si="0"/>
        <v>0</v>
      </c>
    </row>
    <row r="30" spans="1:5" ht="15" x14ac:dyDescent="0.25">
      <c r="A30" s="325">
        <v>22</v>
      </c>
      <c r="B30" s="336" t="s">
        <v>468</v>
      </c>
      <c r="C30" s="327">
        <v>600000</v>
      </c>
      <c r="D30" s="358">
        <v>-600000</v>
      </c>
      <c r="E30" s="354">
        <f t="shared" si="0"/>
        <v>0</v>
      </c>
    </row>
    <row r="31" spans="1:5" ht="15" x14ac:dyDescent="0.25">
      <c r="A31" s="325">
        <v>23</v>
      </c>
      <c r="B31" s="331" t="s">
        <v>414</v>
      </c>
      <c r="C31" s="329">
        <v>900000</v>
      </c>
      <c r="D31" s="358">
        <v>-900000</v>
      </c>
      <c r="E31" s="354">
        <f t="shared" si="0"/>
        <v>0</v>
      </c>
    </row>
    <row r="32" spans="1:5" ht="15" x14ac:dyDescent="0.25">
      <c r="A32" s="325">
        <v>24</v>
      </c>
      <c r="B32" s="330" t="s">
        <v>415</v>
      </c>
      <c r="C32" s="329">
        <v>300000</v>
      </c>
      <c r="D32" s="358">
        <v>-300000</v>
      </c>
      <c r="E32" s="354">
        <f t="shared" si="0"/>
        <v>0</v>
      </c>
    </row>
    <row r="33" spans="1:5" ht="15" x14ac:dyDescent="0.25">
      <c r="A33" s="325">
        <v>25</v>
      </c>
      <c r="B33" s="330" t="s">
        <v>416</v>
      </c>
      <c r="C33" s="329">
        <v>240000</v>
      </c>
      <c r="D33" s="358">
        <v>-240000</v>
      </c>
      <c r="E33" s="354">
        <f t="shared" si="0"/>
        <v>0</v>
      </c>
    </row>
    <row r="34" spans="1:5" ht="15" x14ac:dyDescent="0.25">
      <c r="A34" s="325">
        <v>26</v>
      </c>
      <c r="B34" s="331" t="s">
        <v>417</v>
      </c>
      <c r="C34" s="329">
        <v>700000</v>
      </c>
      <c r="D34" s="358">
        <v>-700000</v>
      </c>
      <c r="E34" s="354">
        <f t="shared" si="0"/>
        <v>0</v>
      </c>
    </row>
    <row r="35" spans="1:5" ht="15" x14ac:dyDescent="0.25">
      <c r="A35" s="325">
        <v>27</v>
      </c>
      <c r="B35" s="331" t="s">
        <v>418</v>
      </c>
      <c r="C35" s="327">
        <v>100000</v>
      </c>
      <c r="D35" s="358">
        <v>-100000</v>
      </c>
      <c r="E35" s="354">
        <f t="shared" si="0"/>
        <v>0</v>
      </c>
    </row>
    <row r="36" spans="1:5" ht="15" x14ac:dyDescent="0.25">
      <c r="A36" s="325">
        <v>28</v>
      </c>
      <c r="B36" s="331" t="s">
        <v>363</v>
      </c>
      <c r="C36" s="327">
        <v>200000</v>
      </c>
      <c r="D36" s="358">
        <v>-200000</v>
      </c>
      <c r="E36" s="354">
        <f t="shared" si="0"/>
        <v>0</v>
      </c>
    </row>
    <row r="37" spans="1:5" ht="15" x14ac:dyDescent="0.25">
      <c r="A37" s="325">
        <v>29</v>
      </c>
      <c r="B37" s="333" t="s">
        <v>353</v>
      </c>
      <c r="C37" s="327">
        <v>100000</v>
      </c>
      <c r="D37" s="358">
        <v>-100000</v>
      </c>
      <c r="E37" s="354">
        <f t="shared" si="0"/>
        <v>0</v>
      </c>
    </row>
    <row r="38" spans="1:5" ht="15" x14ac:dyDescent="0.25">
      <c r="A38" s="325">
        <v>30</v>
      </c>
      <c r="B38" s="331" t="s">
        <v>354</v>
      </c>
      <c r="C38" s="327">
        <v>100000</v>
      </c>
      <c r="D38" s="358">
        <v>-100000</v>
      </c>
      <c r="E38" s="354">
        <f t="shared" si="0"/>
        <v>0</v>
      </c>
    </row>
    <row r="39" spans="1:5" ht="15" x14ac:dyDescent="0.25">
      <c r="A39" s="325">
        <v>31</v>
      </c>
      <c r="B39" s="334" t="s">
        <v>161</v>
      </c>
      <c r="C39" s="327">
        <v>100000</v>
      </c>
      <c r="D39" s="358">
        <v>-100000</v>
      </c>
      <c r="E39" s="354">
        <f t="shared" si="0"/>
        <v>0</v>
      </c>
    </row>
    <row r="40" spans="1:5" ht="15" x14ac:dyDescent="0.25">
      <c r="A40" s="325">
        <v>32</v>
      </c>
      <c r="B40" s="335" t="s">
        <v>162</v>
      </c>
      <c r="C40" s="327">
        <v>250000</v>
      </c>
      <c r="D40" s="358">
        <v>-250000</v>
      </c>
      <c r="E40" s="354">
        <f t="shared" si="0"/>
        <v>0</v>
      </c>
    </row>
    <row r="41" spans="1:5" ht="15" x14ac:dyDescent="0.25">
      <c r="A41" s="325">
        <v>33</v>
      </c>
      <c r="B41" s="335" t="s">
        <v>453</v>
      </c>
      <c r="C41" s="327">
        <f>250000*2</f>
        <v>500000</v>
      </c>
      <c r="D41" s="358">
        <v>-500000</v>
      </c>
      <c r="E41" s="354">
        <f t="shared" si="0"/>
        <v>0</v>
      </c>
    </row>
    <row r="42" spans="1:5" ht="15" x14ac:dyDescent="0.25">
      <c r="A42" s="325">
        <v>34</v>
      </c>
      <c r="B42" s="331" t="s">
        <v>164</v>
      </c>
      <c r="C42" s="327">
        <v>200000</v>
      </c>
      <c r="D42" s="358">
        <v>0</v>
      </c>
      <c r="E42" s="354">
        <f t="shared" si="0"/>
        <v>200000</v>
      </c>
    </row>
    <row r="43" spans="1:5" ht="15" x14ac:dyDescent="0.25">
      <c r="A43" s="325">
        <v>35</v>
      </c>
      <c r="B43" s="331" t="s">
        <v>466</v>
      </c>
      <c r="C43" s="327">
        <v>1200000</v>
      </c>
      <c r="D43" s="358">
        <v>0</v>
      </c>
      <c r="E43" s="354">
        <f t="shared" si="0"/>
        <v>1200000</v>
      </c>
    </row>
    <row r="44" spans="1:5" ht="15" x14ac:dyDescent="0.25">
      <c r="A44" s="325">
        <v>36</v>
      </c>
      <c r="B44" s="331" t="s">
        <v>386</v>
      </c>
      <c r="C44" s="327">
        <v>3513300</v>
      </c>
      <c r="D44" s="358">
        <v>0</v>
      </c>
      <c r="E44" s="354">
        <f t="shared" si="0"/>
        <v>3513300</v>
      </c>
    </row>
    <row r="45" spans="1:5" ht="17.100000000000001" customHeight="1" x14ac:dyDescent="0.2">
      <c r="A45" s="337"/>
      <c r="B45" s="338" t="s">
        <v>165</v>
      </c>
      <c r="C45" s="339">
        <f>SUM(C7:C44)</f>
        <v>24543300</v>
      </c>
      <c r="D45" s="339">
        <f t="shared" ref="D45:E45" si="1">SUM(D7:D44)</f>
        <v>-15380000</v>
      </c>
      <c r="E45" s="339">
        <f t="shared" si="1"/>
        <v>9163300</v>
      </c>
    </row>
    <row r="46" spans="1:5" ht="17.100000000000001" customHeight="1" x14ac:dyDescent="0.2">
      <c r="A46" s="158"/>
      <c r="B46" s="256"/>
      <c r="C46" s="159"/>
    </row>
  </sheetData>
  <sheetProtection selectLockedCells="1" selectUnlockedCells="1"/>
  <mergeCells count="2">
    <mergeCell ref="A3:E3"/>
    <mergeCell ref="A2:E2"/>
  </mergeCells>
  <pageMargins left="0.39370078740157483" right="0.15748031496062992" top="0.15748031496062992" bottom="0.15748031496062992" header="0.51181102362204722" footer="0.51181102362204722"/>
  <pageSetup paperSize="9" scale="70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view="pageBreakPreview" zoomScale="110" zoomScaleSheetLayoutView="110" workbookViewId="0">
      <selection activeCell="J58" sqref="J58"/>
    </sheetView>
  </sheetViews>
  <sheetFormatPr defaultColWidth="11.5703125" defaultRowHeight="12.75" x14ac:dyDescent="0.2"/>
  <cols>
    <col min="1" max="1" width="39.28515625" bestFit="1" customWidth="1"/>
    <col min="2" max="2" width="12.85546875" bestFit="1" customWidth="1"/>
    <col min="3" max="3" width="11.5703125" bestFit="1" customWidth="1"/>
    <col min="4" max="5" width="11.28515625" bestFit="1" customWidth="1"/>
    <col min="6" max="6" width="14" bestFit="1" customWidth="1"/>
    <col min="7" max="8" width="12.85546875" bestFit="1" customWidth="1"/>
    <col min="9" max="9" width="10.42578125" style="1" customWidth="1"/>
    <col min="10" max="10" width="13.7109375" bestFit="1" customWidth="1"/>
    <col min="11" max="11" width="9.140625" customWidth="1"/>
    <col min="12" max="12" width="15.140625" customWidth="1"/>
    <col min="13" max="13" width="9.140625" customWidth="1"/>
    <col min="14" max="14" width="10.28515625" bestFit="1" customWidth="1"/>
    <col min="15" max="255" width="9.140625" customWidth="1"/>
  </cols>
  <sheetData>
    <row r="1" spans="1:10" x14ac:dyDescent="0.2">
      <c r="A1" s="15"/>
      <c r="B1" s="15"/>
      <c r="C1" s="15"/>
      <c r="D1" s="15"/>
      <c r="E1" s="15"/>
      <c r="F1" s="15"/>
      <c r="G1" s="15"/>
      <c r="H1" s="34" t="s">
        <v>166</v>
      </c>
    </row>
    <row r="2" spans="1:10" ht="27.75" customHeight="1" x14ac:dyDescent="0.2">
      <c r="A2" s="366" t="s">
        <v>382</v>
      </c>
      <c r="B2" s="366"/>
      <c r="C2" s="366"/>
      <c r="D2" s="366"/>
      <c r="E2" s="366"/>
      <c r="F2" s="366"/>
      <c r="G2" s="366"/>
      <c r="H2" s="366"/>
    </row>
    <row r="3" spans="1:10" x14ac:dyDescent="0.2">
      <c r="A3" s="15"/>
      <c r="B3" s="15"/>
      <c r="C3" s="15"/>
      <c r="D3" s="15"/>
      <c r="E3" s="15"/>
      <c r="F3" s="15"/>
      <c r="G3" s="15"/>
      <c r="H3" s="34" t="s">
        <v>360</v>
      </c>
    </row>
    <row r="4" spans="1:10" ht="12.75" customHeight="1" x14ac:dyDescent="0.2">
      <c r="A4" s="367" t="s">
        <v>167</v>
      </c>
      <c r="B4" s="368" t="s">
        <v>168</v>
      </c>
      <c r="C4" s="369" t="s">
        <v>169</v>
      </c>
      <c r="D4" s="369"/>
      <c r="E4" s="369"/>
      <c r="F4" s="369"/>
      <c r="G4" s="368" t="s">
        <v>170</v>
      </c>
      <c r="H4" s="368" t="s">
        <v>171</v>
      </c>
      <c r="I4" s="13"/>
    </row>
    <row r="5" spans="1:10" ht="30.75" customHeight="1" x14ac:dyDescent="0.2">
      <c r="A5" s="367"/>
      <c r="B5" s="368"/>
      <c r="C5" s="35" t="s">
        <v>172</v>
      </c>
      <c r="D5" s="35" t="s">
        <v>173</v>
      </c>
      <c r="E5" s="35" t="s">
        <v>174</v>
      </c>
      <c r="F5" s="35" t="s">
        <v>175</v>
      </c>
      <c r="G5" s="368"/>
      <c r="H5" s="368"/>
      <c r="I5" s="13"/>
    </row>
    <row r="6" spans="1:10" ht="12.75" customHeight="1" x14ac:dyDescent="0.2">
      <c r="A6" s="36" t="s">
        <v>176</v>
      </c>
      <c r="B6" s="37"/>
      <c r="C6" s="38"/>
      <c r="D6" s="38"/>
      <c r="E6" s="38"/>
      <c r="F6" s="38"/>
      <c r="G6" s="37"/>
      <c r="H6" s="37"/>
      <c r="I6" s="13"/>
    </row>
    <row r="7" spans="1:10" ht="13.5" customHeight="1" x14ac:dyDescent="0.2">
      <c r="A7" s="39" t="s">
        <v>383</v>
      </c>
      <c r="B7" s="37">
        <f>'2.Műk.'!C8-'2.Műk.'!C34</f>
        <v>373767444</v>
      </c>
      <c r="C7" s="38">
        <v>0</v>
      </c>
      <c r="D7" s="38">
        <f>'2.Műk.'!C34</f>
        <v>2348064</v>
      </c>
      <c r="E7" s="38">
        <v>0</v>
      </c>
      <c r="F7" s="38">
        <v>0</v>
      </c>
      <c r="G7" s="37">
        <f>SUM(C7:F7)</f>
        <v>2348064</v>
      </c>
      <c r="H7" s="37">
        <f>B7+G7</f>
        <v>376115508</v>
      </c>
      <c r="I7" s="13"/>
    </row>
    <row r="8" spans="1:10" ht="13.5" customHeight="1" x14ac:dyDescent="0.2">
      <c r="A8" s="344" t="s">
        <v>470</v>
      </c>
      <c r="B8" s="37">
        <f>'2.Műk.'!D8-'2.Műk.'!D34</f>
        <v>-98705244</v>
      </c>
      <c r="C8" s="38">
        <v>0</v>
      </c>
      <c r="D8" s="38">
        <f>'2.Műk.'!D34</f>
        <v>0</v>
      </c>
      <c r="E8" s="38">
        <v>0</v>
      </c>
      <c r="F8" s="38">
        <v>0</v>
      </c>
      <c r="G8" s="37">
        <f t="shared" ref="G8:G9" si="0">SUM(C8:F8)</f>
        <v>0</v>
      </c>
      <c r="H8" s="37">
        <f t="shared" ref="H8:H9" si="1">B8+G8</f>
        <v>-98705244</v>
      </c>
      <c r="I8" s="13"/>
    </row>
    <row r="9" spans="1:10" ht="13.5" customHeight="1" x14ac:dyDescent="0.2">
      <c r="A9" s="344" t="s">
        <v>387</v>
      </c>
      <c r="B9" s="37">
        <f>'2.Műk.'!E8-'2.Műk.'!E34</f>
        <v>275062200</v>
      </c>
      <c r="C9" s="38">
        <v>0</v>
      </c>
      <c r="D9" s="38">
        <f>'2.Műk.'!E34</f>
        <v>2348064</v>
      </c>
      <c r="E9" s="38">
        <v>0</v>
      </c>
      <c r="F9" s="38">
        <v>0</v>
      </c>
      <c r="G9" s="37">
        <f t="shared" si="0"/>
        <v>2348064</v>
      </c>
      <c r="H9" s="37">
        <f t="shared" si="1"/>
        <v>277410264</v>
      </c>
      <c r="I9" s="11"/>
      <c r="J9" s="23"/>
    </row>
    <row r="10" spans="1:10" ht="15" customHeight="1" x14ac:dyDescent="0.2">
      <c r="A10" s="36" t="s">
        <v>177</v>
      </c>
      <c r="B10" s="37"/>
      <c r="C10" s="38"/>
      <c r="D10" s="38"/>
      <c r="E10" s="38"/>
      <c r="F10" s="38"/>
      <c r="G10" s="37"/>
      <c r="H10" s="37"/>
      <c r="I10" s="13"/>
      <c r="J10" s="23"/>
    </row>
    <row r="11" spans="1:10" ht="13.5" customHeight="1" x14ac:dyDescent="0.2">
      <c r="A11" s="39" t="s">
        <v>383</v>
      </c>
      <c r="B11" s="40">
        <f>'2.Műk.'!C36-'2.Műk.'!C46</f>
        <v>518200000</v>
      </c>
      <c r="C11" s="40">
        <v>900000</v>
      </c>
      <c r="D11" s="40">
        <v>0</v>
      </c>
      <c r="E11" s="40">
        <v>0</v>
      </c>
      <c r="F11" s="40">
        <v>0</v>
      </c>
      <c r="G11" s="37">
        <f>SUM(C11:F11)</f>
        <v>900000</v>
      </c>
      <c r="H11" s="37">
        <f>B11+G11</f>
        <v>519100000</v>
      </c>
      <c r="I11" s="13"/>
      <c r="J11" s="23"/>
    </row>
    <row r="12" spans="1:10" ht="13.5" customHeight="1" x14ac:dyDescent="0.2">
      <c r="A12" s="344" t="s">
        <v>470</v>
      </c>
      <c r="B12" s="40">
        <f>'2.Műk.'!D36-'2.Műk.'!D46</f>
        <v>-159414915</v>
      </c>
      <c r="C12" s="40">
        <v>0</v>
      </c>
      <c r="D12" s="40">
        <v>0</v>
      </c>
      <c r="E12" s="40">
        <v>0</v>
      </c>
      <c r="F12" s="40">
        <v>0</v>
      </c>
      <c r="G12" s="37">
        <f t="shared" ref="G12:G13" si="2">SUM(C12:F12)</f>
        <v>0</v>
      </c>
      <c r="H12" s="37">
        <f t="shared" ref="H12:H13" si="3">B12+G12</f>
        <v>-159414915</v>
      </c>
      <c r="I12" s="13"/>
      <c r="J12" s="23"/>
    </row>
    <row r="13" spans="1:10" ht="13.5" customHeight="1" x14ac:dyDescent="0.2">
      <c r="A13" s="344" t="s">
        <v>387</v>
      </c>
      <c r="B13" s="40">
        <f>'2.Műk.'!E36-'2.Műk.'!E46</f>
        <v>358785085</v>
      </c>
      <c r="C13" s="40">
        <v>900000</v>
      </c>
      <c r="D13" s="40">
        <v>0</v>
      </c>
      <c r="E13" s="40">
        <v>0</v>
      </c>
      <c r="F13" s="40">
        <v>0</v>
      </c>
      <c r="G13" s="37">
        <f t="shared" si="2"/>
        <v>900000</v>
      </c>
      <c r="H13" s="37">
        <f t="shared" si="3"/>
        <v>359685085</v>
      </c>
      <c r="I13" s="11"/>
      <c r="J13" s="23"/>
    </row>
    <row r="14" spans="1:10" ht="13.5" customHeight="1" x14ac:dyDescent="0.2">
      <c r="A14" s="41" t="s">
        <v>178</v>
      </c>
      <c r="B14" s="42"/>
      <c r="C14" s="40"/>
      <c r="D14" s="42"/>
      <c r="E14" s="40"/>
      <c r="F14" s="40"/>
      <c r="G14" s="37"/>
      <c r="H14" s="37"/>
      <c r="I14" s="13"/>
      <c r="J14" s="23"/>
    </row>
    <row r="15" spans="1:10" ht="13.5" customHeight="1" x14ac:dyDescent="0.2">
      <c r="A15" s="39" t="s">
        <v>383</v>
      </c>
      <c r="B15" s="42">
        <v>111729000</v>
      </c>
      <c r="C15" s="40">
        <v>1560000</v>
      </c>
      <c r="D15" s="40">
        <v>17135000</v>
      </c>
      <c r="E15" s="40">
        <v>2921000</v>
      </c>
      <c r="F15" s="40">
        <v>8500000</v>
      </c>
      <c r="G15" s="37">
        <f>SUM(C15:F15)</f>
        <v>30116000</v>
      </c>
      <c r="H15" s="37">
        <f>B15+G15</f>
        <v>141845000</v>
      </c>
      <c r="I15" s="13"/>
      <c r="J15" s="23"/>
    </row>
    <row r="16" spans="1:10" ht="13.5" customHeight="1" x14ac:dyDescent="0.2">
      <c r="A16" s="344" t="s">
        <v>470</v>
      </c>
      <c r="B16" s="42">
        <v>-72433032</v>
      </c>
      <c r="C16" s="40">
        <v>0</v>
      </c>
      <c r="D16" s="40">
        <v>0</v>
      </c>
      <c r="E16" s="40">
        <v>0</v>
      </c>
      <c r="F16" s="40">
        <v>-4000000</v>
      </c>
      <c r="G16" s="37">
        <f t="shared" ref="G16:G17" si="4">SUM(C16:F16)</f>
        <v>-4000000</v>
      </c>
      <c r="H16" s="37">
        <f t="shared" ref="H16:H17" si="5">B16+G16</f>
        <v>-76433032</v>
      </c>
      <c r="I16" s="13"/>
      <c r="J16" s="23"/>
    </row>
    <row r="17" spans="1:10" ht="13.5" customHeight="1" x14ac:dyDescent="0.2">
      <c r="A17" s="344" t="s">
        <v>387</v>
      </c>
      <c r="B17" s="42">
        <f>B15+B16</f>
        <v>39295968</v>
      </c>
      <c r="C17" s="42">
        <f t="shared" ref="C17:F17" si="6">C15+C16</f>
        <v>1560000</v>
      </c>
      <c r="D17" s="42">
        <f t="shared" si="6"/>
        <v>17135000</v>
      </c>
      <c r="E17" s="42">
        <f t="shared" si="6"/>
        <v>2921000</v>
      </c>
      <c r="F17" s="42">
        <f t="shared" si="6"/>
        <v>4500000</v>
      </c>
      <c r="G17" s="37">
        <f t="shared" si="4"/>
        <v>26116000</v>
      </c>
      <c r="H17" s="37">
        <f t="shared" si="5"/>
        <v>65411968</v>
      </c>
      <c r="I17" s="11"/>
      <c r="J17" s="23"/>
    </row>
    <row r="18" spans="1:10" ht="13.5" customHeight="1" x14ac:dyDescent="0.2">
      <c r="A18" s="41" t="s">
        <v>179</v>
      </c>
      <c r="B18" s="42"/>
      <c r="C18" s="40"/>
      <c r="D18" s="40"/>
      <c r="E18" s="40"/>
      <c r="F18" s="40"/>
      <c r="G18" s="37"/>
      <c r="H18" s="37"/>
      <c r="I18" s="13"/>
      <c r="J18" s="23"/>
    </row>
    <row r="19" spans="1:10" ht="13.5" customHeight="1" x14ac:dyDescent="0.2">
      <c r="A19" s="39" t="s">
        <v>383</v>
      </c>
      <c r="B19" s="42">
        <f>'2.Műk.'!C48</f>
        <v>0</v>
      </c>
      <c r="C19" s="40">
        <v>0</v>
      </c>
      <c r="D19" s="40">
        <v>0</v>
      </c>
      <c r="E19" s="40">
        <v>0</v>
      </c>
      <c r="F19" s="40">
        <v>0</v>
      </c>
      <c r="G19" s="37">
        <f>SUM(C19:F19)</f>
        <v>0</v>
      </c>
      <c r="H19" s="37">
        <f>B19+G19</f>
        <v>0</v>
      </c>
      <c r="I19" s="13"/>
      <c r="J19" s="23"/>
    </row>
    <row r="20" spans="1:10" ht="13.5" customHeight="1" x14ac:dyDescent="0.2">
      <c r="A20" s="344" t="s">
        <v>470</v>
      </c>
      <c r="B20" s="42">
        <f>'2.Műk.'!D48</f>
        <v>0</v>
      </c>
      <c r="C20" s="40">
        <v>0</v>
      </c>
      <c r="D20" s="40">
        <v>0</v>
      </c>
      <c r="E20" s="40">
        <v>0</v>
      </c>
      <c r="F20" s="40">
        <v>0</v>
      </c>
      <c r="G20" s="37">
        <f t="shared" ref="G20:G21" si="7">SUM(C20:F20)</f>
        <v>0</v>
      </c>
      <c r="H20" s="37">
        <f t="shared" ref="H20:H21" si="8">B20+G20</f>
        <v>0</v>
      </c>
      <c r="I20" s="13"/>
      <c r="J20" s="23"/>
    </row>
    <row r="21" spans="1:10" ht="13.5" customHeight="1" x14ac:dyDescent="0.2">
      <c r="A21" s="344" t="s">
        <v>387</v>
      </c>
      <c r="B21" s="42">
        <f>'2.Műk.'!E48</f>
        <v>0</v>
      </c>
      <c r="C21" s="40">
        <v>0</v>
      </c>
      <c r="D21" s="40">
        <v>0</v>
      </c>
      <c r="E21" s="40">
        <v>0</v>
      </c>
      <c r="F21" s="40">
        <v>0</v>
      </c>
      <c r="G21" s="37">
        <f t="shared" si="7"/>
        <v>0</v>
      </c>
      <c r="H21" s="37">
        <f t="shared" si="8"/>
        <v>0</v>
      </c>
      <c r="I21" s="13"/>
      <c r="J21" s="23"/>
    </row>
    <row r="22" spans="1:10" ht="13.5" customHeight="1" x14ac:dyDescent="0.2">
      <c r="A22" s="43" t="s">
        <v>180</v>
      </c>
      <c r="B22" s="42"/>
      <c r="C22" s="40"/>
      <c r="D22" s="40"/>
      <c r="E22" s="40"/>
      <c r="F22" s="40"/>
      <c r="G22" s="37"/>
      <c r="H22" s="37"/>
      <c r="I22" s="13"/>
      <c r="J22" s="23"/>
    </row>
    <row r="23" spans="1:10" ht="13.5" customHeight="1" x14ac:dyDescent="0.2">
      <c r="A23" s="39" t="s">
        <v>383</v>
      </c>
      <c r="B23" s="42">
        <f>'3.Felh.'!C7+'3.Felh.'!C15+'3.Felh.'!C21</f>
        <v>306178900</v>
      </c>
      <c r="C23" s="40">
        <v>0</v>
      </c>
      <c r="D23" s="40">
        <v>0</v>
      </c>
      <c r="E23" s="40">
        <v>0</v>
      </c>
      <c r="F23" s="40">
        <v>0</v>
      </c>
      <c r="G23" s="37">
        <f>SUM(C23:F23)</f>
        <v>0</v>
      </c>
      <c r="H23" s="37">
        <f>B23+G23</f>
        <v>306178900</v>
      </c>
      <c r="I23" s="13"/>
      <c r="J23" s="23"/>
    </row>
    <row r="24" spans="1:10" ht="13.5" customHeight="1" x14ac:dyDescent="0.2">
      <c r="A24" s="344" t="s">
        <v>470</v>
      </c>
      <c r="B24" s="42">
        <f>'3.Felh.'!D7+'3.Felh.'!D15+'3.Felh.'!D21</f>
        <v>0</v>
      </c>
      <c r="C24" s="40">
        <v>0</v>
      </c>
      <c r="D24" s="40">
        <v>0</v>
      </c>
      <c r="E24" s="40">
        <v>0</v>
      </c>
      <c r="F24" s="40">
        <v>0</v>
      </c>
      <c r="G24" s="37">
        <f t="shared" ref="G24:G25" si="9">SUM(C24:F24)</f>
        <v>0</v>
      </c>
      <c r="H24" s="37">
        <f t="shared" ref="H24:H25" si="10">B24+G24</f>
        <v>0</v>
      </c>
      <c r="I24" s="13"/>
      <c r="J24" s="23"/>
    </row>
    <row r="25" spans="1:10" ht="13.5" customHeight="1" x14ac:dyDescent="0.2">
      <c r="A25" s="344" t="s">
        <v>387</v>
      </c>
      <c r="B25" s="42">
        <f>'3.Felh.'!E7+'3.Felh.'!E15+'3.Felh.'!E21</f>
        <v>306178900</v>
      </c>
      <c r="C25" s="40">
        <v>0</v>
      </c>
      <c r="D25" s="40">
        <v>0</v>
      </c>
      <c r="E25" s="40">
        <v>0</v>
      </c>
      <c r="F25" s="40">
        <v>0</v>
      </c>
      <c r="G25" s="37">
        <f t="shared" si="9"/>
        <v>0</v>
      </c>
      <c r="H25" s="37">
        <f t="shared" si="10"/>
        <v>306178900</v>
      </c>
      <c r="I25" s="11"/>
      <c r="J25" s="23"/>
    </row>
    <row r="26" spans="1:10" ht="15.75" customHeight="1" x14ac:dyDescent="0.2">
      <c r="A26" s="43" t="s">
        <v>181</v>
      </c>
      <c r="B26" s="42"/>
      <c r="C26" s="40"/>
      <c r="D26" s="40"/>
      <c r="E26" s="40"/>
      <c r="F26" s="40"/>
      <c r="G26" s="37"/>
      <c r="H26" s="37"/>
      <c r="I26" s="11"/>
      <c r="J26" s="23"/>
    </row>
    <row r="27" spans="1:10" ht="14.25" customHeight="1" x14ac:dyDescent="0.2">
      <c r="A27" s="39" t="s">
        <v>383</v>
      </c>
      <c r="B27" s="168">
        <f>B31+B35</f>
        <v>558874189</v>
      </c>
      <c r="C27" s="168">
        <f>C31+C35</f>
        <v>179643942</v>
      </c>
      <c r="D27" s="168">
        <f>D31+D35</f>
        <v>459142631</v>
      </c>
      <c r="E27" s="168">
        <f>E31+E35</f>
        <v>108442930</v>
      </c>
      <c r="F27" s="168">
        <f>F31+F35</f>
        <v>79807196</v>
      </c>
      <c r="G27" s="169">
        <f>SUM(C27:F27)</f>
        <v>827036699</v>
      </c>
      <c r="H27" s="169">
        <f>B27+G27</f>
        <v>1385910888</v>
      </c>
      <c r="I27" s="13"/>
      <c r="J27" s="23"/>
    </row>
    <row r="28" spans="1:10" ht="14.25" customHeight="1" x14ac:dyDescent="0.2">
      <c r="A28" s="344" t="s">
        <v>470</v>
      </c>
      <c r="B28" s="168">
        <f t="shared" ref="B28:F28" si="11">B32+B36</f>
        <v>0</v>
      </c>
      <c r="C28" s="168">
        <f t="shared" si="11"/>
        <v>-18656806</v>
      </c>
      <c r="D28" s="168">
        <f t="shared" si="11"/>
        <v>-83011874</v>
      </c>
      <c r="E28" s="168">
        <f t="shared" si="11"/>
        <v>-12667440</v>
      </c>
      <c r="F28" s="168">
        <f t="shared" si="11"/>
        <v>-32876948</v>
      </c>
      <c r="G28" s="169">
        <f t="shared" ref="G28:G29" si="12">SUM(C28:F28)</f>
        <v>-147213068</v>
      </c>
      <c r="H28" s="169">
        <f t="shared" ref="H28:H29" si="13">B28+G28</f>
        <v>-147213068</v>
      </c>
      <c r="I28" s="13"/>
      <c r="J28" s="23"/>
    </row>
    <row r="29" spans="1:10" ht="14.25" customHeight="1" x14ac:dyDescent="0.2">
      <c r="A29" s="344" t="s">
        <v>387</v>
      </c>
      <c r="B29" s="168">
        <f t="shared" ref="B29:F29" si="14">B33+B37</f>
        <v>558874189</v>
      </c>
      <c r="C29" s="168">
        <f t="shared" si="14"/>
        <v>160987136</v>
      </c>
      <c r="D29" s="168">
        <f t="shared" si="14"/>
        <v>376130757</v>
      </c>
      <c r="E29" s="168">
        <f t="shared" si="14"/>
        <v>95775490</v>
      </c>
      <c r="F29" s="168">
        <f t="shared" si="14"/>
        <v>46930248</v>
      </c>
      <c r="G29" s="169">
        <f t="shared" si="12"/>
        <v>679823631</v>
      </c>
      <c r="H29" s="169">
        <f t="shared" si="13"/>
        <v>1238697820</v>
      </c>
      <c r="I29" s="13"/>
      <c r="J29" s="23"/>
    </row>
    <row r="30" spans="1:10" ht="14.25" customHeight="1" x14ac:dyDescent="0.2">
      <c r="A30" s="179" t="s">
        <v>182</v>
      </c>
      <c r="B30" s="180"/>
      <c r="C30" s="171"/>
      <c r="D30" s="171"/>
      <c r="E30" s="171"/>
      <c r="F30" s="171"/>
      <c r="G30" s="173"/>
      <c r="H30" s="172"/>
      <c r="I30" s="13"/>
      <c r="J30" s="23"/>
    </row>
    <row r="31" spans="1:10" ht="14.25" customHeight="1" x14ac:dyDescent="0.2">
      <c r="A31" s="39" t="s">
        <v>383</v>
      </c>
      <c r="B31" s="180">
        <f>[4]Önkormányzat!$C$20</f>
        <v>558874189</v>
      </c>
      <c r="C31" s="171">
        <v>2505261</v>
      </c>
      <c r="D31" s="171">
        <v>1182364</v>
      </c>
      <c r="E31" s="171">
        <v>28008</v>
      </c>
      <c r="F31" s="171">
        <v>1443375</v>
      </c>
      <c r="G31" s="172">
        <f>SUM(C31:F31)</f>
        <v>5159008</v>
      </c>
      <c r="H31" s="172">
        <f>B31+G31</f>
        <v>564033197</v>
      </c>
      <c r="I31" s="13"/>
      <c r="J31" s="23"/>
    </row>
    <row r="32" spans="1:10" ht="14.25" customHeight="1" x14ac:dyDescent="0.2">
      <c r="A32" s="344" t="s">
        <v>470</v>
      </c>
      <c r="B32" s="180">
        <v>0</v>
      </c>
      <c r="C32" s="171">
        <v>0</v>
      </c>
      <c r="D32" s="171">
        <v>0</v>
      </c>
      <c r="E32" s="171">
        <v>0</v>
      </c>
      <c r="F32" s="171">
        <v>0</v>
      </c>
      <c r="G32" s="172">
        <f t="shared" ref="G32:G33" si="15">SUM(C32:F32)</f>
        <v>0</v>
      </c>
      <c r="H32" s="172">
        <f t="shared" ref="H32:H33" si="16">B32+G32</f>
        <v>0</v>
      </c>
      <c r="I32" s="13"/>
      <c r="J32" s="23"/>
    </row>
    <row r="33" spans="1:11" ht="14.25" customHeight="1" x14ac:dyDescent="0.2">
      <c r="A33" s="344" t="s">
        <v>387</v>
      </c>
      <c r="B33" s="180">
        <f>B32+B31</f>
        <v>558874189</v>
      </c>
      <c r="C33" s="180">
        <f t="shared" ref="C33:F33" si="17">C32+C31</f>
        <v>2505261</v>
      </c>
      <c r="D33" s="180">
        <f t="shared" si="17"/>
        <v>1182364</v>
      </c>
      <c r="E33" s="180">
        <f t="shared" si="17"/>
        <v>28008</v>
      </c>
      <c r="F33" s="180">
        <f t="shared" si="17"/>
        <v>1443375</v>
      </c>
      <c r="G33" s="172">
        <f t="shared" si="15"/>
        <v>5159008</v>
      </c>
      <c r="H33" s="172">
        <f t="shared" si="16"/>
        <v>564033197</v>
      </c>
      <c r="I33" s="11"/>
      <c r="J33" s="23"/>
    </row>
    <row r="34" spans="1:11" ht="14.25" customHeight="1" x14ac:dyDescent="0.2">
      <c r="A34" s="179" t="s">
        <v>183</v>
      </c>
      <c r="B34" s="180"/>
      <c r="C34" s="171"/>
      <c r="D34" s="171"/>
      <c r="E34" s="171"/>
      <c r="F34" s="171"/>
      <c r="G34" s="173"/>
      <c r="H34" s="172"/>
      <c r="I34" s="13"/>
      <c r="J34" s="23"/>
    </row>
    <row r="35" spans="1:11" ht="14.25" customHeight="1" x14ac:dyDescent="0.2">
      <c r="A35" s="39" t="s">
        <v>383</v>
      </c>
      <c r="B35" s="180">
        <v>0</v>
      </c>
      <c r="C35" s="171">
        <v>177138681</v>
      </c>
      <c r="D35" s="171">
        <v>457960267</v>
      </c>
      <c r="E35" s="171">
        <v>108414922</v>
      </c>
      <c r="F35" s="171">
        <v>78363821</v>
      </c>
      <c r="G35" s="174">
        <f>SUM(C35:F35)</f>
        <v>821877691</v>
      </c>
      <c r="H35" s="170">
        <f>B35+G35</f>
        <v>821877691</v>
      </c>
      <c r="I35" s="11"/>
      <c r="J35" s="23"/>
    </row>
    <row r="36" spans="1:11" ht="14.25" customHeight="1" x14ac:dyDescent="0.2">
      <c r="A36" s="344" t="s">
        <v>470</v>
      </c>
      <c r="B36" s="180">
        <v>0</v>
      </c>
      <c r="C36" s="171">
        <v>-18656806</v>
      </c>
      <c r="D36" s="171">
        <v>-83011874</v>
      </c>
      <c r="E36" s="171">
        <v>-12667440</v>
      </c>
      <c r="F36" s="171">
        <v>-32876948</v>
      </c>
      <c r="G36" s="174">
        <f t="shared" ref="G36:G37" si="18">SUM(C36:F36)</f>
        <v>-147213068</v>
      </c>
      <c r="H36" s="170">
        <f t="shared" ref="H36:H37" si="19">B36+G36</f>
        <v>-147213068</v>
      </c>
      <c r="I36" s="11"/>
      <c r="J36" s="23"/>
    </row>
    <row r="37" spans="1:11" ht="14.25" customHeight="1" x14ac:dyDescent="0.2">
      <c r="A37" s="344" t="s">
        <v>387</v>
      </c>
      <c r="B37" s="180">
        <v>0</v>
      </c>
      <c r="C37" s="180">
        <f>C36+C35</f>
        <v>158481875</v>
      </c>
      <c r="D37" s="180">
        <f t="shared" ref="D37:F37" si="20">D36+D35</f>
        <v>374948393</v>
      </c>
      <c r="E37" s="180">
        <f t="shared" si="20"/>
        <v>95747482</v>
      </c>
      <c r="F37" s="180">
        <f t="shared" si="20"/>
        <v>45486873</v>
      </c>
      <c r="G37" s="174">
        <f t="shared" si="18"/>
        <v>674664623</v>
      </c>
      <c r="H37" s="170">
        <f t="shared" si="19"/>
        <v>674664623</v>
      </c>
      <c r="I37" s="11"/>
      <c r="J37" s="23"/>
    </row>
    <row r="38" spans="1:11" ht="14.25" customHeight="1" x14ac:dyDescent="0.2">
      <c r="A38" s="181" t="s">
        <v>184</v>
      </c>
      <c r="B38" s="182"/>
      <c r="C38" s="183"/>
      <c r="D38" s="183"/>
      <c r="E38" s="183"/>
      <c r="F38" s="183"/>
      <c r="G38" s="175"/>
      <c r="H38" s="46"/>
      <c r="I38" s="11"/>
      <c r="J38" s="23"/>
    </row>
    <row r="39" spans="1:11" ht="14.25" customHeight="1" x14ac:dyDescent="0.2">
      <c r="A39" s="184" t="s">
        <v>383</v>
      </c>
      <c r="B39" s="182">
        <f>B7+B11+B15+B19+B23+B27</f>
        <v>1868749533</v>
      </c>
      <c r="C39" s="182">
        <f>C7+C11+C15+C19+C23+C27</f>
        <v>182103942</v>
      </c>
      <c r="D39" s="182">
        <f>D7+D11+D15+D19+D23+D27</f>
        <v>478625695</v>
      </c>
      <c r="E39" s="182">
        <f>E7+E11+E15+E19+E23+E27</f>
        <v>111363930</v>
      </c>
      <c r="F39" s="182">
        <f>F7+F11+F15+F19+F23+F27</f>
        <v>88307196</v>
      </c>
      <c r="G39" s="176">
        <f>SUM(C39:F39)</f>
        <v>860400763</v>
      </c>
      <c r="H39" s="47">
        <f>B39+G39</f>
        <v>2729150296</v>
      </c>
      <c r="I39" s="11"/>
      <c r="J39" s="23"/>
    </row>
    <row r="40" spans="1:11" ht="14.25" customHeight="1" x14ac:dyDescent="0.2">
      <c r="A40" s="345" t="s">
        <v>469</v>
      </c>
      <c r="B40" s="182">
        <f t="shared" ref="B40:F41" si="21">B8+B12+B16+B20+B24+B28</f>
        <v>-330553191</v>
      </c>
      <c r="C40" s="182">
        <f t="shared" si="21"/>
        <v>-18656806</v>
      </c>
      <c r="D40" s="182">
        <f t="shared" si="21"/>
        <v>-83011874</v>
      </c>
      <c r="E40" s="182">
        <f t="shared" si="21"/>
        <v>-12667440</v>
      </c>
      <c r="F40" s="182">
        <f t="shared" si="21"/>
        <v>-36876948</v>
      </c>
      <c r="G40" s="176">
        <f t="shared" ref="G40:G41" si="22">SUM(C40:F40)</f>
        <v>-151213068</v>
      </c>
      <c r="H40" s="47">
        <f t="shared" ref="H40:H41" si="23">B40+G40</f>
        <v>-481766259</v>
      </c>
      <c r="I40" s="11"/>
      <c r="J40" s="23"/>
    </row>
    <row r="41" spans="1:11" ht="14.25" customHeight="1" x14ac:dyDescent="0.2">
      <c r="A41" s="345" t="s">
        <v>387</v>
      </c>
      <c r="B41" s="182">
        <f t="shared" si="21"/>
        <v>1538196342</v>
      </c>
      <c r="C41" s="182">
        <f t="shared" si="21"/>
        <v>163447136</v>
      </c>
      <c r="D41" s="182">
        <f t="shared" si="21"/>
        <v>395613821</v>
      </c>
      <c r="E41" s="182">
        <f t="shared" si="21"/>
        <v>98696490</v>
      </c>
      <c r="F41" s="182">
        <f t="shared" si="21"/>
        <v>51430248</v>
      </c>
      <c r="G41" s="176">
        <f t="shared" si="22"/>
        <v>709187695</v>
      </c>
      <c r="H41" s="47">
        <f t="shared" si="23"/>
        <v>2247384037</v>
      </c>
      <c r="I41" s="11"/>
      <c r="J41" s="23"/>
    </row>
    <row r="42" spans="1:11" ht="14.25" customHeight="1" x14ac:dyDescent="0.2">
      <c r="A42" s="181" t="s">
        <v>183</v>
      </c>
      <c r="B42" s="182"/>
      <c r="C42" s="182"/>
      <c r="D42" s="182"/>
      <c r="E42" s="182"/>
      <c r="F42" s="182"/>
      <c r="G42" s="176"/>
      <c r="H42" s="46"/>
      <c r="I42" s="11"/>
      <c r="J42" s="23"/>
    </row>
    <row r="43" spans="1:11" ht="14.25" customHeight="1" x14ac:dyDescent="0.2">
      <c r="A43" s="184" t="s">
        <v>383</v>
      </c>
      <c r="B43" s="182"/>
      <c r="C43" s="182"/>
      <c r="D43" s="182"/>
      <c r="E43" s="182"/>
      <c r="F43" s="182"/>
      <c r="G43" s="176"/>
      <c r="H43" s="46">
        <f>H35*-1</f>
        <v>-821877691</v>
      </c>
      <c r="I43" s="13"/>
      <c r="J43" s="23"/>
    </row>
    <row r="44" spans="1:11" ht="14.25" customHeight="1" x14ac:dyDescent="0.2">
      <c r="A44" s="345" t="s">
        <v>469</v>
      </c>
      <c r="B44" s="182"/>
      <c r="C44" s="182"/>
      <c r="D44" s="182"/>
      <c r="E44" s="182"/>
      <c r="F44" s="182"/>
      <c r="G44" s="176"/>
      <c r="H44" s="46">
        <f t="shared" ref="H44:H45" si="24">H36*-1</f>
        <v>147213068</v>
      </c>
      <c r="I44" s="13"/>
      <c r="J44" s="23"/>
    </row>
    <row r="45" spans="1:11" ht="14.25" customHeight="1" x14ac:dyDescent="0.2">
      <c r="A45" s="345" t="s">
        <v>387</v>
      </c>
      <c r="B45" s="182"/>
      <c r="C45" s="182"/>
      <c r="D45" s="182"/>
      <c r="E45" s="182"/>
      <c r="F45" s="182"/>
      <c r="G45" s="176"/>
      <c r="H45" s="46">
        <f t="shared" si="24"/>
        <v>-674664623</v>
      </c>
      <c r="I45" s="13"/>
      <c r="J45" s="23"/>
    </row>
    <row r="46" spans="1:11" ht="14.25" customHeight="1" x14ac:dyDescent="0.2">
      <c r="A46" s="181" t="s">
        <v>185</v>
      </c>
      <c r="B46" s="182"/>
      <c r="C46" s="182"/>
      <c r="D46" s="182"/>
      <c r="E46" s="182"/>
      <c r="F46" s="182"/>
      <c r="G46" s="176"/>
      <c r="H46" s="46"/>
      <c r="I46" s="11"/>
      <c r="J46" s="23"/>
    </row>
    <row r="47" spans="1:11" ht="14.25" customHeight="1" x14ac:dyDescent="0.2">
      <c r="A47" s="184" t="s">
        <v>383</v>
      </c>
      <c r="B47" s="182"/>
      <c r="C47" s="182"/>
      <c r="D47" s="182"/>
      <c r="E47" s="182"/>
      <c r="F47" s="182"/>
      <c r="G47" s="176"/>
      <c r="H47" s="47">
        <f>H39+H43</f>
        <v>1907272605</v>
      </c>
      <c r="I47" s="11"/>
      <c r="J47" s="23"/>
      <c r="K47" s="23"/>
    </row>
    <row r="48" spans="1:11" ht="14.25" customHeight="1" x14ac:dyDescent="0.2">
      <c r="A48" s="355" t="s">
        <v>469</v>
      </c>
      <c r="B48" s="182"/>
      <c r="C48" s="182"/>
      <c r="D48" s="182"/>
      <c r="E48" s="182"/>
      <c r="F48" s="182"/>
      <c r="G48" s="176"/>
      <c r="H48" s="47">
        <f t="shared" ref="H48:H49" si="25">H40+H44</f>
        <v>-334553191</v>
      </c>
      <c r="I48" s="11"/>
      <c r="J48" s="23"/>
      <c r="K48" s="23"/>
    </row>
    <row r="49" spans="1:11" ht="14.25" customHeight="1" x14ac:dyDescent="0.2">
      <c r="A49" s="355" t="s">
        <v>387</v>
      </c>
      <c r="B49" s="182"/>
      <c r="C49" s="182"/>
      <c r="D49" s="182"/>
      <c r="E49" s="182"/>
      <c r="F49" s="182"/>
      <c r="G49" s="176"/>
      <c r="H49" s="47">
        <f t="shared" si="25"/>
        <v>1572719414</v>
      </c>
      <c r="I49" s="11"/>
      <c r="J49" s="23"/>
      <c r="K49" s="23"/>
    </row>
    <row r="50" spans="1:11" ht="14.25" customHeight="1" x14ac:dyDescent="0.2">
      <c r="A50" s="177" t="s">
        <v>55</v>
      </c>
      <c r="B50" s="178"/>
      <c r="C50" s="178"/>
      <c r="D50" s="178"/>
      <c r="E50" s="178"/>
      <c r="F50" s="178"/>
      <c r="G50" s="44"/>
      <c r="H50" s="46"/>
      <c r="I50" s="13"/>
      <c r="J50" s="23"/>
    </row>
    <row r="51" spans="1:11" ht="14.25" customHeight="1" x14ac:dyDescent="0.2">
      <c r="A51" s="184" t="s">
        <v>383</v>
      </c>
      <c r="B51" s="44">
        <f t="shared" ref="B51:G51" si="26">B63+B67+B71+B75+B79+B83+B87+B91+B95+B99</f>
        <v>1868749533</v>
      </c>
      <c r="C51" s="44">
        <f t="shared" si="26"/>
        <v>182103942</v>
      </c>
      <c r="D51" s="44">
        <f t="shared" si="26"/>
        <v>478625695</v>
      </c>
      <c r="E51" s="44">
        <f t="shared" si="26"/>
        <v>111363930</v>
      </c>
      <c r="F51" s="44">
        <f t="shared" si="26"/>
        <v>88307195.640000001</v>
      </c>
      <c r="G51" s="44">
        <f t="shared" si="26"/>
        <v>860400762.63999999</v>
      </c>
      <c r="H51" s="47">
        <f>B51+G51</f>
        <v>2729150295.6399999</v>
      </c>
      <c r="I51" s="11"/>
      <c r="J51" s="23"/>
    </row>
    <row r="52" spans="1:11" ht="14.25" customHeight="1" x14ac:dyDescent="0.2">
      <c r="A52" s="345" t="s">
        <v>469</v>
      </c>
      <c r="B52" s="44">
        <f>B64+B68+B72+B76+B80+B84+B88+B92+B96+B100</f>
        <v>-330553191</v>
      </c>
      <c r="C52" s="44">
        <f t="shared" ref="B52:G52" si="27">C64+C68+C72+C76+C80+C84+C88+C92+C96+C100</f>
        <v>-18656806</v>
      </c>
      <c r="D52" s="44">
        <f t="shared" si="27"/>
        <v>-83011874</v>
      </c>
      <c r="E52" s="44">
        <f t="shared" si="27"/>
        <v>-12667440</v>
      </c>
      <c r="F52" s="44">
        <f t="shared" si="27"/>
        <v>-36876948</v>
      </c>
      <c r="G52" s="44">
        <f t="shared" si="27"/>
        <v>-151213068</v>
      </c>
      <c r="H52" s="47">
        <f t="shared" ref="H52:H53" si="28">B52+G52</f>
        <v>-481766259</v>
      </c>
      <c r="I52" s="11"/>
      <c r="J52" s="23"/>
    </row>
    <row r="53" spans="1:11" ht="14.25" customHeight="1" x14ac:dyDescent="0.2">
      <c r="A53" s="345" t="s">
        <v>387</v>
      </c>
      <c r="B53" s="44">
        <f t="shared" ref="B53:G53" si="29">B65+B69+B73+B77+B81+B85+B89+B93+B97+B101</f>
        <v>1538196342</v>
      </c>
      <c r="C53" s="44">
        <f t="shared" si="29"/>
        <v>163447136</v>
      </c>
      <c r="D53" s="44">
        <f t="shared" si="29"/>
        <v>395613821</v>
      </c>
      <c r="E53" s="44">
        <f t="shared" si="29"/>
        <v>98696490</v>
      </c>
      <c r="F53" s="44">
        <f t="shared" si="29"/>
        <v>51430247.640000001</v>
      </c>
      <c r="G53" s="44">
        <f t="shared" si="29"/>
        <v>709187694.63999999</v>
      </c>
      <c r="H53" s="47">
        <f t="shared" si="28"/>
        <v>2247384036.6399999</v>
      </c>
      <c r="I53" s="11"/>
      <c r="J53" s="23"/>
    </row>
    <row r="54" spans="1:11" ht="15.6" customHeight="1" x14ac:dyDescent="0.2">
      <c r="A54" s="48" t="s">
        <v>186</v>
      </c>
      <c r="B54" s="44"/>
      <c r="C54" s="44"/>
      <c r="D54" s="44"/>
      <c r="E54" s="44"/>
      <c r="F54" s="44"/>
      <c r="G54" s="44"/>
      <c r="H54" s="46"/>
      <c r="I54" s="13"/>
      <c r="J54" s="23"/>
    </row>
    <row r="55" spans="1:11" ht="15.6" customHeight="1" x14ac:dyDescent="0.2">
      <c r="A55" s="184" t="s">
        <v>383</v>
      </c>
      <c r="B55" s="44"/>
      <c r="C55" s="44"/>
      <c r="D55" s="44"/>
      <c r="E55" s="44"/>
      <c r="F55" s="44"/>
      <c r="G55" s="44"/>
      <c r="H55" s="46">
        <f>H35*-1</f>
        <v>-821877691</v>
      </c>
      <c r="I55" s="13"/>
      <c r="J55" s="23"/>
    </row>
    <row r="56" spans="1:11" ht="15.6" customHeight="1" x14ac:dyDescent="0.2">
      <c r="A56" s="345" t="s">
        <v>469</v>
      </c>
      <c r="B56" s="44"/>
      <c r="C56" s="44"/>
      <c r="D56" s="44"/>
      <c r="E56" s="44"/>
      <c r="F56" s="44"/>
      <c r="G56" s="44"/>
      <c r="H56" s="46">
        <f t="shared" ref="H56:H57" si="30">H36*-1</f>
        <v>147213068</v>
      </c>
      <c r="I56" s="13"/>
      <c r="J56" s="23"/>
    </row>
    <row r="57" spans="1:11" ht="15.6" customHeight="1" x14ac:dyDescent="0.2">
      <c r="A57" s="345" t="s">
        <v>387</v>
      </c>
      <c r="B57" s="44"/>
      <c r="C57" s="44"/>
      <c r="D57" s="44"/>
      <c r="E57" s="44"/>
      <c r="F57" s="44"/>
      <c r="G57" s="44"/>
      <c r="H57" s="46">
        <f t="shared" si="30"/>
        <v>-674664623</v>
      </c>
      <c r="I57" s="13"/>
      <c r="J57" s="23"/>
    </row>
    <row r="58" spans="1:11" ht="15.6" customHeight="1" x14ac:dyDescent="0.2">
      <c r="A58" s="48" t="s">
        <v>187</v>
      </c>
      <c r="B58" s="44"/>
      <c r="C58" s="44"/>
      <c r="D58" s="44"/>
      <c r="E58" s="44"/>
      <c r="F58" s="44"/>
      <c r="G58" s="45"/>
      <c r="H58" s="46"/>
      <c r="I58" s="11"/>
      <c r="J58" s="23"/>
    </row>
    <row r="59" spans="1:11" ht="15.6" customHeight="1" x14ac:dyDescent="0.2">
      <c r="A59" s="184" t="s">
        <v>383</v>
      </c>
      <c r="B59" s="44"/>
      <c r="C59" s="44"/>
      <c r="D59" s="44"/>
      <c r="E59" s="44"/>
      <c r="F59" s="44"/>
      <c r="G59" s="45"/>
      <c r="H59" s="47">
        <f>H51+H55</f>
        <v>1907272604.6399999</v>
      </c>
      <c r="I59" s="11"/>
      <c r="J59" s="23"/>
    </row>
    <row r="60" spans="1:11" ht="15.6" customHeight="1" x14ac:dyDescent="0.2">
      <c r="A60" s="345" t="s">
        <v>469</v>
      </c>
      <c r="B60" s="44"/>
      <c r="C60" s="44"/>
      <c r="D60" s="44"/>
      <c r="E60" s="44"/>
      <c r="F60" s="44"/>
      <c r="G60" s="45"/>
      <c r="H60" s="47">
        <f>H52+H56</f>
        <v>-334553191</v>
      </c>
      <c r="I60" s="11"/>
      <c r="J60" s="23"/>
    </row>
    <row r="61" spans="1:11" ht="15.6" customHeight="1" x14ac:dyDescent="0.2">
      <c r="A61" s="345" t="s">
        <v>387</v>
      </c>
      <c r="B61" s="44"/>
      <c r="C61" s="44"/>
      <c r="D61" s="44"/>
      <c r="E61" s="44"/>
      <c r="F61" s="44"/>
      <c r="G61" s="45"/>
      <c r="H61" s="47">
        <f>H53+H57</f>
        <v>1572719413.6399999</v>
      </c>
      <c r="I61" s="11"/>
      <c r="J61" s="23"/>
    </row>
    <row r="62" spans="1:11" ht="13.5" customHeight="1" x14ac:dyDescent="0.2">
      <c r="A62" s="49" t="s">
        <v>188</v>
      </c>
      <c r="B62" s="40"/>
      <c r="C62" s="40"/>
      <c r="D62" s="40"/>
      <c r="E62" s="40"/>
      <c r="F62" s="40"/>
      <c r="G62" s="42"/>
      <c r="H62" s="40"/>
      <c r="I62" s="11"/>
      <c r="J62" s="23"/>
    </row>
    <row r="63" spans="1:11" ht="12.6" customHeight="1" x14ac:dyDescent="0.2">
      <c r="A63" s="39" t="s">
        <v>383</v>
      </c>
      <c r="B63" s="40">
        <v>69217851</v>
      </c>
      <c r="C63" s="40">
        <v>127024200</v>
      </c>
      <c r="D63" s="40">
        <v>217444630</v>
      </c>
      <c r="E63" s="40">
        <v>75615906</v>
      </c>
      <c r="F63" s="40">
        <v>24271330</v>
      </c>
      <c r="G63" s="42">
        <f>SUM(C63:F63)</f>
        <v>444356066</v>
      </c>
      <c r="H63" s="40">
        <f>B63+G63</f>
        <v>513573917</v>
      </c>
      <c r="I63" s="11"/>
      <c r="J63" s="23"/>
    </row>
    <row r="64" spans="1:11" ht="12.6" customHeight="1" x14ac:dyDescent="0.2">
      <c r="A64" s="344" t="s">
        <v>470</v>
      </c>
      <c r="B64" s="40">
        <v>-22669502</v>
      </c>
      <c r="C64" s="40">
        <v>-12041400</v>
      </c>
      <c r="D64" s="40">
        <v>-28225500</v>
      </c>
      <c r="E64" s="40">
        <v>-8230894</v>
      </c>
      <c r="F64" s="40">
        <v>-4749695</v>
      </c>
      <c r="G64" s="42">
        <f t="shared" ref="G64:G65" si="31">SUM(C64:F64)</f>
        <v>-53247489</v>
      </c>
      <c r="H64" s="40">
        <f t="shared" ref="H64:H65" si="32">B64+G64</f>
        <v>-75916991</v>
      </c>
      <c r="I64" s="11"/>
      <c r="J64" s="23"/>
    </row>
    <row r="65" spans="1:10" ht="12.6" customHeight="1" x14ac:dyDescent="0.2">
      <c r="A65" s="344" t="s">
        <v>387</v>
      </c>
      <c r="B65" s="40">
        <f>B64+B63</f>
        <v>46548349</v>
      </c>
      <c r="C65" s="40">
        <f t="shared" ref="C65:F65" si="33">C64+C63</f>
        <v>114982800</v>
      </c>
      <c r="D65" s="40">
        <f t="shared" si="33"/>
        <v>189219130</v>
      </c>
      <c r="E65" s="40">
        <f t="shared" si="33"/>
        <v>67385012</v>
      </c>
      <c r="F65" s="40">
        <f t="shared" si="33"/>
        <v>19521635</v>
      </c>
      <c r="G65" s="42">
        <f t="shared" si="31"/>
        <v>391108577</v>
      </c>
      <c r="H65" s="40">
        <f t="shared" si="32"/>
        <v>437656926</v>
      </c>
      <c r="I65" s="11"/>
      <c r="J65" s="23"/>
    </row>
    <row r="66" spans="1:10" x14ac:dyDescent="0.2">
      <c r="A66" s="361" t="s">
        <v>189</v>
      </c>
      <c r="B66" s="40"/>
      <c r="C66" s="40"/>
      <c r="D66" s="40"/>
      <c r="E66" s="40"/>
      <c r="F66" s="40"/>
      <c r="G66" s="42"/>
      <c r="H66" s="40"/>
      <c r="I66" s="13"/>
      <c r="J66" s="23"/>
    </row>
    <row r="67" spans="1:10" ht="13.5" customHeight="1" x14ac:dyDescent="0.2">
      <c r="A67" s="39" t="s">
        <v>383</v>
      </c>
      <c r="B67" s="40">
        <v>11314819</v>
      </c>
      <c r="C67" s="40">
        <v>22381952</v>
      </c>
      <c r="D67" s="40">
        <v>43533245</v>
      </c>
      <c r="E67" s="40">
        <v>13621484</v>
      </c>
      <c r="F67" s="40">
        <v>4225232</v>
      </c>
      <c r="G67" s="42">
        <f>SUM(C67:F67)</f>
        <v>83761913</v>
      </c>
      <c r="H67" s="40">
        <f>B67+G67</f>
        <v>95076732</v>
      </c>
      <c r="I67" s="13"/>
      <c r="J67" s="23"/>
    </row>
    <row r="68" spans="1:10" ht="13.5" customHeight="1" x14ac:dyDescent="0.2">
      <c r="A68" s="344" t="s">
        <v>470</v>
      </c>
      <c r="B68" s="40">
        <v>-3899977</v>
      </c>
      <c r="C68" s="40">
        <v>-2650846</v>
      </c>
      <c r="D68" s="40">
        <v>-5786679</v>
      </c>
      <c r="E68" s="40">
        <v>-922046</v>
      </c>
      <c r="F68" s="40">
        <v>-767640</v>
      </c>
      <c r="G68" s="42">
        <f t="shared" ref="G68:G69" si="34">SUM(C68:F68)</f>
        <v>-10127211</v>
      </c>
      <c r="H68" s="40">
        <f t="shared" ref="H68:H69" si="35">B68+G68</f>
        <v>-14027188</v>
      </c>
      <c r="I68" s="13"/>
      <c r="J68" s="23"/>
    </row>
    <row r="69" spans="1:10" ht="13.5" customHeight="1" x14ac:dyDescent="0.2">
      <c r="A69" s="344" t="s">
        <v>387</v>
      </c>
      <c r="B69" s="40">
        <f>B68+B67</f>
        <v>7414842</v>
      </c>
      <c r="C69" s="40">
        <f t="shared" ref="C69:F69" si="36">C68+C67</f>
        <v>19731106</v>
      </c>
      <c r="D69" s="40">
        <f t="shared" si="36"/>
        <v>37746566</v>
      </c>
      <c r="E69" s="40">
        <f t="shared" si="36"/>
        <v>12699438</v>
      </c>
      <c r="F69" s="40">
        <f t="shared" si="36"/>
        <v>3457592</v>
      </c>
      <c r="G69" s="42">
        <f t="shared" si="34"/>
        <v>73634702</v>
      </c>
      <c r="H69" s="40">
        <f t="shared" si="35"/>
        <v>81049544</v>
      </c>
      <c r="I69" s="11"/>
      <c r="J69" s="23"/>
    </row>
    <row r="70" spans="1:10" ht="13.5" customHeight="1" x14ac:dyDescent="0.2">
      <c r="A70" s="49" t="s">
        <v>190</v>
      </c>
      <c r="B70" s="40"/>
      <c r="C70" s="40"/>
      <c r="D70" s="40"/>
      <c r="E70" s="40"/>
      <c r="F70" s="40"/>
      <c r="G70" s="42"/>
      <c r="H70" s="40"/>
      <c r="I70" s="13"/>
      <c r="J70" s="23"/>
    </row>
    <row r="71" spans="1:10" ht="13.5" customHeight="1" x14ac:dyDescent="0.2">
      <c r="A71" s="39" t="s">
        <v>383</v>
      </c>
      <c r="B71" s="40">
        <v>172961590</v>
      </c>
      <c r="C71" s="40">
        <v>31127790</v>
      </c>
      <c r="D71" s="40">
        <v>194946820</v>
      </c>
      <c r="E71" s="40">
        <v>18912040</v>
      </c>
      <c r="F71" s="40">
        <v>56174633.640000001</v>
      </c>
      <c r="G71" s="42">
        <f>SUM(C71:F71)</f>
        <v>301161283.63999999</v>
      </c>
      <c r="H71" s="40">
        <f>B71+G71</f>
        <v>474122873.63999999</v>
      </c>
      <c r="I71" s="13"/>
      <c r="J71" s="23"/>
    </row>
    <row r="72" spans="1:10" ht="13.5" customHeight="1" x14ac:dyDescent="0.2">
      <c r="A72" s="344" t="s">
        <v>470</v>
      </c>
      <c r="B72" s="40">
        <f>-35033253-1</f>
        <v>-35033254</v>
      </c>
      <c r="C72" s="40">
        <v>-2521560</v>
      </c>
      <c r="D72" s="40">
        <v>-26661794</v>
      </c>
      <c r="E72" s="40">
        <v>-300000</v>
      </c>
      <c r="F72" s="40">
        <v>-29440257</v>
      </c>
      <c r="G72" s="42">
        <f t="shared" ref="G72:G73" si="37">SUM(C72:F72)</f>
        <v>-58923611</v>
      </c>
      <c r="H72" s="40">
        <f t="shared" ref="H72:H73" si="38">B72+G72</f>
        <v>-93956865</v>
      </c>
      <c r="I72" s="13"/>
      <c r="J72" s="23"/>
    </row>
    <row r="73" spans="1:10" ht="13.5" customHeight="1" x14ac:dyDescent="0.2">
      <c r="A73" s="344" t="s">
        <v>387</v>
      </c>
      <c r="B73" s="40">
        <f>B72+B71</f>
        <v>137928336</v>
      </c>
      <c r="C73" s="40">
        <f t="shared" ref="C73:F73" si="39">C72+C71</f>
        <v>28606230</v>
      </c>
      <c r="D73" s="40">
        <f t="shared" si="39"/>
        <v>168285026</v>
      </c>
      <c r="E73" s="40">
        <f t="shared" si="39"/>
        <v>18612040</v>
      </c>
      <c r="F73" s="40">
        <f t="shared" si="39"/>
        <v>26734376.640000001</v>
      </c>
      <c r="G73" s="42">
        <f t="shared" si="37"/>
        <v>242237672.63999999</v>
      </c>
      <c r="H73" s="40">
        <f t="shared" si="38"/>
        <v>380166008.63999999</v>
      </c>
      <c r="I73" s="11"/>
      <c r="J73" s="23"/>
    </row>
    <row r="74" spans="1:10" ht="13.5" customHeight="1" x14ac:dyDescent="0.2">
      <c r="A74" s="49" t="s">
        <v>191</v>
      </c>
      <c r="B74" s="40"/>
      <c r="C74" s="40"/>
      <c r="D74" s="40"/>
      <c r="E74" s="40"/>
      <c r="F74" s="40"/>
      <c r="G74" s="42"/>
      <c r="H74" s="40"/>
      <c r="I74" s="13"/>
      <c r="J74" s="23"/>
    </row>
    <row r="75" spans="1:10" ht="13.5" customHeight="1" x14ac:dyDescent="0.2">
      <c r="A75" s="39" t="s">
        <v>383</v>
      </c>
      <c r="B75" s="40">
        <v>7630000</v>
      </c>
      <c r="C75" s="40">
        <v>0</v>
      </c>
      <c r="D75" s="40">
        <v>0</v>
      </c>
      <c r="E75" s="40">
        <v>0</v>
      </c>
      <c r="F75" s="40">
        <v>0</v>
      </c>
      <c r="G75" s="42">
        <f>SUM(C75:F75)</f>
        <v>0</v>
      </c>
      <c r="H75" s="40">
        <f>B75+G75</f>
        <v>7630000</v>
      </c>
      <c r="I75" s="13"/>
      <c r="J75" s="23"/>
    </row>
    <row r="76" spans="1:10" ht="13.5" customHeight="1" x14ac:dyDescent="0.2">
      <c r="A76" s="344" t="s">
        <v>470</v>
      </c>
      <c r="B76" s="40">
        <v>0</v>
      </c>
      <c r="C76" s="40">
        <v>0</v>
      </c>
      <c r="D76" s="40">
        <v>0</v>
      </c>
      <c r="E76" s="40">
        <v>0</v>
      </c>
      <c r="F76" s="40">
        <v>0</v>
      </c>
      <c r="G76" s="42">
        <f t="shared" ref="G76:G77" si="40">SUM(C76:F76)</f>
        <v>0</v>
      </c>
      <c r="H76" s="40">
        <f t="shared" ref="H76:H77" si="41">B76+G76</f>
        <v>0</v>
      </c>
      <c r="I76" s="13"/>
      <c r="J76" s="23"/>
    </row>
    <row r="77" spans="1:10" ht="13.5" customHeight="1" x14ac:dyDescent="0.2">
      <c r="A77" s="344" t="s">
        <v>387</v>
      </c>
      <c r="B77" s="40">
        <f>B76+B75</f>
        <v>7630000</v>
      </c>
      <c r="C77" s="40">
        <v>0</v>
      </c>
      <c r="D77" s="40">
        <v>0</v>
      </c>
      <c r="E77" s="40">
        <v>0</v>
      </c>
      <c r="F77" s="40">
        <v>0</v>
      </c>
      <c r="G77" s="42">
        <f t="shared" si="40"/>
        <v>0</v>
      </c>
      <c r="H77" s="40">
        <f t="shared" si="41"/>
        <v>7630000</v>
      </c>
      <c r="I77" s="11"/>
      <c r="J77" s="23"/>
    </row>
    <row r="78" spans="1:10" x14ac:dyDescent="0.2">
      <c r="A78" s="49" t="s">
        <v>192</v>
      </c>
      <c r="B78" s="40"/>
      <c r="C78" s="40"/>
      <c r="D78" s="40"/>
      <c r="E78" s="40"/>
      <c r="F78" s="40"/>
      <c r="G78" s="42"/>
      <c r="H78" s="40"/>
      <c r="I78" s="13"/>
      <c r="J78" s="23"/>
    </row>
    <row r="79" spans="1:10" ht="13.5" customHeight="1" x14ac:dyDescent="0.2">
      <c r="A79" s="39" t="s">
        <v>383</v>
      </c>
      <c r="B79" s="40">
        <f>'2.Műk.'!C63</f>
        <v>24543300</v>
      </c>
      <c r="C79" s="40">
        <v>0</v>
      </c>
      <c r="D79" s="40">
        <v>0</v>
      </c>
      <c r="E79" s="40">
        <v>0</v>
      </c>
      <c r="F79" s="40">
        <v>0</v>
      </c>
      <c r="G79" s="42">
        <f>SUM(C79:F79)</f>
        <v>0</v>
      </c>
      <c r="H79" s="40">
        <f>B79+G79</f>
        <v>24543300</v>
      </c>
      <c r="I79" s="13"/>
      <c r="J79" s="23"/>
    </row>
    <row r="80" spans="1:10" ht="13.5" customHeight="1" x14ac:dyDescent="0.2">
      <c r="A80" s="344" t="s">
        <v>470</v>
      </c>
      <c r="B80" s="40">
        <f>'2.Műk.'!D63</f>
        <v>-15380000</v>
      </c>
      <c r="C80" s="40">
        <v>0</v>
      </c>
      <c r="D80" s="40">
        <v>0</v>
      </c>
      <c r="E80" s="40">
        <v>0</v>
      </c>
      <c r="F80" s="40">
        <v>0</v>
      </c>
      <c r="G80" s="42">
        <f t="shared" ref="G80:G81" si="42">SUM(C80:F80)</f>
        <v>0</v>
      </c>
      <c r="H80" s="40">
        <f t="shared" ref="H80:H81" si="43">B80+G80</f>
        <v>-15380000</v>
      </c>
      <c r="I80" s="13"/>
      <c r="J80" s="23"/>
    </row>
    <row r="81" spans="1:11" ht="13.5" customHeight="1" x14ac:dyDescent="0.2">
      <c r="A81" s="344" t="s">
        <v>387</v>
      </c>
      <c r="B81" s="40">
        <f>'2.Műk.'!E63</f>
        <v>9163300</v>
      </c>
      <c r="C81" s="40">
        <v>0</v>
      </c>
      <c r="D81" s="40">
        <v>0</v>
      </c>
      <c r="E81" s="40">
        <v>0</v>
      </c>
      <c r="F81" s="40">
        <v>0</v>
      </c>
      <c r="G81" s="42">
        <f t="shared" si="42"/>
        <v>0</v>
      </c>
      <c r="H81" s="40">
        <f t="shared" si="43"/>
        <v>9163300</v>
      </c>
      <c r="I81" s="11"/>
      <c r="J81" s="23"/>
    </row>
    <row r="82" spans="1:11" ht="13.5" customHeight="1" x14ac:dyDescent="0.2">
      <c r="A82" s="49" t="s">
        <v>193</v>
      </c>
      <c r="B82" s="40"/>
      <c r="C82" s="40"/>
      <c r="D82" s="40"/>
      <c r="E82" s="40"/>
      <c r="F82" s="40"/>
      <c r="G82" s="42"/>
      <c r="H82" s="40"/>
      <c r="I82" s="13"/>
      <c r="J82" s="23"/>
    </row>
    <row r="83" spans="1:11" ht="13.5" customHeight="1" x14ac:dyDescent="0.2">
      <c r="A83" s="39" t="s">
        <v>383</v>
      </c>
      <c r="B83" s="40">
        <f>'3.Felh.'!C32+'3.Felh.'!C71</f>
        <v>708486893</v>
      </c>
      <c r="C83" s="40">
        <v>1270000</v>
      </c>
      <c r="D83" s="40">
        <v>22701000</v>
      </c>
      <c r="E83" s="40">
        <v>3214500</v>
      </c>
      <c r="F83" s="40">
        <v>3636000</v>
      </c>
      <c r="G83" s="42">
        <f>SUM(C83:F83)</f>
        <v>30821500</v>
      </c>
      <c r="H83" s="40">
        <f>B83+G83</f>
        <v>739308393</v>
      </c>
      <c r="I83" s="13"/>
      <c r="J83" s="23"/>
    </row>
    <row r="84" spans="1:11" ht="13.5" customHeight="1" x14ac:dyDescent="0.2">
      <c r="A84" s="344" t="s">
        <v>470</v>
      </c>
      <c r="B84" s="40">
        <f>'3.Felh.'!D32+'3.Felh.'!D71</f>
        <v>-78857340</v>
      </c>
      <c r="C84" s="40">
        <v>-1143000</v>
      </c>
      <c r="D84" s="40">
        <v>-22337901</v>
      </c>
      <c r="E84" s="40">
        <v>-3214500</v>
      </c>
      <c r="F84" s="40">
        <v>-1919356</v>
      </c>
      <c r="G84" s="42">
        <f t="shared" ref="G84:G85" si="44">SUM(C84:F84)</f>
        <v>-28614757</v>
      </c>
      <c r="H84" s="40">
        <f t="shared" ref="H84:H85" si="45">B84+G84</f>
        <v>-107472097</v>
      </c>
      <c r="I84" s="13"/>
      <c r="J84" s="23"/>
    </row>
    <row r="85" spans="1:11" ht="13.5" customHeight="1" x14ac:dyDescent="0.2">
      <c r="A85" s="344" t="s">
        <v>387</v>
      </c>
      <c r="B85" s="40">
        <f t="shared" ref="B85" si="46">B83+B84</f>
        <v>629629553</v>
      </c>
      <c r="C85" s="40">
        <f t="shared" ref="C85" si="47">C83+C84</f>
        <v>127000</v>
      </c>
      <c r="D85" s="40">
        <f t="shared" ref="D85" si="48">D83+D84</f>
        <v>363099</v>
      </c>
      <c r="E85" s="40">
        <f t="shared" ref="E85" si="49">E83+E84</f>
        <v>0</v>
      </c>
      <c r="F85" s="40">
        <f t="shared" ref="F85" si="50">F83+F84</f>
        <v>1716644</v>
      </c>
      <c r="G85" s="42">
        <f t="shared" si="44"/>
        <v>2206743</v>
      </c>
      <c r="H85" s="40">
        <f t="shared" si="45"/>
        <v>631836296</v>
      </c>
      <c r="I85" s="11"/>
      <c r="J85" s="23"/>
    </row>
    <row r="86" spans="1:11" ht="13.5" customHeight="1" x14ac:dyDescent="0.2">
      <c r="A86" s="36" t="s">
        <v>194</v>
      </c>
      <c r="B86" s="40"/>
      <c r="C86" s="40"/>
      <c r="D86" s="40"/>
      <c r="E86" s="40"/>
      <c r="F86" s="40"/>
      <c r="G86" s="42"/>
      <c r="H86" s="40"/>
      <c r="I86" s="13"/>
      <c r="J86" s="23"/>
    </row>
    <row r="87" spans="1:11" ht="13.5" customHeight="1" x14ac:dyDescent="0.2">
      <c r="A87" s="39" t="s">
        <v>383</v>
      </c>
      <c r="B87" s="40">
        <v>1800000</v>
      </c>
      <c r="C87" s="40">
        <v>300000</v>
      </c>
      <c r="D87" s="40">
        <v>0</v>
      </c>
      <c r="E87" s="40">
        <v>0</v>
      </c>
      <c r="F87" s="40">
        <v>0</v>
      </c>
      <c r="G87" s="42">
        <f>SUM(C87:F87)</f>
        <v>300000</v>
      </c>
      <c r="H87" s="40">
        <f>B87+G87</f>
        <v>2100000</v>
      </c>
      <c r="I87" s="11"/>
      <c r="J87" s="23"/>
    </row>
    <row r="88" spans="1:11" ht="13.5" customHeight="1" x14ac:dyDescent="0.2">
      <c r="A88" s="344" t="s">
        <v>470</v>
      </c>
      <c r="B88" s="40">
        <v>-1800000</v>
      </c>
      <c r="C88" s="40">
        <v>-300000</v>
      </c>
      <c r="D88" s="40">
        <v>0</v>
      </c>
      <c r="E88" s="40">
        <v>0</v>
      </c>
      <c r="F88" s="40">
        <v>0</v>
      </c>
      <c r="G88" s="42">
        <f t="shared" ref="G88:G89" si="51">SUM(C88:F88)</f>
        <v>-300000</v>
      </c>
      <c r="H88" s="40">
        <f t="shared" ref="H88:H89" si="52">B88+G88</f>
        <v>-2100000</v>
      </c>
      <c r="I88" s="11"/>
      <c r="J88" s="23"/>
    </row>
    <row r="89" spans="1:11" ht="13.5" customHeight="1" x14ac:dyDescent="0.2">
      <c r="A89" s="344" t="s">
        <v>387</v>
      </c>
      <c r="B89" s="40">
        <f>B87+B88</f>
        <v>0</v>
      </c>
      <c r="C89" s="40">
        <f t="shared" ref="C89:F89" si="53">C87+C88</f>
        <v>0</v>
      </c>
      <c r="D89" s="40">
        <f t="shared" si="53"/>
        <v>0</v>
      </c>
      <c r="E89" s="40">
        <f t="shared" si="53"/>
        <v>0</v>
      </c>
      <c r="F89" s="40">
        <f t="shared" si="53"/>
        <v>0</v>
      </c>
      <c r="G89" s="42">
        <f t="shared" si="51"/>
        <v>0</v>
      </c>
      <c r="H89" s="40">
        <f t="shared" si="52"/>
        <v>0</v>
      </c>
      <c r="I89" s="11"/>
      <c r="J89" s="23"/>
    </row>
    <row r="90" spans="1:11" ht="13.5" customHeight="1" x14ac:dyDescent="0.2">
      <c r="A90" s="36" t="s">
        <v>195</v>
      </c>
      <c r="B90" s="40"/>
      <c r="C90" s="40"/>
      <c r="D90" s="40"/>
      <c r="E90" s="40"/>
      <c r="F90" s="40"/>
      <c r="G90" s="42"/>
      <c r="H90" s="40"/>
      <c r="I90" s="13"/>
      <c r="J90" s="23"/>
    </row>
    <row r="91" spans="1:11" ht="13.5" customHeight="1" x14ac:dyDescent="0.2">
      <c r="A91" s="39" t="s">
        <v>383</v>
      </c>
      <c r="B91" s="40">
        <f>'3.Felh.'!C86</f>
        <v>11988722</v>
      </c>
      <c r="C91" s="40">
        <v>0</v>
      </c>
      <c r="D91" s="40">
        <v>0</v>
      </c>
      <c r="E91" s="40">
        <v>0</v>
      </c>
      <c r="F91" s="40">
        <v>0</v>
      </c>
      <c r="G91" s="42">
        <f>SUM(C91:F91)</f>
        <v>0</v>
      </c>
      <c r="H91" s="40">
        <f>B91+G91</f>
        <v>11988722</v>
      </c>
      <c r="I91" s="11"/>
      <c r="J91" s="23"/>
    </row>
    <row r="92" spans="1:11" ht="13.5" customHeight="1" x14ac:dyDescent="0.2">
      <c r="A92" s="344" t="s">
        <v>470</v>
      </c>
      <c r="B92" s="40">
        <f>'3.Felh.'!D86</f>
        <v>-2400000</v>
      </c>
      <c r="C92" s="40">
        <v>0</v>
      </c>
      <c r="D92" s="40">
        <v>0</v>
      </c>
      <c r="E92" s="40">
        <v>0</v>
      </c>
      <c r="F92" s="40">
        <v>0</v>
      </c>
      <c r="G92" s="42">
        <f t="shared" ref="G92:G93" si="54">SUM(C92:F92)</f>
        <v>0</v>
      </c>
      <c r="H92" s="40">
        <f t="shared" ref="H92:H93" si="55">B92+G92</f>
        <v>-2400000</v>
      </c>
      <c r="I92" s="11"/>
      <c r="J92" s="23"/>
    </row>
    <row r="93" spans="1:11" ht="13.5" customHeight="1" x14ac:dyDescent="0.2">
      <c r="A93" s="344" t="s">
        <v>387</v>
      </c>
      <c r="B93" s="40">
        <f>'3.Felh.'!E86</f>
        <v>9588722</v>
      </c>
      <c r="C93" s="40">
        <v>0</v>
      </c>
      <c r="D93" s="40">
        <v>0</v>
      </c>
      <c r="E93" s="40">
        <v>0</v>
      </c>
      <c r="F93" s="40">
        <v>0</v>
      </c>
      <c r="G93" s="42">
        <f t="shared" si="54"/>
        <v>0</v>
      </c>
      <c r="H93" s="40">
        <f t="shared" si="55"/>
        <v>9588722</v>
      </c>
      <c r="I93" s="11"/>
      <c r="J93" s="23"/>
    </row>
    <row r="94" spans="1:11" ht="16.350000000000001" customHeight="1" x14ac:dyDescent="0.2">
      <c r="A94" s="49" t="s">
        <v>196</v>
      </c>
      <c r="B94" s="40"/>
      <c r="C94" s="40"/>
      <c r="D94" s="40"/>
      <c r="E94" s="40"/>
      <c r="F94" s="40"/>
      <c r="G94" s="42"/>
      <c r="H94" s="40"/>
      <c r="I94" s="13"/>
      <c r="J94" s="23"/>
    </row>
    <row r="95" spans="1:11" ht="13.5" customHeight="1" x14ac:dyDescent="0.2">
      <c r="A95" s="39" t="s">
        <v>383</v>
      </c>
      <c r="B95" s="40">
        <f>H35+'2.Műk.'!C69</f>
        <v>836506308</v>
      </c>
      <c r="C95" s="40">
        <v>0</v>
      </c>
      <c r="D95" s="40">
        <v>0</v>
      </c>
      <c r="E95" s="40">
        <v>0</v>
      </c>
      <c r="F95" s="40">
        <v>0</v>
      </c>
      <c r="G95" s="42">
        <f>SUM(C95:F95)</f>
        <v>0</v>
      </c>
      <c r="H95" s="40">
        <f>B95+G95</f>
        <v>836506308</v>
      </c>
      <c r="I95" s="11"/>
      <c r="J95" s="23"/>
      <c r="K95" s="11"/>
    </row>
    <row r="96" spans="1:11" ht="13.5" customHeight="1" x14ac:dyDescent="0.2">
      <c r="A96" s="344" t="s">
        <v>470</v>
      </c>
      <c r="B96" s="40">
        <f>H36+'2.Műk.'!D69</f>
        <v>-147213068</v>
      </c>
      <c r="C96" s="40">
        <v>0</v>
      </c>
      <c r="D96" s="40">
        <v>0</v>
      </c>
      <c r="E96" s="40">
        <v>0</v>
      </c>
      <c r="F96" s="40">
        <v>0</v>
      </c>
      <c r="G96" s="42">
        <f t="shared" ref="G96:G97" si="56">SUM(C96:F96)</f>
        <v>0</v>
      </c>
      <c r="H96" s="40">
        <f t="shared" ref="H96:H97" si="57">B96+G96</f>
        <v>-147213068</v>
      </c>
      <c r="I96" s="11"/>
      <c r="J96" s="23"/>
      <c r="K96" s="11"/>
    </row>
    <row r="97" spans="1:11" ht="13.5" customHeight="1" x14ac:dyDescent="0.2">
      <c r="A97" s="344" t="s">
        <v>387</v>
      </c>
      <c r="B97" s="40">
        <f>H37+'2.Műk.'!E69</f>
        <v>689293240</v>
      </c>
      <c r="C97" s="40">
        <v>0</v>
      </c>
      <c r="D97" s="40">
        <v>0</v>
      </c>
      <c r="E97" s="40">
        <v>0</v>
      </c>
      <c r="F97" s="40">
        <v>0</v>
      </c>
      <c r="G97" s="42">
        <f t="shared" si="56"/>
        <v>0</v>
      </c>
      <c r="H97" s="40">
        <f t="shared" si="57"/>
        <v>689293240</v>
      </c>
      <c r="I97" s="11"/>
      <c r="J97" s="23"/>
      <c r="K97" s="11"/>
    </row>
    <row r="98" spans="1:11" x14ac:dyDescent="0.2">
      <c r="A98" s="49" t="s">
        <v>197</v>
      </c>
      <c r="B98" s="40"/>
      <c r="C98" s="40"/>
      <c r="D98" s="40"/>
      <c r="E98" s="40"/>
      <c r="F98" s="40"/>
      <c r="G98" s="42"/>
      <c r="H98" s="40"/>
      <c r="J98" s="23"/>
    </row>
    <row r="99" spans="1:11" ht="14.25" customHeight="1" x14ac:dyDescent="0.2">
      <c r="A99" s="39" t="s">
        <v>383</v>
      </c>
      <c r="B99" s="353">
        <f>'3.Felh.'!C83+'2.Műk.'!C62</f>
        <v>24300050</v>
      </c>
      <c r="C99" s="40">
        <v>0</v>
      </c>
      <c r="D99" s="40">
        <v>0</v>
      </c>
      <c r="E99" s="40">
        <v>0</v>
      </c>
      <c r="F99" s="40">
        <v>0</v>
      </c>
      <c r="G99" s="42">
        <f>SUM(C99:F99)</f>
        <v>0</v>
      </c>
      <c r="H99" s="40">
        <f>B99+G99</f>
        <v>24300050</v>
      </c>
      <c r="J99" s="23"/>
    </row>
    <row r="100" spans="1:11" x14ac:dyDescent="0.2">
      <c r="A100" s="351" t="s">
        <v>470</v>
      </c>
      <c r="B100" s="353">
        <f>'3.Felh.'!D83+'2.Műk.'!D62</f>
        <v>-23300050</v>
      </c>
      <c r="C100" s="352">
        <v>0</v>
      </c>
      <c r="D100" s="40">
        <v>0</v>
      </c>
      <c r="E100" s="40">
        <v>0</v>
      </c>
      <c r="F100" s="40">
        <v>0</v>
      </c>
      <c r="G100" s="42">
        <f t="shared" ref="G100:G101" si="58">SUM(C100:F100)</f>
        <v>0</v>
      </c>
      <c r="H100" s="40">
        <f t="shared" ref="H100:H101" si="59">B100+G100</f>
        <v>-23300050</v>
      </c>
      <c r="J100" s="23"/>
    </row>
    <row r="101" spans="1:11" x14ac:dyDescent="0.2">
      <c r="A101" s="351" t="s">
        <v>387</v>
      </c>
      <c r="B101" s="353">
        <f>'3.Felh.'!E83+'2.Műk.'!E62</f>
        <v>1000000</v>
      </c>
      <c r="C101" s="352">
        <v>0</v>
      </c>
      <c r="D101" s="40">
        <v>0</v>
      </c>
      <c r="E101" s="40">
        <v>0</v>
      </c>
      <c r="F101" s="40">
        <v>0</v>
      </c>
      <c r="G101" s="42">
        <f t="shared" si="58"/>
        <v>0</v>
      </c>
      <c r="H101" s="40">
        <f t="shared" si="59"/>
        <v>1000000</v>
      </c>
      <c r="I101" s="29"/>
      <c r="J101" s="23"/>
    </row>
    <row r="102" spans="1:11" x14ac:dyDescent="0.2">
      <c r="B102" s="23"/>
    </row>
    <row r="112" spans="1:11" x14ac:dyDescent="0.2">
      <c r="A112" t="s">
        <v>198</v>
      </c>
    </row>
  </sheetData>
  <sheetProtection selectLockedCells="1" selectUnlockedCells="1"/>
  <mergeCells count="6">
    <mergeCell ref="A2:H2"/>
    <mergeCell ref="A4:A5"/>
    <mergeCell ref="B4:B5"/>
    <mergeCell ref="C4:F4"/>
    <mergeCell ref="G4:G5"/>
    <mergeCell ref="H4:H5"/>
  </mergeCells>
  <pageMargins left="0.78740157480314965" right="0.78740157480314965" top="1.0629921259842521" bottom="1.0629921259842521" header="0.78740157480314965" footer="0.78740157480314965"/>
  <pageSetup paperSize="9" scale="61" firstPageNumber="0" orientation="landscape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4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view="pageBreakPreview" zoomScaleSheetLayoutView="100" workbookViewId="0">
      <selection activeCell="P15" sqref="P15"/>
    </sheetView>
  </sheetViews>
  <sheetFormatPr defaultColWidth="9.140625" defaultRowHeight="12.95" customHeight="1" x14ac:dyDescent="0.2"/>
  <cols>
    <col min="1" max="1" width="24.28515625" style="50" customWidth="1"/>
    <col min="2" max="2" width="14.140625" style="51" customWidth="1"/>
    <col min="3" max="4" width="12.42578125" style="51" bestFit="1" customWidth="1"/>
    <col min="5" max="5" width="11.28515625" style="51" bestFit="1" customWidth="1"/>
    <col min="6" max="6" width="12.42578125" style="51" bestFit="1" customWidth="1"/>
    <col min="7" max="7" width="14.28515625" style="52" bestFit="1" customWidth="1"/>
    <col min="8" max="8" width="12.85546875" style="51" customWidth="1"/>
    <col min="9" max="10" width="12.140625" style="51" customWidth="1"/>
    <col min="11" max="11" width="12.28515625" style="51" customWidth="1"/>
    <col min="12" max="12" width="12.42578125" style="51" bestFit="1" customWidth="1"/>
    <col min="13" max="13" width="14" style="51" customWidth="1"/>
    <col min="14" max="14" width="12.28515625" style="50" bestFit="1" customWidth="1"/>
    <col min="15" max="16384" width="9.140625" style="50"/>
  </cols>
  <sheetData>
    <row r="1" spans="1:25" ht="15" customHeight="1" x14ac:dyDescent="0.2">
      <c r="A1" s="371" t="s">
        <v>199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t="15" customHeight="1" x14ac:dyDescent="0.2">
      <c r="A2" s="366" t="s">
        <v>452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5" customHeight="1" x14ac:dyDescent="0.2">
      <c r="A3" s="54"/>
      <c r="B3" s="55"/>
      <c r="C3" s="56"/>
      <c r="D3" s="56"/>
      <c r="E3" s="56"/>
      <c r="F3" s="56"/>
      <c r="G3" s="56"/>
      <c r="H3" s="57"/>
      <c r="I3" s="57"/>
      <c r="J3" s="57"/>
      <c r="K3" s="58"/>
      <c r="L3" s="58"/>
      <c r="M3" s="58"/>
      <c r="N3" s="51"/>
    </row>
    <row r="4" spans="1:25" ht="12" customHeight="1" x14ac:dyDescent="0.2">
      <c r="A4" s="59"/>
      <c r="B4" s="58"/>
      <c r="C4" s="58"/>
      <c r="D4" s="58"/>
      <c r="E4" s="58"/>
      <c r="F4" s="58"/>
      <c r="G4" s="60"/>
      <c r="H4" s="58"/>
      <c r="I4" s="58"/>
      <c r="J4" s="58"/>
      <c r="K4" s="58"/>
      <c r="L4" s="58"/>
      <c r="M4" s="61" t="s">
        <v>360</v>
      </c>
      <c r="N4" s="51"/>
    </row>
    <row r="5" spans="1:25" ht="18" customHeight="1" x14ac:dyDescent="0.2">
      <c r="A5" s="215"/>
      <c r="B5" s="372" t="s">
        <v>384</v>
      </c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</row>
    <row r="6" spans="1:25" ht="16.5" customHeight="1" x14ac:dyDescent="0.2">
      <c r="A6" s="215"/>
      <c r="B6" s="373" t="s">
        <v>178</v>
      </c>
      <c r="C6" s="373"/>
      <c r="D6" s="373"/>
      <c r="E6" s="373"/>
      <c r="F6" s="373"/>
      <c r="G6" s="373"/>
      <c r="H6" s="373" t="s">
        <v>180</v>
      </c>
      <c r="I6" s="373"/>
      <c r="J6" s="373"/>
      <c r="K6" s="373"/>
      <c r="L6" s="373"/>
      <c r="M6" s="374" t="s">
        <v>27</v>
      </c>
    </row>
    <row r="7" spans="1:25" ht="51" customHeight="1" x14ac:dyDescent="0.2">
      <c r="A7" s="215"/>
      <c r="B7" s="215" t="s">
        <v>200</v>
      </c>
      <c r="C7" s="215" t="s">
        <v>177</v>
      </c>
      <c r="D7" s="215" t="s">
        <v>178</v>
      </c>
      <c r="E7" s="215" t="s">
        <v>201</v>
      </c>
      <c r="F7" s="215" t="s">
        <v>24</v>
      </c>
      <c r="G7" s="215" t="s">
        <v>202</v>
      </c>
      <c r="H7" s="215" t="s">
        <v>203</v>
      </c>
      <c r="I7" s="215" t="s">
        <v>204</v>
      </c>
      <c r="J7" s="215" t="s">
        <v>205</v>
      </c>
      <c r="K7" s="215" t="s">
        <v>206</v>
      </c>
      <c r="L7" s="215" t="s">
        <v>202</v>
      </c>
      <c r="M7" s="374"/>
    </row>
    <row r="8" spans="1:25" ht="13.5" customHeight="1" x14ac:dyDescent="0.2">
      <c r="A8" s="215"/>
      <c r="B8" s="217"/>
      <c r="C8" s="218"/>
      <c r="D8" s="218"/>
      <c r="E8" s="218"/>
      <c r="F8" s="218"/>
      <c r="G8" s="215"/>
      <c r="H8" s="217"/>
      <c r="I8" s="370"/>
      <c r="J8" s="370"/>
      <c r="K8" s="370"/>
      <c r="L8" s="215"/>
      <c r="M8" s="216"/>
    </row>
    <row r="9" spans="1:25" ht="19.5" customHeight="1" x14ac:dyDescent="0.2">
      <c r="A9" s="219" t="s">
        <v>168</v>
      </c>
      <c r="B9" s="220">
        <f>SUM(B10:B12)</f>
        <v>275062200</v>
      </c>
      <c r="C9" s="220">
        <f>SUM(C10:C12)</f>
        <v>358785085</v>
      </c>
      <c r="D9" s="220">
        <f>SUM(D10:D12)</f>
        <v>39295968</v>
      </c>
      <c r="E9" s="220">
        <f>SUM(E10:E12)</f>
        <v>0</v>
      </c>
      <c r="F9" s="220">
        <f>SUM(F10:F12)</f>
        <v>245662374</v>
      </c>
      <c r="G9" s="220">
        <f>SUM(B9:F9)</f>
        <v>918805627</v>
      </c>
      <c r="H9" s="220">
        <f>SUM(H10:H12)</f>
        <v>306178900</v>
      </c>
      <c r="I9" s="220">
        <f>SUM(I10:I12)</f>
        <v>0</v>
      </c>
      <c r="J9" s="220">
        <f>SUM(J10:J12)</f>
        <v>0</v>
      </c>
      <c r="K9" s="220">
        <f>SUM(K10:K12)</f>
        <v>313211815</v>
      </c>
      <c r="L9" s="220">
        <f t="shared" ref="L9:L25" si="0">SUM(H9:K9)</f>
        <v>619390715</v>
      </c>
      <c r="M9" s="220">
        <f t="shared" ref="M9:M30" si="1">G9+L9</f>
        <v>1538196342</v>
      </c>
    </row>
    <row r="10" spans="1:25" ht="19.5" customHeight="1" x14ac:dyDescent="0.2">
      <c r="A10" s="221" t="s">
        <v>207</v>
      </c>
      <c r="B10" s="222">
        <f>'5.finanszírozás'!B9</f>
        <v>275062200</v>
      </c>
      <c r="C10" s="222">
        <f>'5.finanszírozás'!B13</f>
        <v>358785085</v>
      </c>
      <c r="D10" s="222">
        <f>'5.finanszírozás'!B17</f>
        <v>39295968</v>
      </c>
      <c r="E10" s="222">
        <f>'5.finanszírozás'!B19</f>
        <v>0</v>
      </c>
      <c r="F10" s="222">
        <f>'2.Műk.'!C53-F13</f>
        <v>245662374</v>
      </c>
      <c r="G10" s="222">
        <f>SUM(B10:F10)</f>
        <v>918805627</v>
      </c>
      <c r="H10" s="222">
        <f>'3.Felh.'!C7</f>
        <v>306178900</v>
      </c>
      <c r="I10" s="222">
        <f>'3.Felh.'!C15</f>
        <v>0</v>
      </c>
      <c r="J10" s="222">
        <f>'3.Felh.'!C21</f>
        <v>0</v>
      </c>
      <c r="K10" s="222">
        <f>'3.Felh.'!C26</f>
        <v>313211815</v>
      </c>
      <c r="L10" s="222">
        <f t="shared" si="0"/>
        <v>619390715</v>
      </c>
      <c r="M10" s="222">
        <f t="shared" si="1"/>
        <v>1538196342</v>
      </c>
      <c r="N10" s="51"/>
    </row>
    <row r="11" spans="1:25" ht="19.5" customHeight="1" x14ac:dyDescent="0.2">
      <c r="A11" s="221" t="s">
        <v>208</v>
      </c>
      <c r="B11" s="220"/>
      <c r="C11" s="220"/>
      <c r="D11" s="220"/>
      <c r="E11" s="220"/>
      <c r="F11" s="220"/>
      <c r="G11" s="222"/>
      <c r="H11" s="220"/>
      <c r="I11" s="220"/>
      <c r="J11" s="220"/>
      <c r="K11" s="220"/>
      <c r="L11" s="222">
        <f t="shared" si="0"/>
        <v>0</v>
      </c>
      <c r="M11" s="220">
        <f t="shared" si="1"/>
        <v>0</v>
      </c>
    </row>
    <row r="12" spans="1:25" ht="19.5" customHeight="1" x14ac:dyDescent="0.2">
      <c r="A12" s="221" t="s">
        <v>209</v>
      </c>
      <c r="B12" s="220"/>
      <c r="C12" s="220"/>
      <c r="D12" s="220"/>
      <c r="E12" s="220"/>
      <c r="F12" s="220"/>
      <c r="G12" s="222">
        <f t="shared" ref="G12:G25" si="2">SUM(B12:F12)</f>
        <v>0</v>
      </c>
      <c r="H12" s="220"/>
      <c r="I12" s="220"/>
      <c r="J12" s="220"/>
      <c r="K12" s="220"/>
      <c r="L12" s="222">
        <f t="shared" si="0"/>
        <v>0</v>
      </c>
      <c r="M12" s="220">
        <f t="shared" si="1"/>
        <v>0</v>
      </c>
    </row>
    <row r="13" spans="1:25" ht="19.5" customHeight="1" x14ac:dyDescent="0.2">
      <c r="A13" s="219" t="s">
        <v>169</v>
      </c>
      <c r="B13" s="220">
        <f>SUM(B14+B18+B22+B26)</f>
        <v>2348064</v>
      </c>
      <c r="C13" s="220">
        <f>SUM(C14+C18+C22+C26)</f>
        <v>900000</v>
      </c>
      <c r="D13" s="220">
        <f>SUM(D14+D18+D22+D26)</f>
        <v>26116000</v>
      </c>
      <c r="E13" s="220">
        <f>SUM(E14+E18+E22+E26)</f>
        <v>0</v>
      </c>
      <c r="F13" s="220">
        <f>SUM(F14+F18+F22+F26)</f>
        <v>5159008</v>
      </c>
      <c r="G13" s="220">
        <f t="shared" si="2"/>
        <v>34523072</v>
      </c>
      <c r="H13" s="220">
        <f>SUM(H14+H18+H22+H26)</f>
        <v>0</v>
      </c>
      <c r="I13" s="220">
        <f>SUM(I14+I18+I22+I26)</f>
        <v>0</v>
      </c>
      <c r="J13" s="220"/>
      <c r="K13" s="220">
        <f>SUM(K14+K18+K22+K26)</f>
        <v>0</v>
      </c>
      <c r="L13" s="220">
        <f t="shared" si="0"/>
        <v>0</v>
      </c>
      <c r="M13" s="220">
        <f t="shared" si="1"/>
        <v>34523072</v>
      </c>
    </row>
    <row r="14" spans="1:25" ht="19.5" customHeight="1" x14ac:dyDescent="0.2">
      <c r="A14" s="223" t="s">
        <v>210</v>
      </c>
      <c r="B14" s="220">
        <f>SUM(B15:B17)</f>
        <v>0</v>
      </c>
      <c r="C14" s="220">
        <f>SUM(C15:C17)</f>
        <v>900000</v>
      </c>
      <c r="D14" s="220">
        <f>SUM(D15:D17)</f>
        <v>1560000</v>
      </c>
      <c r="E14" s="220">
        <f>SUM(E15:E17)</f>
        <v>0</v>
      </c>
      <c r="F14" s="220">
        <f>SUM(F15:F17)</f>
        <v>2505261</v>
      </c>
      <c r="G14" s="220">
        <f t="shared" si="2"/>
        <v>4965261</v>
      </c>
      <c r="H14" s="220">
        <f>SUM(H15:H17)</f>
        <v>0</v>
      </c>
      <c r="I14" s="220">
        <f>SUM(I15:I17)</f>
        <v>0</v>
      </c>
      <c r="J14" s="220"/>
      <c r="K14" s="220">
        <f>SUM(K15:K17)</f>
        <v>0</v>
      </c>
      <c r="L14" s="220">
        <f t="shared" si="0"/>
        <v>0</v>
      </c>
      <c r="M14" s="220">
        <f t="shared" si="1"/>
        <v>4965261</v>
      </c>
    </row>
    <row r="15" spans="1:25" ht="19.5" customHeight="1" x14ac:dyDescent="0.2">
      <c r="A15" s="221" t="s">
        <v>207</v>
      </c>
      <c r="B15" s="222">
        <f>'5.finanszírozás'!C7</f>
        <v>0</v>
      </c>
      <c r="C15" s="222">
        <f>'5.finanszírozás'!C11</f>
        <v>900000</v>
      </c>
      <c r="D15" s="222">
        <f>'5.finanszírozás'!C15</f>
        <v>1560000</v>
      </c>
      <c r="E15" s="222"/>
      <c r="F15" s="222">
        <f>'5.finanszírozás'!C31</f>
        <v>2505261</v>
      </c>
      <c r="G15" s="222">
        <f t="shared" si="2"/>
        <v>4965261</v>
      </c>
      <c r="H15" s="224"/>
      <c r="I15" s="224"/>
      <c r="J15" s="224"/>
      <c r="K15" s="224"/>
      <c r="L15" s="222">
        <f t="shared" si="0"/>
        <v>0</v>
      </c>
      <c r="M15" s="222">
        <f t="shared" si="1"/>
        <v>4965261</v>
      </c>
      <c r="N15" s="51"/>
    </row>
    <row r="16" spans="1:25" ht="19.5" customHeight="1" x14ac:dyDescent="0.2">
      <c r="A16" s="221" t="s">
        <v>208</v>
      </c>
      <c r="B16" s="222"/>
      <c r="C16" s="222"/>
      <c r="D16" s="222"/>
      <c r="E16" s="222"/>
      <c r="F16" s="222"/>
      <c r="G16" s="222">
        <f t="shared" si="2"/>
        <v>0</v>
      </c>
      <c r="H16" s="222"/>
      <c r="I16" s="222"/>
      <c r="J16" s="222"/>
      <c r="K16" s="222"/>
      <c r="L16" s="222">
        <f t="shared" si="0"/>
        <v>0</v>
      </c>
      <c r="M16" s="220">
        <f t="shared" si="1"/>
        <v>0</v>
      </c>
    </row>
    <row r="17" spans="1:14" ht="19.5" customHeight="1" x14ac:dyDescent="0.2">
      <c r="A17" s="221" t="s">
        <v>209</v>
      </c>
      <c r="B17" s="222"/>
      <c r="C17" s="222"/>
      <c r="D17" s="222"/>
      <c r="E17" s="222"/>
      <c r="F17" s="222"/>
      <c r="G17" s="222">
        <f t="shared" si="2"/>
        <v>0</v>
      </c>
      <c r="H17" s="222"/>
      <c r="I17" s="222"/>
      <c r="J17" s="222"/>
      <c r="K17" s="222"/>
      <c r="L17" s="222">
        <f t="shared" si="0"/>
        <v>0</v>
      </c>
      <c r="M17" s="220">
        <f t="shared" si="1"/>
        <v>0</v>
      </c>
    </row>
    <row r="18" spans="1:14" ht="19.5" customHeight="1" x14ac:dyDescent="0.2">
      <c r="A18" s="219" t="s">
        <v>211</v>
      </c>
      <c r="B18" s="220">
        <f>SUM(B19:B21)</f>
        <v>2348064</v>
      </c>
      <c r="C18" s="220">
        <f>SUM(C19:C21)</f>
        <v>0</v>
      </c>
      <c r="D18" s="220">
        <f>SUM(D19:D21)</f>
        <v>17135000</v>
      </c>
      <c r="E18" s="220">
        <f>SUM(E19:E21)</f>
        <v>0</v>
      </c>
      <c r="F18" s="220">
        <f>SUM(F19:F21)</f>
        <v>1182364</v>
      </c>
      <c r="G18" s="220">
        <f t="shared" si="2"/>
        <v>20665428</v>
      </c>
      <c r="H18" s="220">
        <f>SUM(H19:H21)</f>
        <v>0</v>
      </c>
      <c r="I18" s="220">
        <f>SUM(I19:I21)</f>
        <v>0</v>
      </c>
      <c r="J18" s="220"/>
      <c r="K18" s="220">
        <f>SUM(K19:K21)</f>
        <v>0</v>
      </c>
      <c r="L18" s="220">
        <f t="shared" si="0"/>
        <v>0</v>
      </c>
      <c r="M18" s="220">
        <f t="shared" si="1"/>
        <v>20665428</v>
      </c>
      <c r="N18" s="64"/>
    </row>
    <row r="19" spans="1:14" ht="19.5" customHeight="1" x14ac:dyDescent="0.2">
      <c r="A19" s="221" t="s">
        <v>207</v>
      </c>
      <c r="B19" s="222">
        <f>'5.finanszírozás'!D7</f>
        <v>2348064</v>
      </c>
      <c r="C19" s="222">
        <f>'5.finanszírozás'!D11</f>
        <v>0</v>
      </c>
      <c r="D19" s="222">
        <f>'5.finanszírozás'!D15</f>
        <v>17135000</v>
      </c>
      <c r="E19" s="222">
        <f>'5.finanszírozás'!D19</f>
        <v>0</v>
      </c>
      <c r="F19" s="222">
        <f>'5.finanszírozás'!D31</f>
        <v>1182364</v>
      </c>
      <c r="G19" s="222">
        <f t="shared" si="2"/>
        <v>20665428</v>
      </c>
      <c r="H19" s="222"/>
      <c r="I19" s="222"/>
      <c r="J19" s="222"/>
      <c r="K19" s="222"/>
      <c r="L19" s="222">
        <f t="shared" si="0"/>
        <v>0</v>
      </c>
      <c r="M19" s="222">
        <f t="shared" si="1"/>
        <v>20665428</v>
      </c>
      <c r="N19" s="51"/>
    </row>
    <row r="20" spans="1:14" ht="19.5" customHeight="1" x14ac:dyDescent="0.2">
      <c r="A20" s="221" t="s">
        <v>208</v>
      </c>
      <c r="B20" s="222"/>
      <c r="C20" s="222"/>
      <c r="D20" s="222"/>
      <c r="E20" s="222"/>
      <c r="F20" s="222"/>
      <c r="G20" s="222">
        <f t="shared" si="2"/>
        <v>0</v>
      </c>
      <c r="H20" s="222"/>
      <c r="I20" s="222"/>
      <c r="J20" s="222"/>
      <c r="K20" s="222"/>
      <c r="L20" s="222">
        <f t="shared" si="0"/>
        <v>0</v>
      </c>
      <c r="M20" s="220">
        <f t="shared" si="1"/>
        <v>0</v>
      </c>
    </row>
    <row r="21" spans="1:14" ht="19.5" customHeight="1" x14ac:dyDescent="0.2">
      <c r="A21" s="221" t="s">
        <v>209</v>
      </c>
      <c r="B21" s="222"/>
      <c r="C21" s="222"/>
      <c r="D21" s="222"/>
      <c r="E21" s="222"/>
      <c r="F21" s="222"/>
      <c r="G21" s="222">
        <f t="shared" si="2"/>
        <v>0</v>
      </c>
      <c r="H21" s="222"/>
      <c r="I21" s="222"/>
      <c r="J21" s="222"/>
      <c r="K21" s="222"/>
      <c r="L21" s="222">
        <f t="shared" si="0"/>
        <v>0</v>
      </c>
      <c r="M21" s="220">
        <f t="shared" si="1"/>
        <v>0</v>
      </c>
    </row>
    <row r="22" spans="1:14" ht="19.5" customHeight="1" x14ac:dyDescent="0.2">
      <c r="A22" s="223" t="s">
        <v>212</v>
      </c>
      <c r="B22" s="220">
        <f>SUM(B23:B25)</f>
        <v>0</v>
      </c>
      <c r="C22" s="220">
        <f>SUM(C23:C25)</f>
        <v>0</v>
      </c>
      <c r="D22" s="220">
        <f>SUM(D23:D25)</f>
        <v>2921000</v>
      </c>
      <c r="E22" s="220">
        <f>SUM(E23:E25)</f>
        <v>0</v>
      </c>
      <c r="F22" s="220">
        <f>SUM(F23:F25)</f>
        <v>28008</v>
      </c>
      <c r="G22" s="220">
        <f t="shared" si="2"/>
        <v>2949008</v>
      </c>
      <c r="H22" s="220">
        <f>SUM(H23:H25)</f>
        <v>0</v>
      </c>
      <c r="I22" s="220">
        <f>SUM(I23:I25)</f>
        <v>0</v>
      </c>
      <c r="J22" s="220"/>
      <c r="K22" s="220">
        <f>SUM(K23:K25)</f>
        <v>0</v>
      </c>
      <c r="L22" s="220">
        <f t="shared" si="0"/>
        <v>0</v>
      </c>
      <c r="M22" s="220">
        <f t="shared" si="1"/>
        <v>2949008</v>
      </c>
    </row>
    <row r="23" spans="1:14" ht="19.5" customHeight="1" x14ac:dyDescent="0.2">
      <c r="A23" s="221" t="s">
        <v>207</v>
      </c>
      <c r="B23" s="222">
        <f>'5.finanszírozás'!E7</f>
        <v>0</v>
      </c>
      <c r="C23" s="222"/>
      <c r="D23" s="222">
        <f>'5.finanszírozás'!E15</f>
        <v>2921000</v>
      </c>
      <c r="E23" s="222"/>
      <c r="F23" s="222">
        <f>'5.finanszírozás'!E31</f>
        <v>28008</v>
      </c>
      <c r="G23" s="222">
        <f t="shared" si="2"/>
        <v>2949008</v>
      </c>
      <c r="H23" s="222"/>
      <c r="I23" s="222"/>
      <c r="J23" s="222"/>
      <c r="K23" s="222"/>
      <c r="L23" s="222">
        <f t="shared" si="0"/>
        <v>0</v>
      </c>
      <c r="M23" s="222">
        <f t="shared" si="1"/>
        <v>2949008</v>
      </c>
      <c r="N23" s="51"/>
    </row>
    <row r="24" spans="1:14" ht="19.5" customHeight="1" x14ac:dyDescent="0.2">
      <c r="A24" s="221" t="s">
        <v>208</v>
      </c>
      <c r="B24" s="222"/>
      <c r="C24" s="222"/>
      <c r="D24" s="222"/>
      <c r="E24" s="222"/>
      <c r="F24" s="222"/>
      <c r="G24" s="222">
        <f t="shared" si="2"/>
        <v>0</v>
      </c>
      <c r="H24" s="222"/>
      <c r="I24" s="222"/>
      <c r="J24" s="222"/>
      <c r="K24" s="222"/>
      <c r="L24" s="222">
        <f t="shared" si="0"/>
        <v>0</v>
      </c>
      <c r="M24" s="220">
        <f t="shared" si="1"/>
        <v>0</v>
      </c>
    </row>
    <row r="25" spans="1:14" ht="19.5" customHeight="1" x14ac:dyDescent="0.2">
      <c r="A25" s="221" t="s">
        <v>209</v>
      </c>
      <c r="B25" s="222"/>
      <c r="C25" s="222"/>
      <c r="D25" s="222"/>
      <c r="E25" s="222"/>
      <c r="F25" s="222"/>
      <c r="G25" s="222">
        <f t="shared" si="2"/>
        <v>0</v>
      </c>
      <c r="H25" s="222"/>
      <c r="I25" s="222"/>
      <c r="J25" s="222"/>
      <c r="K25" s="222"/>
      <c r="L25" s="222">
        <f t="shared" si="0"/>
        <v>0</v>
      </c>
      <c r="M25" s="220">
        <f t="shared" si="1"/>
        <v>0</v>
      </c>
    </row>
    <row r="26" spans="1:14" ht="19.5" customHeight="1" x14ac:dyDescent="0.2">
      <c r="A26" s="223" t="s">
        <v>175</v>
      </c>
      <c r="B26" s="220">
        <f t="shared" ref="B26:L26" si="3">SUM(B27:B29)</f>
        <v>0</v>
      </c>
      <c r="C26" s="220">
        <f t="shared" si="3"/>
        <v>0</v>
      </c>
      <c r="D26" s="220">
        <f t="shared" si="3"/>
        <v>4500000</v>
      </c>
      <c r="E26" s="220">
        <f t="shared" si="3"/>
        <v>0</v>
      </c>
      <c r="F26" s="220">
        <f t="shared" si="3"/>
        <v>1443375</v>
      </c>
      <c r="G26" s="220">
        <f t="shared" si="3"/>
        <v>5943375</v>
      </c>
      <c r="H26" s="220">
        <f t="shared" si="3"/>
        <v>0</v>
      </c>
      <c r="I26" s="220">
        <f t="shared" si="3"/>
        <v>0</v>
      </c>
      <c r="J26" s="220">
        <f t="shared" si="3"/>
        <v>0</v>
      </c>
      <c r="K26" s="220">
        <f t="shared" si="3"/>
        <v>0</v>
      </c>
      <c r="L26" s="220">
        <f t="shared" si="3"/>
        <v>0</v>
      </c>
      <c r="M26" s="220">
        <f t="shared" si="1"/>
        <v>5943375</v>
      </c>
    </row>
    <row r="27" spans="1:14" ht="19.5" customHeight="1" x14ac:dyDescent="0.2">
      <c r="A27" s="221" t="s">
        <v>207</v>
      </c>
      <c r="B27" s="222"/>
      <c r="C27" s="222"/>
      <c r="D27" s="222">
        <v>10000</v>
      </c>
      <c r="E27" s="222"/>
      <c r="F27" s="222">
        <f>'5.finanszírozás'!F31</f>
        <v>1443375</v>
      </c>
      <c r="G27" s="222">
        <f>SUM(B27:F27)</f>
        <v>1453375</v>
      </c>
      <c r="H27" s="222"/>
      <c r="I27" s="222"/>
      <c r="J27" s="222"/>
      <c r="K27" s="222"/>
      <c r="L27" s="222">
        <f>SUM(H27:K27)</f>
        <v>0</v>
      </c>
      <c r="M27" s="222">
        <f t="shared" si="1"/>
        <v>1453375</v>
      </c>
      <c r="N27" s="51"/>
    </row>
    <row r="28" spans="1:14" ht="19.5" customHeight="1" x14ac:dyDescent="0.2">
      <c r="A28" s="221" t="s">
        <v>208</v>
      </c>
      <c r="B28" s="222"/>
      <c r="C28" s="222"/>
      <c r="D28" s="222">
        <v>4490000</v>
      </c>
      <c r="E28" s="222"/>
      <c r="F28" s="222"/>
      <c r="G28" s="222">
        <f>SUM(B28:F28)</f>
        <v>4490000</v>
      </c>
      <c r="H28" s="222"/>
      <c r="I28" s="222"/>
      <c r="J28" s="222"/>
      <c r="K28" s="222"/>
      <c r="L28" s="222">
        <f>SUM(H28:K28)</f>
        <v>0</v>
      </c>
      <c r="M28" s="222">
        <f t="shared" si="1"/>
        <v>4490000</v>
      </c>
    </row>
    <row r="29" spans="1:14" ht="19.5" customHeight="1" x14ac:dyDescent="0.2">
      <c r="A29" s="221" t="s">
        <v>209</v>
      </c>
      <c r="B29" s="222"/>
      <c r="C29" s="222"/>
      <c r="D29" s="222"/>
      <c r="E29" s="222"/>
      <c r="F29" s="222"/>
      <c r="G29" s="222">
        <f>SUM(B29:F29)</f>
        <v>0</v>
      </c>
      <c r="H29" s="222"/>
      <c r="I29" s="222"/>
      <c r="J29" s="222"/>
      <c r="K29" s="222"/>
      <c r="L29" s="222">
        <f>SUM(H29:K29)</f>
        <v>0</v>
      </c>
      <c r="M29" s="220">
        <f t="shared" si="1"/>
        <v>0</v>
      </c>
    </row>
    <row r="30" spans="1:14" ht="30" customHeight="1" x14ac:dyDescent="0.2">
      <c r="A30" s="225" t="s">
        <v>213</v>
      </c>
      <c r="B30" s="226">
        <f>SUM(B9+B13)</f>
        <v>277410264</v>
      </c>
      <c r="C30" s="226">
        <f>SUM(C9+C13)</f>
        <v>359685085</v>
      </c>
      <c r="D30" s="226">
        <f>SUM(D9+D13)</f>
        <v>65411968</v>
      </c>
      <c r="E30" s="226">
        <f>SUM(E9+E13)</f>
        <v>0</v>
      </c>
      <c r="F30" s="226">
        <f>SUM(F9+F13)</f>
        <v>250821382</v>
      </c>
      <c r="G30" s="226">
        <f>SUM(B30:F30)</f>
        <v>953328699</v>
      </c>
      <c r="H30" s="226">
        <f>SUM(H9+H13)</f>
        <v>306178900</v>
      </c>
      <c r="I30" s="226">
        <f>SUM(I9+I13)</f>
        <v>0</v>
      </c>
      <c r="J30" s="226">
        <f>SUM(J9+J13)</f>
        <v>0</v>
      </c>
      <c r="K30" s="226">
        <f>SUM(K9+K13)</f>
        <v>313211815</v>
      </c>
      <c r="L30" s="226">
        <f>SUM(H30:K30)</f>
        <v>619390715</v>
      </c>
      <c r="M30" s="226">
        <f t="shared" si="1"/>
        <v>1572719414</v>
      </c>
      <c r="N30" s="51"/>
    </row>
    <row r="31" spans="1:14" ht="12.95" customHeight="1" x14ac:dyDescent="0.2">
      <c r="G31" s="65"/>
      <c r="H31" s="66"/>
      <c r="I31" s="66"/>
      <c r="J31" s="66"/>
      <c r="K31" s="66"/>
      <c r="L31" s="66"/>
      <c r="M31" s="257"/>
      <c r="N31" s="51"/>
    </row>
  </sheetData>
  <sheetProtection selectLockedCells="1" selectUnlockedCells="1"/>
  <mergeCells count="7">
    <mergeCell ref="I8:K8"/>
    <mergeCell ref="A1:M1"/>
    <mergeCell ref="A2:M2"/>
    <mergeCell ref="B5:M5"/>
    <mergeCell ref="B6:G6"/>
    <mergeCell ref="H6:L6"/>
    <mergeCell ref="M6:M7"/>
  </mergeCells>
  <pageMargins left="0.78740157480314965" right="0.78740157480314965" top="1.0629921259842521" bottom="1.0629921259842521" header="0.78740157480314965" footer="0.78740157480314965"/>
  <pageSetup paperSize="9" scale="74" firstPageNumber="0" orientation="landscape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view="pageBreakPreview" zoomScaleSheetLayoutView="100" workbookViewId="0">
      <selection activeCell="R1" sqref="R1:T1048576"/>
    </sheetView>
  </sheetViews>
  <sheetFormatPr defaultColWidth="9.140625" defaultRowHeight="12.75" x14ac:dyDescent="0.2"/>
  <cols>
    <col min="1" max="1" width="23.42578125" style="67" customWidth="1"/>
    <col min="2" max="2" width="10.85546875" style="68" bestFit="1" customWidth="1"/>
    <col min="3" max="3" width="11.85546875" style="68" customWidth="1"/>
    <col min="4" max="4" width="10.85546875" style="68" bestFit="1" customWidth="1"/>
    <col min="5" max="5" width="9.28515625" style="68" customWidth="1"/>
    <col min="6" max="6" width="9.85546875" style="68" bestFit="1" customWidth="1"/>
    <col min="7" max="7" width="13.5703125" style="68" customWidth="1"/>
    <col min="8" max="8" width="10.28515625" style="68" customWidth="1"/>
    <col min="9" max="9" width="12.28515625" style="68" bestFit="1" customWidth="1"/>
    <col min="10" max="10" width="10.85546875" style="68" bestFit="1" customWidth="1"/>
    <col min="11" max="11" width="9.85546875" style="68" bestFit="1" customWidth="1"/>
    <col min="12" max="12" width="11" style="68" customWidth="1"/>
    <col min="13" max="13" width="11.28515625" style="68" customWidth="1"/>
    <col min="14" max="14" width="11.5703125" style="68" customWidth="1"/>
    <col min="15" max="15" width="12.140625" style="68" customWidth="1"/>
    <col min="16" max="16" width="0" style="69" hidden="1" customWidth="1"/>
    <col min="17" max="17" width="9.28515625" style="69" bestFit="1" customWidth="1"/>
    <col min="18" max="18" width="12.28515625" style="69" bestFit="1" customWidth="1"/>
    <col min="19" max="19" width="10.85546875" style="69" bestFit="1" customWidth="1"/>
    <col min="20" max="16384" width="9.140625" style="69"/>
  </cols>
  <sheetData>
    <row r="1" spans="1:20" ht="15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P1" s="71"/>
      <c r="Q1" s="72" t="s">
        <v>214</v>
      </c>
      <c r="R1" s="53"/>
      <c r="S1" s="53"/>
      <c r="T1" s="53"/>
    </row>
    <row r="2" spans="1:20" ht="38.25" customHeight="1" x14ac:dyDescent="0.2">
      <c r="A2" s="377" t="s">
        <v>385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73"/>
      <c r="Q2" s="324"/>
      <c r="R2" s="53"/>
      <c r="S2" s="53"/>
      <c r="T2" s="53"/>
    </row>
    <row r="3" spans="1:20" ht="15" customHeight="1" x14ac:dyDescent="0.2">
      <c r="A3" s="74"/>
      <c r="B3" s="75"/>
      <c r="C3" s="76"/>
      <c r="D3" s="77"/>
      <c r="E3" s="77"/>
      <c r="F3" s="78"/>
      <c r="G3" s="78"/>
      <c r="H3" s="78"/>
      <c r="I3" s="78"/>
      <c r="J3" s="78"/>
      <c r="K3" s="78"/>
      <c r="L3" s="78"/>
      <c r="M3" s="78"/>
      <c r="N3" s="78"/>
      <c r="O3" s="78"/>
      <c r="P3" s="79"/>
      <c r="R3" s="68"/>
    </row>
    <row r="4" spans="1:20" ht="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80"/>
      <c r="Q4" s="61" t="s">
        <v>360</v>
      </c>
    </row>
    <row r="5" spans="1:20" ht="18" customHeight="1" x14ac:dyDescent="0.2">
      <c r="A5" s="378" t="s">
        <v>215</v>
      </c>
      <c r="B5" s="379" t="s">
        <v>384</v>
      </c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80" t="s">
        <v>216</v>
      </c>
      <c r="Q5" s="381" t="s">
        <v>217</v>
      </c>
    </row>
    <row r="6" spans="1:20" ht="23.25" customHeight="1" x14ac:dyDescent="0.2">
      <c r="A6" s="378"/>
      <c r="B6" s="382" t="s">
        <v>218</v>
      </c>
      <c r="C6" s="382"/>
      <c r="D6" s="382"/>
      <c r="E6" s="382"/>
      <c r="F6" s="382"/>
      <c r="G6" s="382"/>
      <c r="H6" s="382"/>
      <c r="I6" s="382"/>
      <c r="J6" s="382" t="s">
        <v>219</v>
      </c>
      <c r="K6" s="382"/>
      <c r="L6" s="382"/>
      <c r="M6" s="382"/>
      <c r="N6" s="382"/>
      <c r="O6" s="382" t="s">
        <v>220</v>
      </c>
      <c r="P6" s="380"/>
      <c r="Q6" s="381"/>
    </row>
    <row r="7" spans="1:20" ht="67.900000000000006" customHeight="1" x14ac:dyDescent="0.2">
      <c r="A7" s="378"/>
      <c r="B7" s="62" t="s">
        <v>188</v>
      </c>
      <c r="C7" s="81" t="s">
        <v>221</v>
      </c>
      <c r="D7" s="62" t="s">
        <v>190</v>
      </c>
      <c r="E7" s="62" t="s">
        <v>191</v>
      </c>
      <c r="F7" s="62" t="s">
        <v>192</v>
      </c>
      <c r="G7" s="62" t="s">
        <v>222</v>
      </c>
      <c r="H7" s="62" t="s">
        <v>223</v>
      </c>
      <c r="I7" s="62" t="s">
        <v>202</v>
      </c>
      <c r="J7" s="62" t="s">
        <v>224</v>
      </c>
      <c r="K7" s="62" t="s">
        <v>225</v>
      </c>
      <c r="L7" s="62" t="s">
        <v>226</v>
      </c>
      <c r="M7" s="62" t="s">
        <v>227</v>
      </c>
      <c r="N7" s="62" t="s">
        <v>202</v>
      </c>
      <c r="O7" s="382"/>
      <c r="P7" s="380"/>
      <c r="Q7" s="381"/>
    </row>
    <row r="8" spans="1:20" ht="12.75" customHeight="1" x14ac:dyDescent="0.2">
      <c r="A8" s="378"/>
      <c r="B8" s="82"/>
      <c r="C8" s="82"/>
      <c r="D8" s="82"/>
      <c r="E8" s="82"/>
      <c r="F8" s="82"/>
      <c r="G8" s="82"/>
      <c r="H8" s="82"/>
      <c r="I8" s="62"/>
      <c r="J8" s="82"/>
      <c r="K8" s="83"/>
      <c r="L8" s="83"/>
      <c r="M8" s="83"/>
      <c r="N8" s="62"/>
      <c r="O8" s="382"/>
      <c r="P8" s="380"/>
      <c r="Q8" s="381"/>
    </row>
    <row r="9" spans="1:20" s="50" customFormat="1" ht="25.5" customHeight="1" x14ac:dyDescent="0.2">
      <c r="A9" s="84" t="s">
        <v>168</v>
      </c>
      <c r="B9" s="85">
        <f t="shared" ref="B9:H9" si="0">SUM(B10:B12)</f>
        <v>46548349</v>
      </c>
      <c r="C9" s="85">
        <f t="shared" si="0"/>
        <v>7414842</v>
      </c>
      <c r="D9" s="85">
        <f t="shared" si="0"/>
        <v>137928337</v>
      </c>
      <c r="E9" s="85">
        <f t="shared" si="0"/>
        <v>7630000</v>
      </c>
      <c r="F9" s="85">
        <f>SUM(F11:F12)</f>
        <v>9163300</v>
      </c>
      <c r="G9" s="85">
        <f t="shared" si="0"/>
        <v>14628617</v>
      </c>
      <c r="H9" s="85">
        <f t="shared" si="0"/>
        <v>1000000</v>
      </c>
      <c r="I9" s="85">
        <f>SUM(B9:H9)</f>
        <v>224313445</v>
      </c>
      <c r="J9" s="85">
        <f>SUM(J10:J12)</f>
        <v>629629553</v>
      </c>
      <c r="K9" s="85">
        <f>SUM(K10:K12)</f>
        <v>0</v>
      </c>
      <c r="L9" s="85">
        <f>SUM(L10:L12)</f>
        <v>9588722</v>
      </c>
      <c r="M9" s="85">
        <f>SUM(M10:M12)</f>
        <v>0</v>
      </c>
      <c r="N9" s="85">
        <f>SUM(J9:M9)</f>
        <v>639218275</v>
      </c>
      <c r="O9" s="85">
        <f>N9+I9</f>
        <v>863531720</v>
      </c>
      <c r="P9" s="63" t="e">
        <f>SUM(#REF!)</f>
        <v>#REF!</v>
      </c>
      <c r="Q9" s="86">
        <f>SUM(Q10:Q12)</f>
        <v>7</v>
      </c>
      <c r="R9" s="51"/>
    </row>
    <row r="10" spans="1:20" s="50" customFormat="1" ht="19.5" customHeight="1" x14ac:dyDescent="0.2">
      <c r="A10" s="87" t="s">
        <v>207</v>
      </c>
      <c r="B10" s="88">
        <f>'5.finanszírozás'!B65</f>
        <v>46548349</v>
      </c>
      <c r="C10" s="88">
        <f>'5.finanszírozás'!B69</f>
        <v>7414842</v>
      </c>
      <c r="D10" s="88">
        <v>75482218</v>
      </c>
      <c r="E10" s="88">
        <f>'5.finanszírozás'!B77</f>
        <v>7630000</v>
      </c>
      <c r="F10" s="50">
        <v>0</v>
      </c>
      <c r="G10" s="88">
        <f>'2.Műk.'!E67</f>
        <v>14628617</v>
      </c>
      <c r="H10" s="88">
        <f>'2.Műk.'!E62</f>
        <v>1000000</v>
      </c>
      <c r="I10" s="85">
        <f>SUM(B10:H10)</f>
        <v>152704026</v>
      </c>
      <c r="J10" s="88"/>
      <c r="K10" s="88"/>
      <c r="L10" s="88"/>
      <c r="M10" s="88"/>
      <c r="N10" s="85">
        <f>SUM(J10:M10)</f>
        <v>0</v>
      </c>
      <c r="O10" s="85">
        <f>N10+I10</f>
        <v>152704026</v>
      </c>
      <c r="P10" s="63"/>
      <c r="Q10" s="89">
        <v>7</v>
      </c>
    </row>
    <row r="11" spans="1:20" s="50" customFormat="1" ht="19.5" customHeight="1" x14ac:dyDescent="0.2">
      <c r="A11" s="87" t="s">
        <v>208</v>
      </c>
      <c r="B11" s="88"/>
      <c r="C11" s="88"/>
      <c r="D11" s="88">
        <v>62446119</v>
      </c>
      <c r="E11" s="88"/>
      <c r="F11" s="88">
        <f>'5.finanszírozás'!B81</f>
        <v>9163300</v>
      </c>
      <c r="G11" s="88"/>
      <c r="H11" s="88"/>
      <c r="I11" s="85">
        <f>SUM(B11:H11)</f>
        <v>71609419</v>
      </c>
      <c r="J11" s="88">
        <f>'3.Felh.'!E32+'3.Felh.'!E71</f>
        <v>629629553</v>
      </c>
      <c r="K11" s="88">
        <f>'3.Felh.'!E74</f>
        <v>0</v>
      </c>
      <c r="L11" s="88">
        <f>'3.Felh.'!E86</f>
        <v>9588722</v>
      </c>
      <c r="M11" s="88">
        <f>'3.Felh.'!E83</f>
        <v>0</v>
      </c>
      <c r="N11" s="85">
        <f>SUM(J11:M11)</f>
        <v>639218275</v>
      </c>
      <c r="O11" s="85">
        <f>N11+I11</f>
        <v>710827694</v>
      </c>
      <c r="P11" s="63"/>
      <c r="Q11" s="89"/>
    </row>
    <row r="12" spans="1:20" s="50" customFormat="1" ht="19.5" customHeight="1" x14ac:dyDescent="0.2">
      <c r="A12" s="87" t="s">
        <v>209</v>
      </c>
      <c r="B12" s="88"/>
      <c r="C12" s="88"/>
      <c r="D12" s="88"/>
      <c r="E12" s="88"/>
      <c r="F12" s="88"/>
      <c r="G12" s="88"/>
      <c r="H12" s="88"/>
      <c r="I12" s="85">
        <f>SUM(B12:H12)</f>
        <v>0</v>
      </c>
      <c r="J12" s="88"/>
      <c r="K12" s="88"/>
      <c r="L12" s="88"/>
      <c r="M12" s="88"/>
      <c r="N12" s="85">
        <f>SUM(J12:M12)</f>
        <v>0</v>
      </c>
      <c r="O12" s="85">
        <f>N12+I12</f>
        <v>0</v>
      </c>
      <c r="P12" s="63"/>
      <c r="Q12" s="89"/>
    </row>
    <row r="13" spans="1:20" s="50" customFormat="1" ht="25.5" customHeight="1" x14ac:dyDescent="0.2">
      <c r="A13" s="84" t="s">
        <v>169</v>
      </c>
      <c r="B13" s="85">
        <f t="shared" ref="B13:P13" si="1">SUM(B14+B18+B22+B26)</f>
        <v>391108577</v>
      </c>
      <c r="C13" s="85">
        <f t="shared" si="1"/>
        <v>73634702</v>
      </c>
      <c r="D13" s="85">
        <f t="shared" si="1"/>
        <v>242237673</v>
      </c>
      <c r="E13" s="85">
        <f t="shared" si="1"/>
        <v>0</v>
      </c>
      <c r="F13" s="85">
        <f t="shared" si="1"/>
        <v>0</v>
      </c>
      <c r="G13" s="85">
        <f t="shared" si="1"/>
        <v>0</v>
      </c>
      <c r="H13" s="85">
        <f t="shared" si="1"/>
        <v>0</v>
      </c>
      <c r="I13" s="85">
        <f t="shared" si="1"/>
        <v>706980952</v>
      </c>
      <c r="J13" s="85">
        <f t="shared" si="1"/>
        <v>2206743</v>
      </c>
      <c r="K13" s="85">
        <f t="shared" si="1"/>
        <v>0</v>
      </c>
      <c r="L13" s="85">
        <f t="shared" si="1"/>
        <v>0</v>
      </c>
      <c r="M13" s="85">
        <f t="shared" si="1"/>
        <v>0</v>
      </c>
      <c r="N13" s="85">
        <f t="shared" si="1"/>
        <v>2206743</v>
      </c>
      <c r="O13" s="85">
        <f t="shared" si="1"/>
        <v>709187695</v>
      </c>
      <c r="P13" s="85">
        <f t="shared" si="1"/>
        <v>395976920</v>
      </c>
      <c r="Q13" s="86">
        <f>Q14+Q18+Q22+Q26</f>
        <v>101</v>
      </c>
      <c r="R13" s="51"/>
      <c r="S13" s="51"/>
    </row>
    <row r="14" spans="1:20" s="50" customFormat="1" ht="25.5" customHeight="1" x14ac:dyDescent="0.2">
      <c r="A14" s="90" t="s">
        <v>210</v>
      </c>
      <c r="B14" s="85">
        <f t="shared" ref="B14:Q14" si="2">SUM(B15:B17)</f>
        <v>114982800</v>
      </c>
      <c r="C14" s="85">
        <f t="shared" si="2"/>
        <v>19731106</v>
      </c>
      <c r="D14" s="85">
        <f t="shared" si="2"/>
        <v>28606230</v>
      </c>
      <c r="E14" s="85">
        <f t="shared" si="2"/>
        <v>0</v>
      </c>
      <c r="F14" s="85">
        <f t="shared" si="2"/>
        <v>0</v>
      </c>
      <c r="G14" s="85">
        <f t="shared" si="2"/>
        <v>0</v>
      </c>
      <c r="H14" s="85">
        <f t="shared" si="2"/>
        <v>0</v>
      </c>
      <c r="I14" s="85">
        <f t="shared" si="2"/>
        <v>163320136</v>
      </c>
      <c r="J14" s="85">
        <f t="shared" si="2"/>
        <v>127000</v>
      </c>
      <c r="K14" s="85">
        <f t="shared" si="2"/>
        <v>0</v>
      </c>
      <c r="L14" s="85">
        <f t="shared" si="2"/>
        <v>0</v>
      </c>
      <c r="M14" s="85">
        <f t="shared" si="2"/>
        <v>0</v>
      </c>
      <c r="N14" s="85">
        <f t="shared" si="2"/>
        <v>127000</v>
      </c>
      <c r="O14" s="85">
        <f t="shared" si="2"/>
        <v>163447136</v>
      </c>
      <c r="P14" s="85">
        <f t="shared" si="2"/>
        <v>0</v>
      </c>
      <c r="Q14" s="91">
        <f t="shared" si="2"/>
        <v>24</v>
      </c>
      <c r="R14" s="51"/>
      <c r="S14" s="51"/>
    </row>
    <row r="15" spans="1:20" s="50" customFormat="1" ht="19.5" customHeight="1" x14ac:dyDescent="0.2">
      <c r="A15" s="87" t="s">
        <v>207</v>
      </c>
      <c r="B15" s="88">
        <v>105200800</v>
      </c>
      <c r="C15" s="88">
        <v>18047256</v>
      </c>
      <c r="D15" s="88">
        <v>25955530</v>
      </c>
      <c r="E15" s="88"/>
      <c r="F15" s="88"/>
      <c r="G15" s="88"/>
      <c r="H15" s="88"/>
      <c r="I15" s="88">
        <f>SUM(B15:H15)</f>
        <v>149203586</v>
      </c>
      <c r="J15" s="88">
        <v>127000</v>
      </c>
      <c r="K15" s="88">
        <v>0</v>
      </c>
      <c r="L15" s="88"/>
      <c r="M15" s="88"/>
      <c r="N15" s="88">
        <f>SUM(J15:M15)</f>
        <v>127000</v>
      </c>
      <c r="O15" s="88">
        <f>N15+I15</f>
        <v>149330586</v>
      </c>
      <c r="P15" s="92"/>
      <c r="Q15" s="89">
        <v>21</v>
      </c>
      <c r="S15" s="51"/>
    </row>
    <row r="16" spans="1:20" s="50" customFormat="1" ht="19.5" customHeight="1" x14ac:dyDescent="0.2">
      <c r="A16" s="87" t="s">
        <v>208</v>
      </c>
      <c r="B16" s="258">
        <v>9782000</v>
      </c>
      <c r="C16" s="258">
        <v>1683850</v>
      </c>
      <c r="D16" s="258">
        <v>2650700</v>
      </c>
      <c r="E16" s="88"/>
      <c r="F16" s="88"/>
      <c r="G16" s="88"/>
      <c r="H16" s="88"/>
      <c r="I16" s="88">
        <f>SUM(B16:H16)</f>
        <v>14116550</v>
      </c>
      <c r="J16" s="88"/>
      <c r="K16" s="88"/>
      <c r="L16" s="88"/>
      <c r="M16" s="88"/>
      <c r="N16" s="88">
        <f>SUM(J16:M16)</f>
        <v>0</v>
      </c>
      <c r="O16" s="88">
        <f>N16+I16</f>
        <v>14116550</v>
      </c>
      <c r="P16" s="92"/>
      <c r="Q16" s="89">
        <v>3</v>
      </c>
      <c r="S16" s="51"/>
    </row>
    <row r="17" spans="1:19" s="50" customFormat="1" ht="19.5" customHeight="1" x14ac:dyDescent="0.2">
      <c r="A17" s="87" t="s">
        <v>209</v>
      </c>
      <c r="B17" s="88"/>
      <c r="C17" s="88"/>
      <c r="D17" s="88"/>
      <c r="E17" s="88"/>
      <c r="F17" s="88"/>
      <c r="G17" s="88"/>
      <c r="H17" s="88"/>
      <c r="I17" s="88">
        <f>SUM(B17:H17)</f>
        <v>0</v>
      </c>
      <c r="J17" s="88"/>
      <c r="K17" s="88"/>
      <c r="L17" s="88"/>
      <c r="M17" s="88"/>
      <c r="N17" s="88">
        <f>SUM(J17:M17)</f>
        <v>0</v>
      </c>
      <c r="O17" s="88">
        <f>N17+I17</f>
        <v>0</v>
      </c>
      <c r="P17" s="92"/>
      <c r="Q17" s="89"/>
      <c r="S17" s="51"/>
    </row>
    <row r="18" spans="1:19" s="50" customFormat="1" ht="22.5" customHeight="1" x14ac:dyDescent="0.2">
      <c r="A18" s="84" t="s">
        <v>211</v>
      </c>
      <c r="B18" s="85">
        <f t="shared" ref="B18:O18" si="3">SUM(B19:B21)</f>
        <v>189219130</v>
      </c>
      <c r="C18" s="85">
        <f t="shared" si="3"/>
        <v>37746566</v>
      </c>
      <c r="D18" s="85">
        <f t="shared" si="3"/>
        <v>168285026</v>
      </c>
      <c r="E18" s="85">
        <f t="shared" si="3"/>
        <v>0</v>
      </c>
      <c r="F18" s="85">
        <f t="shared" si="3"/>
        <v>0</v>
      </c>
      <c r="G18" s="85">
        <f t="shared" si="3"/>
        <v>0</v>
      </c>
      <c r="H18" s="85">
        <f t="shared" si="3"/>
        <v>0</v>
      </c>
      <c r="I18" s="85">
        <f t="shared" si="3"/>
        <v>395250722</v>
      </c>
      <c r="J18" s="85">
        <f t="shared" si="3"/>
        <v>363099</v>
      </c>
      <c r="K18" s="85">
        <f t="shared" si="3"/>
        <v>0</v>
      </c>
      <c r="L18" s="85">
        <f t="shared" si="3"/>
        <v>0</v>
      </c>
      <c r="M18" s="85">
        <f t="shared" si="3"/>
        <v>0</v>
      </c>
      <c r="N18" s="85">
        <f t="shared" si="3"/>
        <v>363099</v>
      </c>
      <c r="O18" s="85">
        <f t="shared" si="3"/>
        <v>395613821</v>
      </c>
      <c r="P18" s="85">
        <f>O18+J18</f>
        <v>395976920</v>
      </c>
      <c r="Q18" s="91">
        <f>SUM(Q19:Q21)</f>
        <v>53</v>
      </c>
      <c r="R18" s="51"/>
      <c r="S18" s="51"/>
    </row>
    <row r="19" spans="1:19" s="50" customFormat="1" ht="19.5" customHeight="1" x14ac:dyDescent="0.2">
      <c r="A19" s="87" t="s">
        <v>207</v>
      </c>
      <c r="B19" s="88">
        <f>'5.finanszírozás'!D65</f>
        <v>189219130</v>
      </c>
      <c r="C19" s="88">
        <f>'5.finanszírozás'!D69</f>
        <v>37746566</v>
      </c>
      <c r="D19" s="88">
        <f>'5.finanszírozás'!D73</f>
        <v>168285026</v>
      </c>
      <c r="E19" s="88"/>
      <c r="F19" s="88"/>
      <c r="G19" s="88"/>
      <c r="H19" s="88"/>
      <c r="I19" s="88">
        <f>SUM(B19:H19)</f>
        <v>395250722</v>
      </c>
      <c r="J19" s="88">
        <f>'5.finanszírozás'!D85</f>
        <v>363099</v>
      </c>
      <c r="K19" s="88"/>
      <c r="L19" s="88"/>
      <c r="M19" s="88"/>
      <c r="N19" s="88">
        <f>SUM(J19:M19)</f>
        <v>363099</v>
      </c>
      <c r="O19" s="88">
        <f>N19+I19</f>
        <v>395613821</v>
      </c>
      <c r="P19" s="92"/>
      <c r="Q19" s="89">
        <v>53</v>
      </c>
      <c r="R19" s="51"/>
      <c r="S19" s="51"/>
    </row>
    <row r="20" spans="1:19" s="50" customFormat="1" ht="19.5" customHeight="1" x14ac:dyDescent="0.25">
      <c r="A20" s="87" t="s">
        <v>208</v>
      </c>
      <c r="B20" s="93"/>
      <c r="C20" s="93"/>
      <c r="D20" s="93"/>
      <c r="E20" s="88"/>
      <c r="F20" s="88"/>
      <c r="G20" s="88"/>
      <c r="H20" s="88"/>
      <c r="I20" s="88">
        <f>SUM(B20:H20)</f>
        <v>0</v>
      </c>
      <c r="J20" s="88"/>
      <c r="K20" s="88"/>
      <c r="L20" s="88"/>
      <c r="M20" s="88"/>
      <c r="N20" s="88">
        <f>SUM(J20:M20)</f>
        <v>0</v>
      </c>
      <c r="O20" s="88">
        <f>N20+I20</f>
        <v>0</v>
      </c>
      <c r="P20" s="92"/>
      <c r="Q20" s="89"/>
      <c r="S20" s="51"/>
    </row>
    <row r="21" spans="1:19" s="50" customFormat="1" ht="19.5" customHeight="1" x14ac:dyDescent="0.2">
      <c r="A21" s="87" t="s">
        <v>209</v>
      </c>
      <c r="B21" s="88"/>
      <c r="C21" s="88"/>
      <c r="D21" s="88"/>
      <c r="E21" s="88"/>
      <c r="F21" s="88"/>
      <c r="G21" s="88"/>
      <c r="H21" s="88"/>
      <c r="I21" s="88">
        <f>SUM(B21:H21)</f>
        <v>0</v>
      </c>
      <c r="J21" s="88"/>
      <c r="K21" s="88"/>
      <c r="L21" s="88"/>
      <c r="M21" s="88"/>
      <c r="N21" s="88">
        <f>SUM(J21:M21)</f>
        <v>0</v>
      </c>
      <c r="O21" s="88">
        <f>N21+I21</f>
        <v>0</v>
      </c>
      <c r="P21" s="92"/>
      <c r="Q21" s="89"/>
      <c r="S21" s="51"/>
    </row>
    <row r="22" spans="1:19" s="50" customFormat="1" ht="22.5" customHeight="1" x14ac:dyDescent="0.2">
      <c r="A22" s="90" t="s">
        <v>212</v>
      </c>
      <c r="B22" s="85">
        <f>SUM(B23:B25)</f>
        <v>67385012</v>
      </c>
      <c r="C22" s="85">
        <f>SUM(C23:C25)</f>
        <v>12699438</v>
      </c>
      <c r="D22" s="85">
        <f>SUM(D23:D25)</f>
        <v>18612040</v>
      </c>
      <c r="E22" s="85">
        <f>SUM(E23:E25)</f>
        <v>0</v>
      </c>
      <c r="F22" s="85">
        <f>SUM(F23:F25)</f>
        <v>0</v>
      </c>
      <c r="G22" s="85"/>
      <c r="H22" s="85">
        <f t="shared" ref="H22:O22" si="4">SUM(H23:H25)</f>
        <v>0</v>
      </c>
      <c r="I22" s="85">
        <f t="shared" si="4"/>
        <v>98696490</v>
      </c>
      <c r="J22" s="85">
        <f t="shared" si="4"/>
        <v>0</v>
      </c>
      <c r="K22" s="85">
        <f t="shared" si="4"/>
        <v>0</v>
      </c>
      <c r="L22" s="85">
        <f t="shared" si="4"/>
        <v>0</v>
      </c>
      <c r="M22" s="85">
        <f t="shared" si="4"/>
        <v>0</v>
      </c>
      <c r="N22" s="85">
        <f t="shared" si="4"/>
        <v>0</v>
      </c>
      <c r="O22" s="85">
        <f t="shared" si="4"/>
        <v>98696490</v>
      </c>
      <c r="P22" s="94"/>
      <c r="Q22" s="86">
        <f>SUM(Q23:Q25)</f>
        <v>19</v>
      </c>
      <c r="R22" s="51"/>
      <c r="S22" s="51"/>
    </row>
    <row r="23" spans="1:19" s="50" customFormat="1" ht="19.5" customHeight="1" x14ac:dyDescent="0.2">
      <c r="A23" s="87" t="s">
        <v>207</v>
      </c>
      <c r="B23" s="88">
        <f>'5.finanszírozás'!E65</f>
        <v>67385012</v>
      </c>
      <c r="C23" s="88">
        <f>'5.finanszírozás'!E69</f>
        <v>12699438</v>
      </c>
      <c r="D23" s="88">
        <f>'5.finanszírozás'!E73</f>
        <v>18612040</v>
      </c>
      <c r="E23" s="88"/>
      <c r="F23" s="88"/>
      <c r="G23" s="88"/>
      <c r="H23" s="88"/>
      <c r="I23" s="88">
        <f>SUM(B23:H23)</f>
        <v>98696490</v>
      </c>
      <c r="J23" s="88">
        <f>'5.finanszírozás'!E85</f>
        <v>0</v>
      </c>
      <c r="K23" s="88"/>
      <c r="L23" s="88"/>
      <c r="M23" s="88"/>
      <c r="N23" s="88">
        <f>SUM(J23:M23)</f>
        <v>0</v>
      </c>
      <c r="O23" s="88">
        <f>N23+I23</f>
        <v>98696490</v>
      </c>
      <c r="P23" s="92"/>
      <c r="Q23" s="89">
        <v>19</v>
      </c>
      <c r="R23" s="51"/>
      <c r="S23" s="51"/>
    </row>
    <row r="24" spans="1:19" s="50" customFormat="1" ht="19.5" customHeight="1" x14ac:dyDescent="0.2">
      <c r="A24" s="87" t="s">
        <v>208</v>
      </c>
      <c r="B24" s="88"/>
      <c r="C24" s="88"/>
      <c r="D24" s="88"/>
      <c r="E24" s="88"/>
      <c r="F24" s="88"/>
      <c r="G24" s="88"/>
      <c r="H24" s="88"/>
      <c r="I24" s="88">
        <f>SUM(B24:H24)</f>
        <v>0</v>
      </c>
      <c r="J24" s="88"/>
      <c r="K24" s="88"/>
      <c r="L24" s="88"/>
      <c r="M24" s="88"/>
      <c r="N24" s="88">
        <f>SUM(J24:M24)</f>
        <v>0</v>
      </c>
      <c r="O24" s="88">
        <f>N24+I24</f>
        <v>0</v>
      </c>
      <c r="P24" s="92"/>
      <c r="Q24" s="89"/>
      <c r="S24" s="51"/>
    </row>
    <row r="25" spans="1:19" s="50" customFormat="1" ht="19.5" customHeight="1" x14ac:dyDescent="0.2">
      <c r="A25" s="87" t="s">
        <v>209</v>
      </c>
      <c r="B25" s="88"/>
      <c r="C25" s="88"/>
      <c r="D25" s="88"/>
      <c r="E25" s="88"/>
      <c r="F25" s="88"/>
      <c r="G25" s="88"/>
      <c r="H25" s="88"/>
      <c r="I25" s="88">
        <f>SUM(B25:H25)</f>
        <v>0</v>
      </c>
      <c r="J25" s="88"/>
      <c r="K25" s="88"/>
      <c r="L25" s="88"/>
      <c r="M25" s="88"/>
      <c r="N25" s="88">
        <f>SUM(J25:M25)</f>
        <v>0</v>
      </c>
      <c r="O25" s="88">
        <f>N25+I25</f>
        <v>0</v>
      </c>
      <c r="P25" s="92"/>
      <c r="Q25" s="89"/>
      <c r="S25" s="51"/>
    </row>
    <row r="26" spans="1:19" s="50" customFormat="1" ht="19.5" customHeight="1" x14ac:dyDescent="0.2">
      <c r="A26" s="90" t="s">
        <v>175</v>
      </c>
      <c r="B26" s="85">
        <f t="shared" ref="B26:Q26" si="5">SUM(B27:B29)</f>
        <v>19521635</v>
      </c>
      <c r="C26" s="85">
        <f t="shared" si="5"/>
        <v>3457592</v>
      </c>
      <c r="D26" s="85">
        <f t="shared" si="5"/>
        <v>26734377</v>
      </c>
      <c r="E26" s="85">
        <f t="shared" si="5"/>
        <v>0</v>
      </c>
      <c r="F26" s="85">
        <f t="shared" si="5"/>
        <v>0</v>
      </c>
      <c r="G26" s="85">
        <f t="shared" si="5"/>
        <v>0</v>
      </c>
      <c r="H26" s="85">
        <f t="shared" si="5"/>
        <v>0</v>
      </c>
      <c r="I26" s="85">
        <f t="shared" si="5"/>
        <v>49713604</v>
      </c>
      <c r="J26" s="85">
        <f t="shared" si="5"/>
        <v>1716644</v>
      </c>
      <c r="K26" s="85">
        <f t="shared" si="5"/>
        <v>0</v>
      </c>
      <c r="L26" s="85">
        <f t="shared" si="5"/>
        <v>0</v>
      </c>
      <c r="M26" s="85">
        <f t="shared" si="5"/>
        <v>0</v>
      </c>
      <c r="N26" s="85">
        <f t="shared" si="5"/>
        <v>1716644</v>
      </c>
      <c r="O26" s="85">
        <f t="shared" si="5"/>
        <v>51430248</v>
      </c>
      <c r="P26" s="85">
        <f t="shared" si="5"/>
        <v>0</v>
      </c>
      <c r="Q26" s="91">
        <f t="shared" si="5"/>
        <v>5</v>
      </c>
      <c r="R26" s="51"/>
      <c r="S26" s="51"/>
    </row>
    <row r="27" spans="1:19" s="50" customFormat="1" ht="19.5" customHeight="1" x14ac:dyDescent="0.2">
      <c r="A27" s="87" t="s">
        <v>207</v>
      </c>
      <c r="B27" s="259">
        <v>6971596</v>
      </c>
      <c r="C27" s="259">
        <v>1218460</v>
      </c>
      <c r="D27" s="259">
        <v>12877202</v>
      </c>
      <c r="E27" s="88"/>
      <c r="F27" s="88"/>
      <c r="G27" s="88"/>
      <c r="H27" s="88"/>
      <c r="I27" s="88">
        <f>SUM(B27:H27)</f>
        <v>21067258</v>
      </c>
      <c r="J27" s="88">
        <v>924455</v>
      </c>
      <c r="K27" s="88"/>
      <c r="L27" s="88"/>
      <c r="M27" s="88"/>
      <c r="N27" s="88">
        <f>SUM(J27:M27)</f>
        <v>924455</v>
      </c>
      <c r="O27" s="88">
        <f>N27+I27</f>
        <v>21991713</v>
      </c>
      <c r="P27" s="92"/>
      <c r="Q27" s="89">
        <v>2</v>
      </c>
      <c r="S27" s="51"/>
    </row>
    <row r="28" spans="1:19" s="50" customFormat="1" ht="19.5" customHeight="1" x14ac:dyDescent="0.2">
      <c r="A28" s="87" t="s">
        <v>208</v>
      </c>
      <c r="B28" s="88">
        <v>12550039</v>
      </c>
      <c r="C28" s="88">
        <v>2239132</v>
      </c>
      <c r="D28" s="88">
        <v>13857175</v>
      </c>
      <c r="E28" s="88"/>
      <c r="F28" s="88"/>
      <c r="G28" s="88"/>
      <c r="H28" s="88"/>
      <c r="I28" s="88">
        <f>SUM(B28:H28)</f>
        <v>28646346</v>
      </c>
      <c r="J28" s="88">
        <v>792189</v>
      </c>
      <c r="K28" s="88"/>
      <c r="L28" s="88"/>
      <c r="M28" s="88"/>
      <c r="N28" s="88">
        <f>SUM(J28:M28)</f>
        <v>792189</v>
      </c>
      <c r="O28" s="88">
        <f>N28+I28</f>
        <v>29438535</v>
      </c>
      <c r="P28" s="92"/>
      <c r="Q28" s="89">
        <v>3</v>
      </c>
      <c r="S28" s="51"/>
    </row>
    <row r="29" spans="1:19" s="50" customFormat="1" ht="19.5" customHeight="1" x14ac:dyDescent="0.2">
      <c r="A29" s="87" t="s">
        <v>209</v>
      </c>
      <c r="B29" s="88"/>
      <c r="C29" s="88"/>
      <c r="D29" s="88"/>
      <c r="E29" s="88"/>
      <c r="F29" s="88"/>
      <c r="G29" s="88"/>
      <c r="H29" s="88"/>
      <c r="I29" s="88">
        <f>SUM(B29:H29)</f>
        <v>0</v>
      </c>
      <c r="J29" s="88"/>
      <c r="K29" s="88"/>
      <c r="L29" s="88"/>
      <c r="M29" s="88"/>
      <c r="N29" s="88">
        <f>SUM(J29:M29)</f>
        <v>0</v>
      </c>
      <c r="O29" s="88">
        <f>N29+I29</f>
        <v>0</v>
      </c>
      <c r="P29" s="92"/>
      <c r="Q29" s="89"/>
      <c r="S29" s="51"/>
    </row>
    <row r="30" spans="1:19" s="50" customFormat="1" ht="30" customHeight="1" x14ac:dyDescent="0.2">
      <c r="A30" s="95" t="s">
        <v>213</v>
      </c>
      <c r="B30" s="96">
        <f t="shared" ref="B30:H30" si="6">SUM(B9+B13)</f>
        <v>437656926</v>
      </c>
      <c r="C30" s="96">
        <f t="shared" si="6"/>
        <v>81049544</v>
      </c>
      <c r="D30" s="96">
        <f>SUM(D9+D13)</f>
        <v>380166010</v>
      </c>
      <c r="E30" s="96">
        <f t="shared" si="6"/>
        <v>7630000</v>
      </c>
      <c r="F30" s="96">
        <f t="shared" si="6"/>
        <v>9163300</v>
      </c>
      <c r="G30" s="96">
        <f t="shared" si="6"/>
        <v>14628617</v>
      </c>
      <c r="H30" s="96">
        <f t="shared" si="6"/>
        <v>1000000</v>
      </c>
      <c r="I30" s="96">
        <f>SUM(I9+I13)</f>
        <v>931294397</v>
      </c>
      <c r="J30" s="96">
        <f>SUM(J9+J13)</f>
        <v>631836296</v>
      </c>
      <c r="K30" s="96">
        <f>SUM(K9+K13)</f>
        <v>0</v>
      </c>
      <c r="L30" s="96">
        <f>SUM(L9+L13)</f>
        <v>9588722</v>
      </c>
      <c r="M30" s="96">
        <f>SUM(M9+M13)</f>
        <v>0</v>
      </c>
      <c r="N30" s="96">
        <f>SUM(J30:M30)</f>
        <v>641425018</v>
      </c>
      <c r="O30" s="96">
        <f>N30+I30</f>
        <v>1572719415</v>
      </c>
      <c r="P30" s="97" t="e">
        <f>SUM(P9+P13)</f>
        <v>#REF!</v>
      </c>
      <c r="Q30" s="98">
        <f>Q9+Q13</f>
        <v>108</v>
      </c>
      <c r="R30" s="51"/>
      <c r="S30" s="51"/>
    </row>
    <row r="31" spans="1:19" x14ac:dyDescent="0.2">
      <c r="A31" s="67" t="s">
        <v>228</v>
      </c>
      <c r="Q31" s="69">
        <v>0</v>
      </c>
    </row>
    <row r="32" spans="1:19" x14ac:dyDescent="0.2">
      <c r="A32" s="51" t="s">
        <v>229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0">
        <v>0</v>
      </c>
      <c r="S32" s="68"/>
    </row>
    <row r="33" spans="1:17" x14ac:dyDescent="0.2">
      <c r="A33" s="51" t="s">
        <v>230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186">
        <v>5</v>
      </c>
    </row>
    <row r="34" spans="1:17" x14ac:dyDescent="0.2">
      <c r="A34" s="51" t="s">
        <v>231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0">
        <f>SUM(Q31:Q33)</f>
        <v>5</v>
      </c>
    </row>
    <row r="35" spans="1:17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0"/>
      <c r="Q35" s="50"/>
    </row>
    <row r="36" spans="1:17" ht="15.75" customHeight="1" x14ac:dyDescent="0.2">
      <c r="A36" s="376" t="s">
        <v>232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</row>
    <row r="37" spans="1:17" ht="13.5" customHeight="1" x14ac:dyDescent="0.2">
      <c r="A37" s="375" t="s">
        <v>233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</row>
    <row r="38" spans="1:17" ht="13.5" customHeight="1" x14ac:dyDescent="0.2">
      <c r="A38" s="375" t="s">
        <v>234</v>
      </c>
      <c r="B38" s="375"/>
      <c r="C38" s="375"/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</row>
    <row r="39" spans="1:17" x14ac:dyDescent="0.2">
      <c r="A39" s="375" t="s">
        <v>235</v>
      </c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</row>
    <row r="40" spans="1:17" x14ac:dyDescent="0.2">
      <c r="A40" s="375" t="s">
        <v>236</v>
      </c>
      <c r="B40" s="375"/>
      <c r="C40" s="375"/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O40" s="375"/>
      <c r="P40" s="375"/>
      <c r="Q40" s="375"/>
    </row>
    <row r="41" spans="1:17" ht="12.75" customHeight="1" x14ac:dyDescent="0.2">
      <c r="A41" s="375" t="s">
        <v>237</v>
      </c>
      <c r="B41" s="375"/>
      <c r="C41" s="375"/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</row>
    <row r="42" spans="1:17" ht="12.75" customHeight="1" x14ac:dyDescent="0.2">
      <c r="A42" s="375" t="s">
        <v>238</v>
      </c>
      <c r="B42" s="375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</row>
    <row r="43" spans="1:17" ht="13.5" customHeight="1" x14ac:dyDescent="0.2">
      <c r="A43" s="375" t="s">
        <v>239</v>
      </c>
      <c r="B43" s="375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</row>
    <row r="44" spans="1:17" ht="13.5" customHeight="1" x14ac:dyDescent="0.2">
      <c r="A44" s="375" t="s">
        <v>240</v>
      </c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</row>
    <row r="45" spans="1:17" x14ac:dyDescent="0.2">
      <c r="A45" s="375" t="s">
        <v>241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</row>
    <row r="46" spans="1:17" x14ac:dyDescent="0.2">
      <c r="A46" s="375" t="s">
        <v>242</v>
      </c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</row>
    <row r="47" spans="1:17" ht="12.75" customHeight="1" x14ac:dyDescent="0.2">
      <c r="A47" s="375" t="s">
        <v>343</v>
      </c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99"/>
      <c r="M47" s="99"/>
      <c r="N47" s="99"/>
      <c r="O47" s="99"/>
      <c r="P47" s="100"/>
      <c r="Q47" s="100"/>
    </row>
    <row r="48" spans="1:17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0"/>
      <c r="Q48" s="50"/>
    </row>
    <row r="49" spans="1:17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0"/>
      <c r="Q49" s="50"/>
    </row>
    <row r="50" spans="1:17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0"/>
      <c r="Q50" s="50"/>
    </row>
  </sheetData>
  <sheetProtection selectLockedCells="1" selectUnlockedCells="1"/>
  <mergeCells count="20">
    <mergeCell ref="A2:O2"/>
    <mergeCell ref="A5:A8"/>
    <mergeCell ref="B5:O5"/>
    <mergeCell ref="P5:P8"/>
    <mergeCell ref="Q5:Q8"/>
    <mergeCell ref="B6:I6"/>
    <mergeCell ref="J6:N6"/>
    <mergeCell ref="O6:O8"/>
    <mergeCell ref="A36:Q36"/>
    <mergeCell ref="A37:Q37"/>
    <mergeCell ref="A38:Q38"/>
    <mergeCell ref="A39:Q39"/>
    <mergeCell ref="A40:Q40"/>
    <mergeCell ref="A41:Q41"/>
    <mergeCell ref="A47:K47"/>
    <mergeCell ref="A42:Q42"/>
    <mergeCell ref="A43:Q43"/>
    <mergeCell ref="A44:Q44"/>
    <mergeCell ref="A45:Q45"/>
    <mergeCell ref="A46:Q46"/>
  </mergeCells>
  <pageMargins left="0.78740157480314965" right="0.78740157480314965" top="0.47244094488188981" bottom="0.47244094488188981" header="0.78740157480314965" footer="0.78740157480314965"/>
  <pageSetup paperSize="9" scale="70" firstPageNumber="0" orientation="landscape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view="pageBreakPreview" zoomScaleSheetLayoutView="100" workbookViewId="0">
      <selection activeCell="E27" sqref="E27"/>
    </sheetView>
  </sheetViews>
  <sheetFormatPr defaultRowHeight="12.75" x14ac:dyDescent="0.2"/>
  <cols>
    <col min="1" max="1" width="62.85546875" bestFit="1" customWidth="1"/>
    <col min="2" max="2" width="12.7109375" customWidth="1"/>
    <col min="3" max="3" width="12.7109375" style="101" customWidth="1"/>
    <col min="4" max="12" width="12.7109375" customWidth="1"/>
    <col min="13" max="13" width="10.28515625" customWidth="1"/>
  </cols>
  <sheetData>
    <row r="1" spans="1:27" ht="13.5" customHeight="1" x14ac:dyDescent="0.2">
      <c r="A1" s="15"/>
      <c r="B1" s="15"/>
      <c r="C1" s="15"/>
      <c r="D1" s="15"/>
      <c r="E1" s="15"/>
      <c r="F1" s="34" t="s">
        <v>243</v>
      </c>
      <c r="G1" s="34"/>
      <c r="H1" s="3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3.5" customHeight="1" x14ac:dyDescent="0.2">
      <c r="A2" s="102"/>
      <c r="B2" s="15"/>
      <c r="C2" s="103"/>
      <c r="D2" s="15"/>
      <c r="E2" s="15"/>
      <c r="F2" s="104"/>
      <c r="G2" s="104"/>
      <c r="H2" s="104"/>
      <c r="I2" s="15"/>
      <c r="J2" s="15"/>
      <c r="K2" s="15"/>
      <c r="L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13.5" customHeight="1" x14ac:dyDescent="0.2">
      <c r="A3" s="102"/>
      <c r="B3" s="15"/>
      <c r="C3" s="105"/>
      <c r="D3" s="15"/>
      <c r="E3" s="15"/>
      <c r="F3" s="106"/>
      <c r="G3" s="106"/>
      <c r="H3" s="10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27" customFormat="1" ht="18" customHeight="1" x14ac:dyDescent="0.2">
      <c r="A4" s="365" t="s">
        <v>244</v>
      </c>
      <c r="B4" s="365"/>
      <c r="C4" s="365"/>
      <c r="D4" s="365"/>
      <c r="E4" s="365"/>
      <c r="F4" s="365"/>
      <c r="G4" s="107"/>
      <c r="H4" s="107"/>
      <c r="I4" s="32"/>
      <c r="J4" s="32"/>
      <c r="K4" s="32"/>
      <c r="L4" s="32"/>
      <c r="M4" s="15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27" s="27" customFormat="1" ht="13.5" customHeight="1" x14ac:dyDescent="0.2">
      <c r="A5" s="383"/>
      <c r="B5" s="383"/>
      <c r="C5" s="383"/>
      <c r="D5" s="383"/>
      <c r="E5" s="383"/>
      <c r="F5" s="383"/>
      <c r="G5" s="107"/>
      <c r="H5" s="107"/>
      <c r="I5" s="32"/>
      <c r="J5" s="32"/>
      <c r="K5" s="32"/>
      <c r="L5" s="15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7" s="27" customFormat="1" ht="13.5" customHeight="1" x14ac:dyDescent="0.2">
      <c r="A6" s="15"/>
      <c r="B6" s="15"/>
      <c r="C6" s="103"/>
      <c r="D6" s="32"/>
      <c r="F6" s="34" t="s">
        <v>364</v>
      </c>
      <c r="G6" s="108"/>
      <c r="H6" s="108"/>
      <c r="I6" s="32"/>
      <c r="J6" s="32"/>
      <c r="K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7" s="27" customFormat="1" ht="44.25" customHeight="1" x14ac:dyDescent="0.2">
      <c r="A7" s="109" t="s">
        <v>245</v>
      </c>
      <c r="B7" s="110" t="s">
        <v>246</v>
      </c>
      <c r="C7" s="110">
        <v>2020</v>
      </c>
      <c r="D7" s="110">
        <v>2021</v>
      </c>
      <c r="E7" s="110">
        <v>2022</v>
      </c>
      <c r="F7" s="110">
        <v>2023</v>
      </c>
      <c r="G7" s="111"/>
      <c r="H7" s="111"/>
    </row>
    <row r="8" spans="1:27" s="27" customFormat="1" ht="13.5" customHeight="1" x14ac:dyDescent="0.2">
      <c r="A8" s="112" t="s">
        <v>43</v>
      </c>
      <c r="B8" s="113"/>
      <c r="C8" s="113"/>
      <c r="D8" s="160"/>
      <c r="E8" s="160"/>
      <c r="F8" s="114"/>
      <c r="G8" s="115"/>
      <c r="H8" s="115"/>
    </row>
    <row r="9" spans="1:27" s="27" customFormat="1" ht="13.5" customHeight="1" x14ac:dyDescent="0.2">
      <c r="A9" s="116" t="s">
        <v>451</v>
      </c>
      <c r="B9" s="117">
        <f>SUM(C9:D9)</f>
        <v>225583800</v>
      </c>
      <c r="C9" s="117">
        <v>112092288</v>
      </c>
      <c r="D9" s="258">
        <v>113491512</v>
      </c>
      <c r="E9" s="161"/>
      <c r="F9" s="119"/>
      <c r="G9" s="115"/>
      <c r="H9" s="115"/>
    </row>
    <row r="10" spans="1:27" s="27" customFormat="1" ht="13.5" customHeight="1" x14ac:dyDescent="0.2">
      <c r="A10" s="120" t="s">
        <v>45</v>
      </c>
      <c r="B10" s="121"/>
      <c r="C10" s="117"/>
      <c r="D10" s="161"/>
      <c r="E10" s="161"/>
      <c r="F10" s="119"/>
      <c r="G10" s="115"/>
      <c r="H10" s="115"/>
    </row>
    <row r="11" spans="1:27" s="27" customFormat="1" ht="13.5" customHeight="1" x14ac:dyDescent="0.2">
      <c r="A11" s="120" t="s">
        <v>247</v>
      </c>
      <c r="B11" s="118"/>
      <c r="C11" s="118"/>
      <c r="D11" s="161"/>
      <c r="E11" s="161"/>
      <c r="F11" s="119"/>
      <c r="G11" s="115"/>
      <c r="H11" s="115"/>
    </row>
    <row r="12" spans="1:27" s="27" customFormat="1" ht="13.5" customHeight="1" x14ac:dyDescent="0.2">
      <c r="A12" s="116" t="s">
        <v>248</v>
      </c>
      <c r="B12" s="117"/>
      <c r="C12" s="117"/>
      <c r="D12" s="161"/>
      <c r="E12" s="161"/>
      <c r="F12" s="119"/>
      <c r="G12" s="115"/>
      <c r="H12" s="115"/>
    </row>
    <row r="13" spans="1:27" s="27" customFormat="1" ht="13.5" customHeight="1" x14ac:dyDescent="0.2">
      <c r="A13" s="122" t="s">
        <v>247</v>
      </c>
      <c r="B13" s="117"/>
      <c r="C13" s="117"/>
      <c r="D13" s="161"/>
      <c r="E13" s="161"/>
      <c r="F13" s="119"/>
      <c r="G13" s="28"/>
      <c r="H13" s="28"/>
    </row>
    <row r="14" spans="1:27" s="27" customFormat="1" ht="13.5" customHeight="1" x14ac:dyDescent="0.2">
      <c r="A14" s="123" t="s">
        <v>202</v>
      </c>
      <c r="B14" s="124">
        <f>SUM(B9:B13)</f>
        <v>225583800</v>
      </c>
      <c r="C14" s="124">
        <f>SUM(C9:C13)</f>
        <v>112092288</v>
      </c>
      <c r="D14" s="162">
        <f>SUM(D9:D13)</f>
        <v>113491512</v>
      </c>
      <c r="E14" s="162">
        <f>SUM(E9:E13)</f>
        <v>0</v>
      </c>
      <c r="F14" s="125">
        <f>SUM(F9:F13)</f>
        <v>0</v>
      </c>
      <c r="G14" s="126"/>
      <c r="H14" s="126"/>
    </row>
    <row r="15" spans="1:27" s="27" customFormat="1" ht="13.5" customHeight="1" x14ac:dyDescent="0.2">
      <c r="A15" s="15"/>
      <c r="B15" s="15"/>
      <c r="C15" s="15"/>
      <c r="D15" s="15"/>
      <c r="E15" s="32"/>
      <c r="F15" s="32"/>
      <c r="G15" s="32"/>
      <c r="H15" s="32"/>
      <c r="I15" s="32"/>
      <c r="J15" s="32"/>
      <c r="K15" s="32"/>
      <c r="L15" s="32"/>
    </row>
    <row r="16" spans="1:27" s="27" customFormat="1" ht="13.5" customHeigh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3" ht="12.9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</row>
    <row r="18" spans="1:13" ht="12.95" customHeight="1" x14ac:dyDescent="0.2">
      <c r="B18" s="23"/>
      <c r="C18" s="1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ht="12.95" customHeight="1" x14ac:dyDescent="0.2">
      <c r="B19" s="23"/>
      <c r="C19" s="1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ht="12.95" customHeight="1" x14ac:dyDescent="0.2">
      <c r="B20" s="23"/>
      <c r="C20" s="1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12.95" customHeight="1" x14ac:dyDescent="0.2">
      <c r="B21" s="23"/>
      <c r="C21" s="1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ht="12.95" customHeight="1" x14ac:dyDescent="0.2">
      <c r="B22" s="23"/>
      <c r="C22" s="1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ht="12.95" customHeight="1" x14ac:dyDescent="0.2">
      <c r="B23" s="23"/>
      <c r="C23" s="1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ht="12.95" customHeight="1" x14ac:dyDescent="0.2">
      <c r="B24" s="23"/>
      <c r="C24" s="1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ht="12.95" customHeight="1" x14ac:dyDescent="0.2">
      <c r="B25" s="23"/>
      <c r="C25" s="1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ht="12.95" customHeight="1" x14ac:dyDescent="0.2">
      <c r="B26" s="23"/>
      <c r="C26" s="1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ht="12.95" customHeight="1" x14ac:dyDescent="0.2">
      <c r="B27" s="23"/>
      <c r="C27" s="1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ht="12.95" customHeight="1" x14ac:dyDescent="0.2">
      <c r="B28" s="23"/>
      <c r="C28" s="1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ht="12.95" customHeight="1" x14ac:dyDescent="0.2">
      <c r="B29" s="23"/>
      <c r="C29" s="1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12.95" customHeight="1" x14ac:dyDescent="0.2">
      <c r="B30" s="23"/>
      <c r="C30" s="1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ht="12.95" customHeight="1" x14ac:dyDescent="0.2">
      <c r="B31" s="23"/>
      <c r="C31" s="1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ht="12.95" customHeight="1" x14ac:dyDescent="0.2">
      <c r="B32" s="23"/>
      <c r="C32" s="1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2:13" ht="12.95" customHeight="1" x14ac:dyDescent="0.2">
      <c r="B33" s="23"/>
      <c r="C33" s="1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2:13" ht="12.95" customHeight="1" x14ac:dyDescent="0.2">
      <c r="B34" s="23"/>
      <c r="C34" s="1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2:13" ht="12.95" customHeight="1" x14ac:dyDescent="0.2">
      <c r="B35" s="23"/>
      <c r="C35" s="1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2:13" ht="12.95" customHeight="1" x14ac:dyDescent="0.2">
      <c r="B36" s="23"/>
      <c r="C36" s="127"/>
    </row>
    <row r="37" spans="2:13" ht="12.95" customHeight="1" x14ac:dyDescent="0.2">
      <c r="B37" s="23"/>
      <c r="C37" s="127"/>
    </row>
    <row r="38" spans="2:13" ht="12.95" customHeight="1" x14ac:dyDescent="0.2">
      <c r="B38" s="23"/>
      <c r="C38" s="127"/>
    </row>
    <row r="39" spans="2:13" ht="12.95" customHeight="1" x14ac:dyDescent="0.2">
      <c r="B39" s="23"/>
      <c r="C39" s="127"/>
    </row>
    <row r="40" spans="2:13" ht="12.95" customHeight="1" x14ac:dyDescent="0.2">
      <c r="B40" s="23"/>
      <c r="C40" s="127"/>
    </row>
    <row r="41" spans="2:13" ht="12.95" customHeight="1" x14ac:dyDescent="0.2">
      <c r="B41" s="23"/>
      <c r="C41" s="127"/>
    </row>
    <row r="42" spans="2:13" ht="12.95" customHeight="1" x14ac:dyDescent="0.2">
      <c r="B42" s="23"/>
      <c r="C42" s="127"/>
    </row>
    <row r="43" spans="2:13" ht="12.95" customHeight="1" x14ac:dyDescent="0.2">
      <c r="B43" s="23"/>
      <c r="C43" s="127"/>
    </row>
    <row r="44" spans="2:13" ht="12.95" customHeight="1" x14ac:dyDescent="0.2">
      <c r="B44" s="23"/>
      <c r="C44" s="127"/>
    </row>
    <row r="45" spans="2:13" x14ac:dyDescent="0.2">
      <c r="B45" s="23"/>
      <c r="C45" s="127"/>
    </row>
    <row r="46" spans="2:13" x14ac:dyDescent="0.2">
      <c r="B46" s="23"/>
      <c r="C46" s="127"/>
    </row>
    <row r="47" spans="2:13" x14ac:dyDescent="0.2">
      <c r="B47" s="23"/>
      <c r="C47" s="127"/>
    </row>
    <row r="48" spans="2:13" x14ac:dyDescent="0.2">
      <c r="B48" s="23"/>
      <c r="C48" s="127"/>
    </row>
    <row r="49" spans="2:3" x14ac:dyDescent="0.2">
      <c r="B49" s="23"/>
      <c r="C49" s="127"/>
    </row>
    <row r="50" spans="2:3" x14ac:dyDescent="0.2">
      <c r="B50" s="23"/>
      <c r="C50" s="127"/>
    </row>
    <row r="51" spans="2:3" x14ac:dyDescent="0.2">
      <c r="B51" s="23"/>
      <c r="C51" s="127"/>
    </row>
    <row r="52" spans="2:3" x14ac:dyDescent="0.2">
      <c r="B52" s="23"/>
      <c r="C52" s="127"/>
    </row>
    <row r="53" spans="2:3" x14ac:dyDescent="0.2">
      <c r="B53" s="23"/>
      <c r="C53" s="127"/>
    </row>
    <row r="54" spans="2:3" x14ac:dyDescent="0.2">
      <c r="B54" s="23"/>
      <c r="C54" s="127"/>
    </row>
    <row r="55" spans="2:3" x14ac:dyDescent="0.2">
      <c r="B55" s="23"/>
      <c r="C55" s="127"/>
    </row>
    <row r="56" spans="2:3" x14ac:dyDescent="0.2">
      <c r="B56" s="23"/>
      <c r="C56" s="127"/>
    </row>
    <row r="57" spans="2:3" x14ac:dyDescent="0.2">
      <c r="B57" s="23"/>
      <c r="C57" s="127"/>
    </row>
    <row r="58" spans="2:3" x14ac:dyDescent="0.2">
      <c r="B58" s="23"/>
      <c r="C58" s="127"/>
    </row>
    <row r="59" spans="2:3" x14ac:dyDescent="0.2">
      <c r="B59" s="23"/>
      <c r="C59" s="127"/>
    </row>
    <row r="60" spans="2:3" x14ac:dyDescent="0.2">
      <c r="B60" s="23"/>
      <c r="C60" s="127"/>
    </row>
    <row r="61" spans="2:3" x14ac:dyDescent="0.2">
      <c r="B61" s="23"/>
      <c r="C61" s="127"/>
    </row>
    <row r="62" spans="2:3" x14ac:dyDescent="0.2">
      <c r="B62" s="23"/>
      <c r="C62" s="127"/>
    </row>
  </sheetData>
  <sheetProtection selectLockedCells="1" selectUnlockedCells="1"/>
  <mergeCells count="2">
    <mergeCell ref="A4:F4"/>
    <mergeCell ref="A5:F5"/>
  </mergeCells>
  <pageMargins left="0.78749999999999998" right="0.78749999999999998" top="1.0527777777777778" bottom="1.0527777777777778" header="0.78749999999999998" footer="0.78749999999999998"/>
  <pageSetup paperSize="9" scale="65" firstPageNumber="0" orientation="portrait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4"/>
  <sheetViews>
    <sheetView view="pageBreakPreview" zoomScaleSheetLayoutView="100" workbookViewId="0">
      <selection activeCell="F25" sqref="F1:Z1048576"/>
    </sheetView>
  </sheetViews>
  <sheetFormatPr defaultColWidth="11.5703125" defaultRowHeight="12.75" x14ac:dyDescent="0.2"/>
  <cols>
    <col min="1" max="1" width="91.28515625" customWidth="1"/>
    <col min="2" max="2" width="12.42578125" bestFit="1" customWidth="1"/>
    <col min="3" max="3" width="11.28515625" bestFit="1" customWidth="1"/>
    <col min="4" max="4" width="12.42578125" bestFit="1" customWidth="1"/>
    <col min="5" max="5" width="13.42578125" bestFit="1" customWidth="1"/>
    <col min="6" max="6" width="12" customWidth="1"/>
    <col min="7" max="7" width="14.140625" bestFit="1" customWidth="1"/>
    <col min="8" max="8" width="11.140625" bestFit="1" customWidth="1"/>
    <col min="9" max="9" width="11.28515625" customWidth="1"/>
    <col min="10" max="10" width="15.28515625" style="23" bestFit="1" customWidth="1"/>
    <col min="11" max="11" width="15" style="23" customWidth="1"/>
    <col min="12" max="12" width="12.7109375" customWidth="1"/>
    <col min="13" max="13" width="14" bestFit="1" customWidth="1"/>
    <col min="14" max="14" width="11.7109375" customWidth="1"/>
    <col min="15" max="15" width="17" bestFit="1" customWidth="1"/>
    <col min="16" max="16" width="16.5703125" bestFit="1" customWidth="1"/>
    <col min="17" max="18" width="19.5703125" bestFit="1" customWidth="1"/>
    <col min="19" max="20" width="17.7109375" bestFit="1" customWidth="1"/>
    <col min="21" max="21" width="18.7109375" bestFit="1" customWidth="1"/>
    <col min="22" max="22" width="11.140625" bestFit="1" customWidth="1"/>
    <col min="23" max="23" width="16.28515625" bestFit="1" customWidth="1"/>
    <col min="24" max="24" width="9.140625" customWidth="1"/>
    <col min="25" max="25" width="11.140625" bestFit="1" customWidth="1"/>
    <col min="26" max="255" width="9.140625" customWidth="1"/>
  </cols>
  <sheetData>
    <row r="1" spans="1:21" x14ac:dyDescent="0.2">
      <c r="C1" s="14"/>
      <c r="D1" s="14"/>
      <c r="E1" s="14" t="s">
        <v>249</v>
      </c>
    </row>
    <row r="3" spans="1:21" ht="27.75" customHeight="1" x14ac:dyDescent="0.2">
      <c r="A3" s="386" t="s">
        <v>250</v>
      </c>
      <c r="B3" s="386"/>
      <c r="C3" s="386"/>
      <c r="D3" s="386"/>
      <c r="E3" s="246"/>
    </row>
    <row r="4" spans="1:21" ht="15.75" x14ac:dyDescent="0.25">
      <c r="A4" s="214"/>
      <c r="B4" s="213"/>
      <c r="C4" s="193"/>
      <c r="D4" s="193"/>
      <c r="E4" s="193"/>
    </row>
    <row r="5" spans="1:21" ht="68.25" customHeight="1" x14ac:dyDescent="0.2">
      <c r="A5" s="387" t="s">
        <v>251</v>
      </c>
      <c r="B5" s="387"/>
      <c r="C5" s="387"/>
      <c r="D5" s="387"/>
      <c r="E5" s="387"/>
    </row>
    <row r="6" spans="1:21" ht="15.75" x14ac:dyDescent="0.2">
      <c r="A6" s="191"/>
      <c r="B6" s="192"/>
      <c r="C6" s="193"/>
      <c r="D6" s="193"/>
      <c r="E6" s="193"/>
    </row>
    <row r="7" spans="1:21" ht="15.75" x14ac:dyDescent="0.25">
      <c r="A7" s="207" t="s">
        <v>346</v>
      </c>
      <c r="B7" s="193"/>
      <c r="C7" s="193"/>
      <c r="D7" s="193"/>
      <c r="E7" s="193"/>
    </row>
    <row r="8" spans="1:21" ht="15.75" x14ac:dyDescent="0.25">
      <c r="A8" s="207"/>
      <c r="B8" s="193"/>
      <c r="C8" s="193"/>
      <c r="D8" s="193"/>
      <c r="E8" s="193"/>
    </row>
    <row r="9" spans="1:21" ht="12.75" customHeight="1" x14ac:dyDescent="0.2">
      <c r="A9" s="208" t="s">
        <v>329</v>
      </c>
      <c r="B9" s="209"/>
      <c r="C9" s="193"/>
      <c r="D9" s="193"/>
      <c r="E9" s="193"/>
    </row>
    <row r="10" spans="1:21" ht="15.75" x14ac:dyDescent="0.2">
      <c r="A10" s="208" t="s">
        <v>328</v>
      </c>
      <c r="B10" s="209"/>
      <c r="C10" s="193"/>
      <c r="D10" s="193"/>
      <c r="E10" s="193"/>
    </row>
    <row r="11" spans="1:21" ht="15.75" x14ac:dyDescent="0.2">
      <c r="A11" s="208" t="s">
        <v>373</v>
      </c>
      <c r="B11" s="209"/>
      <c r="C11" s="193"/>
      <c r="D11" s="193"/>
      <c r="E11" s="193"/>
    </row>
    <row r="12" spans="1:21" ht="15.75" x14ac:dyDescent="0.2">
      <c r="A12" s="208" t="s">
        <v>374</v>
      </c>
      <c r="B12" s="209"/>
      <c r="C12" s="193"/>
      <c r="D12" s="193"/>
      <c r="E12" s="193"/>
    </row>
    <row r="13" spans="1:21" ht="15.75" x14ac:dyDescent="0.2">
      <c r="A13" s="208" t="s">
        <v>324</v>
      </c>
      <c r="B13" s="193"/>
      <c r="C13" s="193"/>
      <c r="D13" s="193"/>
      <c r="E13" s="193"/>
      <c r="O13" s="23"/>
    </row>
    <row r="14" spans="1:21" ht="15.75" x14ac:dyDescent="0.25">
      <c r="A14" s="206"/>
      <c r="B14" s="193"/>
      <c r="C14" s="194"/>
      <c r="D14" s="194"/>
      <c r="E14" s="194" t="s">
        <v>360</v>
      </c>
    </row>
    <row r="15" spans="1:21" ht="15.75" x14ac:dyDescent="0.2">
      <c r="A15" s="195" t="s">
        <v>252</v>
      </c>
      <c r="B15" s="196">
        <v>2017</v>
      </c>
      <c r="C15" s="196">
        <v>2018</v>
      </c>
      <c r="D15" s="196">
        <v>2019</v>
      </c>
      <c r="E15" s="196">
        <v>2020</v>
      </c>
      <c r="J15" s="298"/>
      <c r="K15" s="298"/>
    </row>
    <row r="16" spans="1:21" ht="15.75" x14ac:dyDescent="0.2">
      <c r="A16" s="197" t="s">
        <v>253</v>
      </c>
      <c r="B16" s="198">
        <v>0</v>
      </c>
      <c r="C16" s="198">
        <v>0</v>
      </c>
      <c r="D16" s="198">
        <v>13538007</v>
      </c>
      <c r="E16" s="198">
        <f>11897649+16210</f>
        <v>11913859</v>
      </c>
      <c r="L16" s="23"/>
      <c r="M16" s="6"/>
      <c r="N16" s="6"/>
      <c r="O16" s="6"/>
      <c r="P16" s="299"/>
      <c r="Q16" s="299"/>
      <c r="R16" s="299"/>
      <c r="S16" s="299"/>
      <c r="T16" s="6"/>
      <c r="U16" s="6"/>
    </row>
    <row r="17" spans="1:21" ht="15.75" x14ac:dyDescent="0.2">
      <c r="A17" s="197" t="s">
        <v>323</v>
      </c>
      <c r="B17" s="198">
        <f>B18</f>
        <v>180834900</v>
      </c>
      <c r="C17" s="198">
        <v>0</v>
      </c>
      <c r="D17" s="198">
        <v>0</v>
      </c>
      <c r="E17" s="198">
        <v>4165100</v>
      </c>
      <c r="G17" s="23"/>
      <c r="L17" s="23"/>
      <c r="M17" s="6"/>
      <c r="N17" s="6"/>
      <c r="O17" s="6"/>
      <c r="P17" s="299"/>
      <c r="Q17" s="299"/>
      <c r="R17" s="299"/>
      <c r="S17" s="299"/>
      <c r="T17" s="6"/>
      <c r="U17" s="6"/>
    </row>
    <row r="18" spans="1:21" ht="15.75" x14ac:dyDescent="0.2">
      <c r="A18" s="210" t="s">
        <v>322</v>
      </c>
      <c r="B18" s="198">
        <v>180834900</v>
      </c>
      <c r="C18" s="198">
        <v>0</v>
      </c>
      <c r="D18" s="198">
        <v>0</v>
      </c>
      <c r="E18" s="198">
        <v>0</v>
      </c>
      <c r="G18" s="23"/>
      <c r="L18" s="23"/>
      <c r="M18" s="6"/>
      <c r="N18" s="6"/>
      <c r="O18" s="6"/>
      <c r="P18" s="299"/>
      <c r="Q18" s="299"/>
      <c r="R18" s="299"/>
      <c r="S18" s="299"/>
      <c r="T18" s="6"/>
      <c r="U18" s="6"/>
    </row>
    <row r="19" spans="1:21" ht="15.75" x14ac:dyDescent="0.25">
      <c r="A19" s="199" t="s">
        <v>254</v>
      </c>
      <c r="B19" s="200">
        <f>B17+B16</f>
        <v>180834900</v>
      </c>
      <c r="C19" s="301">
        <f>C17+C16</f>
        <v>0</v>
      </c>
      <c r="D19" s="200">
        <f>SUM(D16:D18)</f>
        <v>13538007</v>
      </c>
      <c r="E19" s="200">
        <f>SUM(E16:E18)</f>
        <v>16078959</v>
      </c>
      <c r="G19" s="23"/>
      <c r="L19" s="23"/>
      <c r="M19" s="6"/>
      <c r="N19" s="6"/>
      <c r="O19" s="6"/>
      <c r="P19" s="299"/>
      <c r="Q19" s="299"/>
      <c r="R19" s="299"/>
      <c r="S19" s="299"/>
      <c r="T19" s="6"/>
      <c r="U19" s="6"/>
    </row>
    <row r="20" spans="1:21" ht="15.75" x14ac:dyDescent="0.2">
      <c r="A20" s="201"/>
      <c r="B20" s="201"/>
      <c r="C20" s="201"/>
      <c r="D20" s="201"/>
      <c r="E20" s="201"/>
      <c r="L20" s="23"/>
      <c r="M20" s="23"/>
      <c r="N20" s="23"/>
    </row>
    <row r="21" spans="1:21" ht="15.75" x14ac:dyDescent="0.2">
      <c r="A21" s="195" t="s">
        <v>255</v>
      </c>
      <c r="B21" s="196">
        <f>+B15</f>
        <v>2017</v>
      </c>
      <c r="C21" s="196">
        <f>+C15</f>
        <v>2018</v>
      </c>
      <c r="D21" s="196">
        <v>2019</v>
      </c>
      <c r="E21" s="196">
        <v>2020</v>
      </c>
      <c r="L21" s="23"/>
      <c r="M21" s="23"/>
      <c r="N21" s="23"/>
    </row>
    <row r="22" spans="1:21" ht="15.75" x14ac:dyDescent="0.2">
      <c r="A22" s="202" t="s">
        <v>321</v>
      </c>
      <c r="B22" s="203"/>
      <c r="C22" s="203"/>
      <c r="D22" s="203"/>
      <c r="E22" s="203"/>
      <c r="G22" s="163"/>
      <c r="L22" s="23"/>
      <c r="M22" s="23"/>
      <c r="N22" s="23"/>
    </row>
    <row r="23" spans="1:21" ht="31.5" x14ac:dyDescent="0.2">
      <c r="A23" s="342" t="s">
        <v>320</v>
      </c>
      <c r="B23" s="203"/>
      <c r="C23" s="203"/>
      <c r="D23" s="203"/>
      <c r="E23" s="203"/>
      <c r="F23" s="23"/>
      <c r="G23" s="163"/>
      <c r="L23" s="23"/>
      <c r="M23" s="23"/>
      <c r="N23" s="23"/>
    </row>
    <row r="24" spans="1:21" ht="15.75" x14ac:dyDescent="0.2">
      <c r="A24" s="202" t="s">
        <v>327</v>
      </c>
      <c r="B24" s="203"/>
      <c r="C24" s="203">
        <v>0</v>
      </c>
      <c r="D24" s="203">
        <v>695000</v>
      </c>
      <c r="E24" s="203"/>
      <c r="G24" s="163"/>
      <c r="L24" s="23"/>
      <c r="M24" s="23"/>
      <c r="N24" s="231"/>
    </row>
    <row r="25" spans="1:21" ht="15.75" x14ac:dyDescent="0.2">
      <c r="A25" s="197" t="s">
        <v>318</v>
      </c>
      <c r="B25" s="198"/>
      <c r="C25" s="198">
        <v>63629459</v>
      </c>
      <c r="D25" s="198">
        <v>107862230</v>
      </c>
      <c r="E25" s="198">
        <f>L30+E16</f>
        <v>11913859</v>
      </c>
      <c r="F25" s="23"/>
      <c r="G25" s="193"/>
      <c r="L25" s="23"/>
      <c r="M25" s="23"/>
      <c r="N25" s="231"/>
    </row>
    <row r="26" spans="1:21" ht="15.75" x14ac:dyDescent="0.2">
      <c r="A26" s="204" t="s">
        <v>202</v>
      </c>
      <c r="B26" s="205">
        <f>SUM(B22:B25)</f>
        <v>0</v>
      </c>
      <c r="C26" s="205">
        <f>SUM(C22:C25)</f>
        <v>63629459</v>
      </c>
      <c r="D26" s="205">
        <f>SUM(D22:D25)</f>
        <v>108557230</v>
      </c>
      <c r="E26" s="205">
        <f>SUM(E22:E25)</f>
        <v>11913859</v>
      </c>
      <c r="G26" s="252"/>
      <c r="H26" s="23"/>
      <c r="L26" s="23"/>
      <c r="M26" s="23"/>
      <c r="N26" s="231"/>
      <c r="Q26" s="23"/>
    </row>
    <row r="27" spans="1:21" ht="15.75" x14ac:dyDescent="0.2">
      <c r="A27" s="211"/>
      <c r="B27" s="212"/>
      <c r="C27" s="193"/>
      <c r="D27" s="193"/>
      <c r="E27" s="193"/>
      <c r="G27" s="252"/>
      <c r="L27" s="23"/>
      <c r="M27" s="23"/>
      <c r="N27" s="231"/>
      <c r="Q27" s="23"/>
    </row>
    <row r="28" spans="1:21" ht="15.75" x14ac:dyDescent="0.25">
      <c r="A28" s="206"/>
      <c r="B28" s="193"/>
      <c r="C28" s="193"/>
      <c r="D28" s="193"/>
      <c r="F28" s="163"/>
      <c r="L28" s="23"/>
      <c r="N28" s="231"/>
      <c r="Q28" s="23"/>
    </row>
    <row r="29" spans="1:21" ht="15.75" x14ac:dyDescent="0.25">
      <c r="A29" s="207" t="s">
        <v>347</v>
      </c>
      <c r="B29" s="213"/>
      <c r="C29" s="193"/>
      <c r="D29" s="193"/>
      <c r="F29" s="163"/>
      <c r="N29" s="231"/>
      <c r="Q29" s="23"/>
    </row>
    <row r="30" spans="1:21" ht="15.75" x14ac:dyDescent="0.25">
      <c r="A30" s="207"/>
      <c r="B30" s="213"/>
      <c r="C30" s="193"/>
      <c r="D30" s="193"/>
      <c r="F30" s="163"/>
      <c r="L30" s="23"/>
      <c r="N30" s="23"/>
      <c r="Q30" s="23"/>
    </row>
    <row r="31" spans="1:21" ht="12.75" customHeight="1" x14ac:dyDescent="0.2">
      <c r="A31" s="385" t="s">
        <v>326</v>
      </c>
      <c r="B31" s="385"/>
      <c r="C31" s="193"/>
      <c r="D31" s="193"/>
      <c r="E31" s="193"/>
      <c r="F31" s="164"/>
      <c r="L31" s="23"/>
      <c r="N31" s="23"/>
      <c r="Q31" s="23"/>
    </row>
    <row r="32" spans="1:21" ht="15.75" x14ac:dyDescent="0.2">
      <c r="A32" s="208" t="s">
        <v>325</v>
      </c>
      <c r="B32" s="208"/>
      <c r="C32" s="193"/>
      <c r="D32" s="193"/>
      <c r="E32" s="193"/>
      <c r="F32" s="23"/>
      <c r="L32" s="23"/>
      <c r="P32" s="23"/>
      <c r="Q32" s="23"/>
    </row>
    <row r="33" spans="1:25" ht="15.75" x14ac:dyDescent="0.2">
      <c r="A33" s="208" t="s">
        <v>371</v>
      </c>
      <c r="B33" s="208"/>
      <c r="C33" s="193"/>
      <c r="D33" s="193"/>
      <c r="E33" s="193"/>
      <c r="R33" s="23"/>
    </row>
    <row r="34" spans="1:25" ht="15.75" x14ac:dyDescent="0.2">
      <c r="A34" s="315" t="s">
        <v>372</v>
      </c>
      <c r="B34" s="315"/>
      <c r="C34" s="316"/>
      <c r="D34" s="316"/>
      <c r="E34" s="316"/>
      <c r="F34" s="317"/>
      <c r="Q34" s="23"/>
    </row>
    <row r="35" spans="1:25" ht="15.75" x14ac:dyDescent="0.25">
      <c r="A35" s="315" t="s">
        <v>324</v>
      </c>
      <c r="B35" s="306"/>
      <c r="C35" s="316"/>
      <c r="D35" s="316"/>
      <c r="E35" s="316"/>
      <c r="F35" s="317"/>
      <c r="I35" s="4"/>
      <c r="J35" s="167"/>
      <c r="K35" s="167"/>
    </row>
    <row r="36" spans="1:25" ht="15.75" x14ac:dyDescent="0.25">
      <c r="A36" s="316"/>
      <c r="B36" s="316"/>
      <c r="C36" s="194"/>
      <c r="D36" s="194"/>
      <c r="E36" s="194" t="s">
        <v>360</v>
      </c>
      <c r="F36" s="317"/>
      <c r="I36" s="167"/>
      <c r="J36" s="167"/>
      <c r="K36" s="167"/>
    </row>
    <row r="37" spans="1:25" ht="15.75" x14ac:dyDescent="0.2">
      <c r="A37" s="195" t="s">
        <v>252</v>
      </c>
      <c r="B37" s="196">
        <v>2017</v>
      </c>
      <c r="C37" s="196">
        <v>2018</v>
      </c>
      <c r="D37" s="196">
        <v>2019</v>
      </c>
      <c r="E37" s="196">
        <v>2020</v>
      </c>
      <c r="F37" s="317"/>
      <c r="G37" s="4"/>
      <c r="I37" s="23"/>
      <c r="J37" s="167"/>
      <c r="K37" s="167"/>
      <c r="N37" s="4"/>
      <c r="O37" s="4"/>
      <c r="P37" s="4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x14ac:dyDescent="0.2">
      <c r="A38" s="197" t="s">
        <v>253</v>
      </c>
      <c r="B38" s="198">
        <v>0</v>
      </c>
      <c r="C38" s="198">
        <v>0</v>
      </c>
      <c r="D38" s="198">
        <v>0</v>
      </c>
      <c r="E38" s="198">
        <v>81373186</v>
      </c>
      <c r="F38" s="317"/>
      <c r="G38" s="4"/>
      <c r="I38" s="23"/>
      <c r="J38" s="167"/>
      <c r="K38" s="167"/>
      <c r="L38" s="307"/>
      <c r="N38" s="167"/>
      <c r="O38" s="167"/>
      <c r="P38" s="4"/>
      <c r="Q38" s="6"/>
      <c r="R38" s="6"/>
      <c r="S38" s="6"/>
      <c r="T38" s="299"/>
      <c r="U38" s="299"/>
      <c r="V38" s="299"/>
      <c r="W38" s="299"/>
      <c r="X38" s="299"/>
      <c r="Y38" s="299"/>
    </row>
    <row r="39" spans="1:25" ht="15.75" x14ac:dyDescent="0.2">
      <c r="A39" s="197" t="s">
        <v>323</v>
      </c>
      <c r="B39" s="198">
        <f>B40</f>
        <v>287000000</v>
      </c>
      <c r="C39" s="198">
        <f>C40</f>
        <v>0</v>
      </c>
      <c r="D39" s="198">
        <v>0</v>
      </c>
      <c r="E39" s="198">
        <v>36750000</v>
      </c>
      <c r="F39" s="317"/>
      <c r="G39" s="4"/>
      <c r="H39" s="165"/>
      <c r="I39" s="167"/>
      <c r="J39" s="308"/>
      <c r="K39" s="308"/>
      <c r="L39" s="309"/>
      <c r="N39" s="167"/>
      <c r="O39" s="167"/>
      <c r="P39" s="4"/>
      <c r="Q39" s="6"/>
      <c r="R39" s="6"/>
      <c r="S39" s="6"/>
      <c r="T39" s="299"/>
      <c r="U39" s="299"/>
      <c r="V39" s="299"/>
      <c r="W39" s="299"/>
      <c r="X39" s="299"/>
      <c r="Y39" s="299"/>
    </row>
    <row r="40" spans="1:25" ht="15.75" x14ac:dyDescent="0.2">
      <c r="A40" s="210" t="s">
        <v>322</v>
      </c>
      <c r="B40" s="198">
        <v>287000000</v>
      </c>
      <c r="C40" s="198">
        <v>0</v>
      </c>
      <c r="D40" s="198">
        <v>0</v>
      </c>
      <c r="E40" s="198">
        <v>0</v>
      </c>
      <c r="F40" s="317"/>
      <c r="G40" s="4"/>
      <c r="H40" s="167"/>
      <c r="I40" s="167"/>
      <c r="J40" s="308"/>
      <c r="K40" s="308"/>
      <c r="L40" s="308"/>
      <c r="N40" s="165"/>
      <c r="O40" s="167"/>
      <c r="P40" s="4"/>
      <c r="Q40" s="6"/>
      <c r="R40" s="6"/>
      <c r="S40" s="6"/>
      <c r="T40" s="299"/>
      <c r="U40" s="299"/>
      <c r="V40" s="299"/>
      <c r="W40" s="299"/>
      <c r="X40" s="299"/>
      <c r="Y40" s="299"/>
    </row>
    <row r="41" spans="1:25" ht="15.75" x14ac:dyDescent="0.2">
      <c r="A41" s="199" t="s">
        <v>254</v>
      </c>
      <c r="B41" s="200">
        <f>B39+B38</f>
        <v>287000000</v>
      </c>
      <c r="C41" s="198">
        <f>C38+C39</f>
        <v>0</v>
      </c>
      <c r="D41" s="198">
        <f>D38+D39</f>
        <v>0</v>
      </c>
      <c r="E41" s="200">
        <f>E38+E39</f>
        <v>118123186</v>
      </c>
      <c r="F41" s="317"/>
      <c r="G41" s="4"/>
      <c r="H41" s="4"/>
      <c r="I41" s="167"/>
      <c r="J41" s="308"/>
      <c r="K41" s="308"/>
      <c r="L41" s="308"/>
      <c r="N41" s="167"/>
      <c r="O41" s="167"/>
      <c r="P41" s="4"/>
      <c r="Q41" s="6"/>
      <c r="R41" s="6"/>
      <c r="S41" s="6"/>
      <c r="T41" s="299"/>
      <c r="U41" s="299"/>
      <c r="V41" s="299"/>
      <c r="W41" s="299"/>
      <c r="X41" s="299"/>
      <c r="Y41" s="299"/>
    </row>
    <row r="42" spans="1:25" ht="15.75" x14ac:dyDescent="0.2">
      <c r="A42" s="201"/>
      <c r="B42" s="201"/>
      <c r="C42" s="201"/>
      <c r="D42" s="201"/>
      <c r="E42" s="201"/>
      <c r="F42" s="317"/>
      <c r="G42" s="167"/>
      <c r="H42" s="311"/>
      <c r="I42" s="167"/>
      <c r="J42" s="308"/>
      <c r="K42" s="308"/>
      <c r="L42" s="309"/>
      <c r="N42" s="167"/>
      <c r="O42" s="167"/>
      <c r="P42" s="4"/>
      <c r="Q42" s="6"/>
      <c r="R42" s="6"/>
      <c r="S42" s="6"/>
      <c r="T42" s="299"/>
      <c r="U42" s="299"/>
      <c r="V42" s="299"/>
      <c r="W42" s="299"/>
      <c r="X42" s="299"/>
      <c r="Y42" s="299"/>
    </row>
    <row r="43" spans="1:25" ht="15.75" x14ac:dyDescent="0.2">
      <c r="A43" s="195" t="s">
        <v>255</v>
      </c>
      <c r="B43" s="196">
        <f>+B37</f>
        <v>2017</v>
      </c>
      <c r="C43" s="196">
        <f>+C37</f>
        <v>2018</v>
      </c>
      <c r="D43" s="196">
        <v>2019</v>
      </c>
      <c r="E43" s="196">
        <v>2020</v>
      </c>
      <c r="F43" s="317"/>
      <c r="G43" s="167"/>
      <c r="H43" s="167"/>
      <c r="I43" s="167"/>
      <c r="J43" s="308"/>
      <c r="K43" s="308"/>
      <c r="L43" s="308"/>
      <c r="N43" s="167"/>
      <c r="O43" s="167"/>
      <c r="P43" s="4"/>
      <c r="Q43" s="6"/>
      <c r="R43" s="6"/>
      <c r="S43" s="6"/>
      <c r="T43" s="299"/>
      <c r="U43" s="299"/>
      <c r="V43" s="299"/>
      <c r="W43" s="299"/>
      <c r="X43" s="299"/>
      <c r="Y43" s="299"/>
    </row>
    <row r="44" spans="1:25" ht="15.75" x14ac:dyDescent="0.2">
      <c r="A44" s="202" t="s">
        <v>321</v>
      </c>
      <c r="B44" s="203">
        <v>0</v>
      </c>
      <c r="C44" s="203">
        <v>0</v>
      </c>
      <c r="D44" s="203">
        <v>0</v>
      </c>
      <c r="E44" s="203">
        <v>0</v>
      </c>
      <c r="F44" s="317"/>
      <c r="G44" s="167"/>
      <c r="H44" s="165"/>
      <c r="I44" s="167"/>
      <c r="J44" s="308"/>
      <c r="K44" s="308"/>
      <c r="L44" s="308"/>
      <c r="N44" s="167"/>
      <c r="O44" s="167"/>
      <c r="P44" s="4"/>
      <c r="Q44" s="6"/>
      <c r="R44" s="6"/>
      <c r="S44" s="6"/>
      <c r="T44" s="299"/>
      <c r="U44" s="299"/>
      <c r="V44" s="299"/>
      <c r="W44" s="299"/>
      <c r="X44" s="299"/>
      <c r="Y44" s="299"/>
    </row>
    <row r="45" spans="1:25" ht="31.5" x14ac:dyDescent="0.2">
      <c r="A45" s="342" t="s">
        <v>320</v>
      </c>
      <c r="B45" s="203">
        <v>0</v>
      </c>
      <c r="C45" s="203">
        <v>0</v>
      </c>
      <c r="D45" s="203">
        <v>0</v>
      </c>
      <c r="E45" s="203">
        <v>0</v>
      </c>
      <c r="F45" s="165"/>
      <c r="G45" s="167"/>
      <c r="H45" s="310"/>
      <c r="I45" s="167"/>
      <c r="J45" s="308"/>
      <c r="K45" s="308"/>
      <c r="L45" s="27"/>
      <c r="N45" s="167"/>
      <c r="O45" s="167"/>
      <c r="P45" s="4"/>
    </row>
    <row r="46" spans="1:25" ht="15.75" x14ac:dyDescent="0.2">
      <c r="A46" s="202" t="s">
        <v>319</v>
      </c>
      <c r="B46" s="203">
        <v>0</v>
      </c>
      <c r="C46" s="203">
        <v>0</v>
      </c>
      <c r="D46" s="203">
        <v>42122118</v>
      </c>
      <c r="E46" s="203">
        <v>38356041</v>
      </c>
      <c r="F46" s="165"/>
      <c r="G46" s="167"/>
      <c r="H46" s="166"/>
      <c r="I46" s="167"/>
      <c r="J46" s="308"/>
      <c r="K46" s="308"/>
      <c r="L46" s="308"/>
      <c r="N46" s="167"/>
      <c r="O46" s="167"/>
      <c r="P46" s="4"/>
    </row>
    <row r="47" spans="1:25" ht="15.75" x14ac:dyDescent="0.2">
      <c r="A47" s="197" t="s">
        <v>193</v>
      </c>
      <c r="B47" s="198">
        <v>0</v>
      </c>
      <c r="C47" s="198">
        <v>0</v>
      </c>
      <c r="D47" s="198">
        <v>158547845</v>
      </c>
      <c r="E47" s="198">
        <v>166097182</v>
      </c>
      <c r="F47" s="318"/>
      <c r="H47" s="165"/>
      <c r="I47" s="167"/>
      <c r="J47" s="308"/>
      <c r="K47" s="308"/>
      <c r="L47" s="308"/>
      <c r="N47" s="167"/>
      <c r="O47" s="167"/>
      <c r="P47" s="4"/>
    </row>
    <row r="48" spans="1:25" ht="15.75" x14ac:dyDescent="0.2">
      <c r="A48" s="204" t="s">
        <v>202</v>
      </c>
      <c r="B48" s="205">
        <f>SUM(B44:B47)</f>
        <v>0</v>
      </c>
      <c r="C48" s="205">
        <f>SUM(C44:C47)</f>
        <v>0</v>
      </c>
      <c r="D48" s="205">
        <f>SUM(D44:D47)</f>
        <v>200669963</v>
      </c>
      <c r="E48" s="205">
        <f>SUM(E44:E47)</f>
        <v>204453223</v>
      </c>
      <c r="F48" s="319"/>
      <c r="H48" s="167"/>
      <c r="I48" s="167"/>
      <c r="J48" s="167"/>
      <c r="K48" s="167"/>
      <c r="L48" s="167"/>
      <c r="N48" s="167"/>
      <c r="O48" s="167"/>
      <c r="P48" s="167"/>
    </row>
    <row r="49" spans="1:16" ht="15" x14ac:dyDescent="0.2">
      <c r="A49" s="316"/>
      <c r="B49" s="316"/>
      <c r="C49" s="316"/>
      <c r="D49" s="316"/>
      <c r="E49" s="316"/>
      <c r="F49" s="319"/>
    </row>
    <row r="50" spans="1:16" ht="15" x14ac:dyDescent="0.2">
      <c r="A50" s="316"/>
      <c r="B50" s="316"/>
      <c r="C50" s="316"/>
      <c r="D50" s="316"/>
      <c r="E50" s="316"/>
      <c r="F50" s="166"/>
      <c r="I50" s="23"/>
    </row>
    <row r="51" spans="1:16" ht="15.75" x14ac:dyDescent="0.25">
      <c r="A51" s="305" t="s">
        <v>348</v>
      </c>
      <c r="B51" s="306"/>
      <c r="C51" s="316"/>
      <c r="D51" s="316"/>
      <c r="E51" s="316"/>
      <c r="F51" s="166"/>
    </row>
    <row r="52" spans="1:16" ht="15.75" x14ac:dyDescent="0.25">
      <c r="A52" s="305"/>
      <c r="B52" s="306"/>
      <c r="C52" s="316"/>
      <c r="D52" s="316"/>
      <c r="E52" s="316"/>
      <c r="F52" s="166"/>
      <c r="N52" s="23"/>
      <c r="O52" s="23"/>
      <c r="P52" s="23"/>
    </row>
    <row r="53" spans="1:16" ht="15.75" x14ac:dyDescent="0.2">
      <c r="A53" s="384" t="s">
        <v>421</v>
      </c>
      <c r="B53" s="384"/>
      <c r="C53" s="316"/>
      <c r="D53" s="316"/>
      <c r="E53" s="316"/>
      <c r="F53" s="165"/>
      <c r="N53" s="23"/>
      <c r="O53" s="23"/>
      <c r="P53" s="23"/>
    </row>
    <row r="54" spans="1:16" ht="15.75" x14ac:dyDescent="0.2">
      <c r="A54" s="315" t="s">
        <v>325</v>
      </c>
      <c r="B54" s="315"/>
      <c r="C54" s="316"/>
      <c r="D54" s="316"/>
      <c r="E54" s="316"/>
      <c r="F54" s="318"/>
      <c r="N54" s="23"/>
      <c r="O54" s="23"/>
      <c r="P54" s="23"/>
    </row>
    <row r="55" spans="1:16" ht="15.75" x14ac:dyDescent="0.2">
      <c r="A55" s="315" t="s">
        <v>420</v>
      </c>
      <c r="B55" s="315"/>
      <c r="C55" s="316"/>
      <c r="D55" s="316"/>
      <c r="E55" s="316"/>
      <c r="F55" s="317"/>
      <c r="N55" s="23"/>
      <c r="O55" s="23"/>
      <c r="P55" s="23"/>
    </row>
    <row r="56" spans="1:16" ht="15.75" x14ac:dyDescent="0.2">
      <c r="A56" s="315" t="s">
        <v>419</v>
      </c>
      <c r="B56" s="315"/>
      <c r="C56" s="316"/>
      <c r="D56" s="316"/>
      <c r="E56" s="316"/>
      <c r="F56" s="317"/>
      <c r="N56" s="23"/>
      <c r="O56" s="23"/>
      <c r="P56" s="23"/>
    </row>
    <row r="57" spans="1:16" ht="15.75" x14ac:dyDescent="0.25">
      <c r="A57" s="315" t="s">
        <v>324</v>
      </c>
      <c r="B57" s="306"/>
      <c r="C57" s="316"/>
      <c r="D57" s="316"/>
      <c r="E57" s="316"/>
      <c r="F57" s="317"/>
    </row>
    <row r="58" spans="1:16" ht="15.75" x14ac:dyDescent="0.25">
      <c r="A58" s="316"/>
      <c r="B58" s="316"/>
      <c r="C58" s="194"/>
      <c r="D58" s="194" t="s">
        <v>360</v>
      </c>
      <c r="E58" s="194"/>
      <c r="F58" s="317"/>
    </row>
    <row r="59" spans="1:16" ht="15.75" x14ac:dyDescent="0.2">
      <c r="A59" s="195" t="s">
        <v>252</v>
      </c>
      <c r="B59" s="196">
        <v>2018</v>
      </c>
      <c r="C59" s="196">
        <v>2019</v>
      </c>
      <c r="D59" s="196">
        <v>2020</v>
      </c>
      <c r="E59" s="247"/>
      <c r="F59" s="317"/>
      <c r="H59" s="167"/>
    </row>
    <row r="60" spans="1:16" ht="15.75" x14ac:dyDescent="0.2">
      <c r="A60" s="197" t="s">
        <v>253</v>
      </c>
      <c r="B60" s="198">
        <v>0</v>
      </c>
      <c r="C60" s="198">
        <v>0</v>
      </c>
      <c r="D60" s="302">
        <v>70000000</v>
      </c>
      <c r="E60" s="248"/>
      <c r="F60" s="317"/>
      <c r="H60" s="167"/>
    </row>
    <row r="61" spans="1:16" ht="15.75" x14ac:dyDescent="0.2">
      <c r="A61" s="197" t="s">
        <v>323</v>
      </c>
      <c r="B61" s="198">
        <f>B62</f>
        <v>47917068</v>
      </c>
      <c r="C61" s="198">
        <f t="shared" ref="C61:D61" si="0">C62</f>
        <v>0</v>
      </c>
      <c r="D61" s="198">
        <f t="shared" si="0"/>
        <v>0</v>
      </c>
      <c r="E61" s="248"/>
      <c r="F61" s="317"/>
      <c r="H61" s="167"/>
    </row>
    <row r="62" spans="1:16" ht="15.75" x14ac:dyDescent="0.2">
      <c r="A62" s="210" t="s">
        <v>345</v>
      </c>
      <c r="B62" s="198">
        <v>47917068</v>
      </c>
      <c r="C62" s="198">
        <v>0</v>
      </c>
      <c r="D62" s="303">
        <v>0</v>
      </c>
      <c r="E62" s="248"/>
      <c r="F62" s="317"/>
      <c r="H62" s="167"/>
    </row>
    <row r="63" spans="1:16" ht="15.75" x14ac:dyDescent="0.2">
      <c r="A63" s="199" t="s">
        <v>254</v>
      </c>
      <c r="B63" s="200">
        <f>B61+B60</f>
        <v>47917068</v>
      </c>
      <c r="C63" s="198">
        <f t="shared" ref="C63:D63" si="1">C61+C60</f>
        <v>0</v>
      </c>
      <c r="D63" s="200">
        <f t="shared" si="1"/>
        <v>70000000</v>
      </c>
      <c r="E63" s="249"/>
      <c r="F63" s="317"/>
      <c r="H63" s="167"/>
    </row>
    <row r="64" spans="1:16" ht="15.75" x14ac:dyDescent="0.2">
      <c r="A64" s="201"/>
      <c r="B64" s="201"/>
      <c r="C64" s="201"/>
      <c r="D64" s="304"/>
      <c r="E64" s="250"/>
      <c r="F64" s="317"/>
      <c r="H64" s="167"/>
    </row>
    <row r="65" spans="1:8" ht="15.75" x14ac:dyDescent="0.2">
      <c r="A65" s="195" t="s">
        <v>255</v>
      </c>
      <c r="B65" s="196">
        <f>+B59</f>
        <v>2018</v>
      </c>
      <c r="C65" s="196">
        <f>+C59</f>
        <v>2019</v>
      </c>
      <c r="D65" s="196">
        <v>2020</v>
      </c>
      <c r="E65" s="247"/>
      <c r="F65" s="317"/>
      <c r="H65" s="167"/>
    </row>
    <row r="66" spans="1:8" ht="15.75" x14ac:dyDescent="0.2">
      <c r="A66" s="202" t="s">
        <v>321</v>
      </c>
      <c r="B66" s="203">
        <v>0</v>
      </c>
      <c r="C66" s="203">
        <v>0</v>
      </c>
      <c r="D66" s="203">
        <v>70000000</v>
      </c>
      <c r="E66" s="251"/>
      <c r="F66" s="317"/>
      <c r="H66" s="167"/>
    </row>
    <row r="67" spans="1:8" ht="31.5" x14ac:dyDescent="0.2">
      <c r="A67" s="342" t="s">
        <v>320</v>
      </c>
      <c r="B67" s="203">
        <v>0</v>
      </c>
      <c r="C67" s="203">
        <v>0</v>
      </c>
      <c r="D67" s="203">
        <v>0</v>
      </c>
      <c r="E67" s="251"/>
      <c r="F67" s="318"/>
      <c r="H67" s="167"/>
    </row>
    <row r="68" spans="1:8" ht="15.75" x14ac:dyDescent="0.2">
      <c r="A68" s="202" t="s">
        <v>319</v>
      </c>
      <c r="B68" s="203">
        <v>0</v>
      </c>
      <c r="C68" s="203">
        <v>117000</v>
      </c>
      <c r="D68" s="203"/>
      <c r="E68" s="251"/>
      <c r="F68" s="318"/>
    </row>
    <row r="69" spans="1:8" ht="15.75" x14ac:dyDescent="0.2">
      <c r="A69" s="197" t="s">
        <v>193</v>
      </c>
      <c r="B69" s="198">
        <v>1905000</v>
      </c>
      <c r="C69" s="198">
        <v>0</v>
      </c>
      <c r="D69" s="198">
        <f>45895068</f>
        <v>45895068</v>
      </c>
      <c r="E69" s="248"/>
      <c r="F69" s="318"/>
    </row>
    <row r="70" spans="1:8" ht="15.75" x14ac:dyDescent="0.2">
      <c r="A70" s="204" t="s">
        <v>202</v>
      </c>
      <c r="B70" s="205">
        <f>SUM(B66:B69)</f>
        <v>1905000</v>
      </c>
      <c r="C70" s="205">
        <f>SUM(C66:C69)</f>
        <v>117000</v>
      </c>
      <c r="D70" s="205">
        <f>SUM(D66:D69)</f>
        <v>115895068</v>
      </c>
      <c r="E70" s="212"/>
      <c r="F70" s="318"/>
      <c r="H70" s="23"/>
    </row>
    <row r="71" spans="1:8" x14ac:dyDescent="0.2">
      <c r="A71" s="317"/>
      <c r="B71" s="317"/>
      <c r="C71" s="317"/>
      <c r="D71" s="317"/>
      <c r="E71" s="317"/>
      <c r="F71" s="318"/>
    </row>
    <row r="72" spans="1:8" x14ac:dyDescent="0.2">
      <c r="A72" s="317"/>
      <c r="B72" s="231"/>
      <c r="C72" s="231"/>
      <c r="D72" s="231"/>
      <c r="E72" s="317"/>
      <c r="F72" s="318"/>
    </row>
    <row r="73" spans="1:8" ht="15.75" x14ac:dyDescent="0.25">
      <c r="A73" s="305" t="s">
        <v>388</v>
      </c>
      <c r="B73" s="306"/>
      <c r="C73" s="317"/>
      <c r="D73" s="317"/>
      <c r="E73" s="317"/>
      <c r="F73" s="318"/>
    </row>
    <row r="74" spans="1:8" ht="15.75" x14ac:dyDescent="0.25">
      <c r="A74" s="305"/>
      <c r="B74" s="306"/>
      <c r="C74" s="317"/>
      <c r="D74" s="317"/>
      <c r="E74" s="317"/>
      <c r="F74" s="318"/>
    </row>
    <row r="75" spans="1:8" ht="15.75" x14ac:dyDescent="0.2">
      <c r="A75" s="384" t="s">
        <v>326</v>
      </c>
      <c r="B75" s="384"/>
      <c r="C75" s="317"/>
      <c r="D75" s="317"/>
      <c r="E75" s="317"/>
      <c r="F75" s="318"/>
    </row>
    <row r="76" spans="1:8" ht="15.75" x14ac:dyDescent="0.2">
      <c r="A76" s="315" t="s">
        <v>325</v>
      </c>
      <c r="B76" s="315"/>
      <c r="C76" s="317"/>
      <c r="D76" s="317"/>
      <c r="E76" s="317"/>
      <c r="F76" s="318"/>
    </row>
    <row r="77" spans="1:8" ht="15.75" x14ac:dyDescent="0.2">
      <c r="A77" s="315" t="s">
        <v>371</v>
      </c>
      <c r="B77" s="315"/>
      <c r="C77" s="317"/>
      <c r="D77" s="317"/>
      <c r="E77" s="317"/>
      <c r="F77" s="317"/>
    </row>
    <row r="78" spans="1:8" ht="15.75" x14ac:dyDescent="0.2">
      <c r="A78" s="315" t="s">
        <v>372</v>
      </c>
      <c r="B78" s="315"/>
      <c r="C78" s="317"/>
      <c r="D78" s="317"/>
      <c r="E78" s="317"/>
      <c r="F78" s="317"/>
    </row>
    <row r="79" spans="1:8" ht="15.75" x14ac:dyDescent="0.25">
      <c r="A79" s="315" t="s">
        <v>324</v>
      </c>
      <c r="B79" s="306"/>
      <c r="C79" s="317"/>
      <c r="D79" s="317"/>
      <c r="E79" s="317"/>
      <c r="F79" s="317"/>
    </row>
    <row r="80" spans="1:8" x14ac:dyDescent="0.2">
      <c r="A80" s="317"/>
      <c r="B80" s="317"/>
      <c r="C80" s="317"/>
      <c r="D80" s="317"/>
      <c r="E80" s="317"/>
      <c r="F80" s="317"/>
    </row>
    <row r="81" spans="1:15" ht="15.75" x14ac:dyDescent="0.2">
      <c r="A81" s="195" t="s">
        <v>252</v>
      </c>
      <c r="B81" s="196">
        <v>2019</v>
      </c>
      <c r="C81" s="196">
        <v>2020</v>
      </c>
      <c r="D81" s="317"/>
      <c r="E81" s="317"/>
      <c r="F81" s="317"/>
      <c r="H81" s="23"/>
      <c r="I81" s="23"/>
      <c r="K81"/>
      <c r="O81" s="23"/>
    </row>
    <row r="82" spans="1:15" ht="15.75" x14ac:dyDescent="0.2">
      <c r="A82" s="197" t="s">
        <v>253</v>
      </c>
      <c r="B82" s="198">
        <v>0</v>
      </c>
      <c r="C82" s="198">
        <v>0</v>
      </c>
      <c r="D82" s="317"/>
      <c r="E82" s="317"/>
      <c r="F82" s="317"/>
      <c r="H82" s="23"/>
      <c r="I82" s="23"/>
      <c r="K82"/>
      <c r="O82" s="23"/>
    </row>
    <row r="83" spans="1:15" ht="15.75" x14ac:dyDescent="0.2">
      <c r="A83" s="197" t="s">
        <v>323</v>
      </c>
      <c r="B83" s="198">
        <f>B84</f>
        <v>49492200</v>
      </c>
      <c r="C83" s="198">
        <f>C84</f>
        <v>0</v>
      </c>
      <c r="D83" s="317"/>
      <c r="E83" s="317"/>
      <c r="F83" s="317"/>
      <c r="H83" s="23"/>
      <c r="I83" s="23"/>
      <c r="K83"/>
      <c r="O83" s="23"/>
    </row>
    <row r="84" spans="1:15" ht="15.75" x14ac:dyDescent="0.2">
      <c r="A84" s="210" t="s">
        <v>345</v>
      </c>
      <c r="B84" s="198">
        <v>49492200</v>
      </c>
      <c r="C84" s="198">
        <v>0</v>
      </c>
      <c r="D84" s="317"/>
      <c r="E84" s="317"/>
      <c r="F84" s="317"/>
      <c r="H84" s="23"/>
      <c r="I84" s="23"/>
      <c r="K84"/>
    </row>
    <row r="85" spans="1:15" ht="15.75" x14ac:dyDescent="0.25">
      <c r="A85" s="199" t="s">
        <v>254</v>
      </c>
      <c r="B85" s="200">
        <f>B82+B83</f>
        <v>49492200</v>
      </c>
      <c r="C85" s="320">
        <f>C83+C82</f>
        <v>0</v>
      </c>
      <c r="D85" s="317"/>
      <c r="E85" s="317"/>
      <c r="F85" s="317"/>
      <c r="H85" s="23"/>
      <c r="I85" s="23"/>
      <c r="K85"/>
      <c r="L85" s="23"/>
      <c r="M85" s="23"/>
    </row>
    <row r="86" spans="1:15" ht="15.75" x14ac:dyDescent="0.2">
      <c r="A86" s="201"/>
      <c r="B86" s="201"/>
      <c r="C86" s="201"/>
      <c r="D86" s="317"/>
      <c r="E86" s="317"/>
      <c r="F86" s="317"/>
      <c r="H86" s="23"/>
      <c r="I86" s="23"/>
      <c r="K86"/>
      <c r="L86" s="23"/>
      <c r="M86" s="23"/>
      <c r="N86" s="23"/>
    </row>
    <row r="87" spans="1:15" ht="15.75" x14ac:dyDescent="0.2">
      <c r="A87" s="195" t="s">
        <v>255</v>
      </c>
      <c r="B87" s="196">
        <f>+B81</f>
        <v>2019</v>
      </c>
      <c r="C87" s="196">
        <v>2020</v>
      </c>
      <c r="D87" s="317"/>
      <c r="E87" s="317"/>
      <c r="F87" s="317"/>
      <c r="G87" s="23"/>
      <c r="H87" s="23"/>
      <c r="I87" s="23"/>
      <c r="K87"/>
      <c r="L87" s="23"/>
    </row>
    <row r="88" spans="1:15" ht="15.75" x14ac:dyDescent="0.2">
      <c r="A88" s="202" t="s">
        <v>321</v>
      </c>
      <c r="B88" s="203">
        <v>0</v>
      </c>
      <c r="C88" s="203"/>
      <c r="D88" s="317"/>
      <c r="E88" s="317"/>
      <c r="F88" s="317"/>
      <c r="G88" s="23"/>
      <c r="H88" s="23"/>
      <c r="I88" s="23"/>
      <c r="K88"/>
      <c r="L88" s="23"/>
      <c r="M88" s="23"/>
    </row>
    <row r="89" spans="1:15" ht="31.5" x14ac:dyDescent="0.2">
      <c r="A89" s="342" t="s">
        <v>320</v>
      </c>
      <c r="B89" s="203">
        <v>0</v>
      </c>
      <c r="C89" s="203"/>
      <c r="D89" s="317"/>
      <c r="E89" s="317"/>
      <c r="F89" s="317"/>
      <c r="H89" s="23"/>
      <c r="K89"/>
      <c r="L89" s="23"/>
    </row>
    <row r="90" spans="1:15" ht="15.75" x14ac:dyDescent="0.2">
      <c r="A90" s="202" t="s">
        <v>319</v>
      </c>
      <c r="B90" s="203">
        <v>5091750</v>
      </c>
      <c r="C90" s="203">
        <v>5540450</v>
      </c>
      <c r="D90" s="317"/>
      <c r="E90" s="317"/>
      <c r="F90" s="317"/>
      <c r="H90" s="23"/>
      <c r="K90"/>
      <c r="L90" s="23"/>
      <c r="O90" s="23"/>
    </row>
    <row r="91" spans="1:15" ht="15.75" x14ac:dyDescent="0.2">
      <c r="A91" s="197" t="s">
        <v>193</v>
      </c>
      <c r="B91" s="198">
        <v>18958334</v>
      </c>
      <c r="C91" s="198">
        <v>19901666</v>
      </c>
      <c r="D91" s="317"/>
      <c r="E91" s="317"/>
      <c r="F91" s="317"/>
      <c r="O91" s="23"/>
    </row>
    <row r="92" spans="1:15" ht="15.75" x14ac:dyDescent="0.2">
      <c r="A92" s="204" t="s">
        <v>202</v>
      </c>
      <c r="B92" s="205">
        <f>SUM(B88:B91)</f>
        <v>24050084</v>
      </c>
      <c r="C92" s="205">
        <f>SUM(C88:C91)</f>
        <v>25442116</v>
      </c>
      <c r="D92" s="317"/>
      <c r="E92" s="317"/>
      <c r="F92" s="317"/>
    </row>
    <row r="93" spans="1:15" x14ac:dyDescent="0.2">
      <c r="A93" s="317"/>
      <c r="B93" s="317"/>
      <c r="C93" s="317"/>
      <c r="D93" s="317"/>
      <c r="E93" s="317"/>
      <c r="F93" s="317"/>
    </row>
    <row r="94" spans="1:15" x14ac:dyDescent="0.2">
      <c r="A94" s="317"/>
      <c r="B94" s="317"/>
      <c r="C94" s="317"/>
      <c r="D94" s="317"/>
      <c r="E94" s="317"/>
      <c r="F94" s="317"/>
    </row>
    <row r="95" spans="1:15" ht="15.75" x14ac:dyDescent="0.25">
      <c r="A95" s="305" t="s">
        <v>391</v>
      </c>
      <c r="B95" s="306"/>
      <c r="C95" s="317"/>
      <c r="D95" s="231"/>
      <c r="E95" s="317"/>
      <c r="F95" s="317"/>
    </row>
    <row r="96" spans="1:15" ht="15.75" x14ac:dyDescent="0.25">
      <c r="A96" s="305"/>
      <c r="B96" s="306"/>
      <c r="C96" s="317"/>
      <c r="D96" s="317"/>
      <c r="E96" s="317"/>
      <c r="F96" s="317"/>
    </row>
    <row r="97" spans="1:13" ht="15.75" x14ac:dyDescent="0.2">
      <c r="A97" s="384" t="s">
        <v>393</v>
      </c>
      <c r="B97" s="384"/>
      <c r="C97" s="317"/>
      <c r="D97" s="317"/>
      <c r="E97" s="317"/>
      <c r="F97" s="317"/>
    </row>
    <row r="98" spans="1:13" ht="15.75" x14ac:dyDescent="0.2">
      <c r="A98" s="315" t="s">
        <v>394</v>
      </c>
      <c r="B98" s="315"/>
      <c r="C98" s="317"/>
      <c r="D98" s="317"/>
      <c r="E98" s="317"/>
      <c r="F98" s="317"/>
    </row>
    <row r="99" spans="1:13" ht="15.75" x14ac:dyDescent="0.2">
      <c r="A99" s="315" t="s">
        <v>392</v>
      </c>
      <c r="B99" s="315"/>
      <c r="C99" s="317"/>
      <c r="D99" s="317"/>
      <c r="E99" s="317"/>
      <c r="F99" s="317"/>
    </row>
    <row r="100" spans="1:13" ht="15.75" x14ac:dyDescent="0.2">
      <c r="A100" s="315" t="s">
        <v>372</v>
      </c>
      <c r="B100" s="315"/>
      <c r="C100" s="317"/>
      <c r="D100" s="317"/>
      <c r="E100" s="317"/>
      <c r="F100" s="317"/>
    </row>
    <row r="101" spans="1:13" ht="15.75" x14ac:dyDescent="0.25">
      <c r="A101" s="315" t="s">
        <v>324</v>
      </c>
      <c r="B101" s="306"/>
      <c r="C101" s="317"/>
      <c r="D101" s="317"/>
      <c r="E101" s="317"/>
      <c r="F101" s="317"/>
    </row>
    <row r="102" spans="1:13" x14ac:dyDescent="0.2">
      <c r="A102" s="317"/>
      <c r="B102" s="317"/>
      <c r="C102" s="317"/>
      <c r="D102" s="317"/>
      <c r="E102" s="317"/>
      <c r="F102" s="317"/>
    </row>
    <row r="103" spans="1:13" ht="15.75" x14ac:dyDescent="0.2">
      <c r="A103" s="195" t="s">
        <v>252</v>
      </c>
      <c r="B103" s="196">
        <v>2020</v>
      </c>
      <c r="C103" s="317"/>
      <c r="D103" s="317"/>
      <c r="E103" s="317"/>
      <c r="F103" s="317"/>
      <c r="I103" s="23"/>
      <c r="K103"/>
    </row>
    <row r="104" spans="1:13" ht="15.75" x14ac:dyDescent="0.2">
      <c r="A104" s="197" t="s">
        <v>253</v>
      </c>
      <c r="B104" s="198">
        <v>0</v>
      </c>
      <c r="C104" s="317"/>
      <c r="D104" s="317"/>
      <c r="E104" s="317"/>
      <c r="F104" s="317"/>
      <c r="I104" s="23"/>
      <c r="K104"/>
      <c r="M104" s="23"/>
    </row>
    <row r="105" spans="1:13" ht="15.75" x14ac:dyDescent="0.2">
      <c r="A105" s="197" t="s">
        <v>323</v>
      </c>
      <c r="B105" s="198">
        <f>B106</f>
        <v>225583800</v>
      </c>
      <c r="C105" s="317"/>
      <c r="D105" s="317"/>
      <c r="E105" s="317"/>
      <c r="F105" s="317"/>
      <c r="I105" s="23"/>
      <c r="K105"/>
      <c r="M105" s="23"/>
    </row>
    <row r="106" spans="1:13" ht="15.75" x14ac:dyDescent="0.2">
      <c r="A106" s="210" t="s">
        <v>345</v>
      </c>
      <c r="B106" s="198">
        <v>225583800</v>
      </c>
      <c r="C106" s="317"/>
      <c r="D106" s="317"/>
      <c r="E106" s="317"/>
      <c r="F106" s="317"/>
      <c r="I106" s="23"/>
      <c r="K106"/>
    </row>
    <row r="107" spans="1:13" ht="15.75" x14ac:dyDescent="0.25">
      <c r="A107" s="199" t="s">
        <v>254</v>
      </c>
      <c r="B107" s="321">
        <f>B105+B104</f>
        <v>225583800</v>
      </c>
      <c r="C107" s="317"/>
      <c r="D107" s="317"/>
      <c r="E107" s="317"/>
      <c r="F107" s="317"/>
      <c r="I107" s="23"/>
      <c r="K107"/>
    </row>
    <row r="108" spans="1:13" ht="15.75" x14ac:dyDescent="0.2">
      <c r="A108" s="201"/>
      <c r="B108" s="201"/>
      <c r="C108" s="317"/>
      <c r="D108" s="317"/>
      <c r="E108" s="317"/>
      <c r="F108" s="317"/>
      <c r="I108" s="23"/>
      <c r="K108"/>
      <c r="M108" s="23"/>
    </row>
    <row r="109" spans="1:13" ht="15.75" x14ac:dyDescent="0.2">
      <c r="A109" s="195" t="s">
        <v>255</v>
      </c>
      <c r="B109" s="196">
        <v>2020</v>
      </c>
      <c r="C109" s="317"/>
      <c r="D109" s="317"/>
      <c r="E109" s="317"/>
      <c r="F109" s="317"/>
      <c r="I109" s="23"/>
      <c r="K109"/>
      <c r="M109" s="23"/>
    </row>
    <row r="110" spans="1:13" ht="15.75" x14ac:dyDescent="0.2">
      <c r="A110" s="202" t="s">
        <v>321</v>
      </c>
      <c r="B110" s="203"/>
      <c r="C110" s="317"/>
      <c r="D110" s="317"/>
      <c r="E110" s="317"/>
      <c r="F110" s="317"/>
      <c r="I110" s="23"/>
      <c r="K110"/>
    </row>
    <row r="111" spans="1:13" ht="31.5" x14ac:dyDescent="0.2">
      <c r="A111" s="342" t="s">
        <v>320</v>
      </c>
      <c r="B111" s="203"/>
      <c r="C111" s="317"/>
      <c r="D111" s="317"/>
      <c r="E111" s="317"/>
      <c r="F111" s="317"/>
      <c r="I111" s="23"/>
      <c r="K111"/>
    </row>
    <row r="112" spans="1:13" ht="15.75" x14ac:dyDescent="0.2">
      <c r="A112" s="202" t="s">
        <v>319</v>
      </c>
      <c r="B112" s="203">
        <v>0</v>
      </c>
      <c r="C112" s="317"/>
      <c r="D112" s="317"/>
      <c r="E112" s="317"/>
      <c r="F112" s="317"/>
      <c r="I112" s="23"/>
      <c r="K112"/>
    </row>
    <row r="113" spans="1:11" ht="15.75" x14ac:dyDescent="0.2">
      <c r="A113" s="197" t="s">
        <v>193</v>
      </c>
      <c r="B113" s="198">
        <v>225583800</v>
      </c>
      <c r="C113" s="317"/>
      <c r="D113" s="317"/>
      <c r="E113" s="317"/>
      <c r="F113" s="317"/>
      <c r="I113" s="23"/>
      <c r="K113"/>
    </row>
    <row r="114" spans="1:11" ht="15.75" x14ac:dyDescent="0.2">
      <c r="A114" s="204" t="s">
        <v>202</v>
      </c>
      <c r="B114" s="205">
        <f>SUM(B110:B113)</f>
        <v>225583800</v>
      </c>
      <c r="C114" s="317"/>
      <c r="D114" s="317"/>
      <c r="E114" s="317"/>
      <c r="F114" s="317"/>
      <c r="K114"/>
    </row>
  </sheetData>
  <sheetProtection selectLockedCells="1" selectUnlockedCells="1"/>
  <mergeCells count="6">
    <mergeCell ref="A97:B97"/>
    <mergeCell ref="A53:B53"/>
    <mergeCell ref="A31:B31"/>
    <mergeCell ref="A3:D3"/>
    <mergeCell ref="A75:B75"/>
    <mergeCell ref="A5:E5"/>
  </mergeCells>
  <conditionalFormatting sqref="B19">
    <cfRule type="cellIs" dxfId="6" priority="11" stopIfTrue="1" operator="equal">
      <formula>0</formula>
    </cfRule>
  </conditionalFormatting>
  <conditionalFormatting sqref="B41">
    <cfRule type="cellIs" dxfId="5" priority="10" stopIfTrue="1" operator="equal">
      <formula>0</formula>
    </cfRule>
  </conditionalFormatting>
  <conditionalFormatting sqref="D19:E19">
    <cfRule type="cellIs" dxfId="4" priority="8" stopIfTrue="1" operator="equal">
      <formula>0</formula>
    </cfRule>
  </conditionalFormatting>
  <conditionalFormatting sqref="E41">
    <cfRule type="cellIs" dxfId="3" priority="7" stopIfTrue="1" operator="equal">
      <formula>0</formula>
    </cfRule>
  </conditionalFormatting>
  <conditionalFormatting sqref="B63 D63">
    <cfRule type="cellIs" dxfId="2" priority="6" stopIfTrue="1" operator="equal">
      <formula>0</formula>
    </cfRule>
  </conditionalFormatting>
  <conditionalFormatting sqref="E63">
    <cfRule type="cellIs" dxfId="1" priority="5" stopIfTrue="1" operator="equal">
      <formula>0</formula>
    </cfRule>
  </conditionalFormatting>
  <conditionalFormatting sqref="B85">
    <cfRule type="cellIs" dxfId="0" priority="3" stopIfTrue="1" operator="equal">
      <formula>0</formula>
    </cfRule>
  </conditionalFormatting>
  <pageMargins left="0.39370078740157483" right="0.19685039370078741" top="0.27559055118110237" bottom="0.27559055118110237" header="0.78740157480314965" footer="0.78740157480314965"/>
  <pageSetup paperSize="9" scale="65" firstPageNumber="0" orientation="portrait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22</vt:i4>
      </vt:variant>
    </vt:vector>
  </HeadingPairs>
  <TitlesOfParts>
    <vt:vector size="33" baseType="lpstr">
      <vt:lpstr>1.Bev-kiad.</vt:lpstr>
      <vt:lpstr>2.Műk.</vt:lpstr>
      <vt:lpstr>3.Felh.</vt:lpstr>
      <vt:lpstr>4. Átadott p.eszk.</vt:lpstr>
      <vt:lpstr>5.finanszírozás</vt:lpstr>
      <vt:lpstr>6.Bev.össz.</vt:lpstr>
      <vt:lpstr>7.Kiad.össz.</vt:lpstr>
      <vt:lpstr>8.Többéves</vt:lpstr>
      <vt:lpstr>9. Eu projekt</vt:lpstr>
      <vt:lpstr>10.Likviditás</vt:lpstr>
      <vt:lpstr>11. Gst</vt:lpstr>
      <vt:lpstr>'1.Bev-kiad.'!Excel_BuiltIn__FilterDatabase</vt:lpstr>
      <vt:lpstr>'2.Műk.'!Excel_BuiltIn__FilterDatabase</vt:lpstr>
      <vt:lpstr>'1.Bev-kiad.'!Excel_BuiltIn_Print_Area</vt:lpstr>
      <vt:lpstr>'2.Műk.'!Excel_BuiltIn_Print_Area</vt:lpstr>
      <vt:lpstr>'3.Felh.'!Excel_BuiltIn_Print_Area</vt:lpstr>
      <vt:lpstr>'4. Átadott p.eszk.'!Excel_BuiltIn_Print_Area</vt:lpstr>
      <vt:lpstr>'1.Bev-kiad.'!Nyomtatási_terület</vt:lpstr>
      <vt:lpstr>'10.Likviditás'!Nyomtatási_terület</vt:lpstr>
      <vt:lpstr>'2.Műk.'!Nyomtatási_terület</vt:lpstr>
      <vt:lpstr>'3.Felh.'!Nyomtatási_terület</vt:lpstr>
      <vt:lpstr>'4. Átadott p.eszk.'!Nyomtatási_terület</vt:lpstr>
      <vt:lpstr>'5.finanszírozás'!Nyomtatási_terület</vt:lpstr>
      <vt:lpstr>'6.Bev.össz.'!Nyomtatási_terület</vt:lpstr>
      <vt:lpstr>'7.Kiad.össz.'!Nyomtatási_terület</vt:lpstr>
      <vt:lpstr>'8.Többéves'!Nyomtatási_terület</vt:lpstr>
      <vt:lpstr>'9. Eu projekt'!Nyomtatási_terület</vt:lpstr>
      <vt:lpstr>'1.Bev-kiad.'!Z_ABF21C5C_6078_4D03_96DF_78390D4F8F84_.wvu.FilterData</vt:lpstr>
      <vt:lpstr>'2.Műk.'!Z_ABF21C5C_6078_4D03_96DF_78390D4F8F84_.wvu.FilterData</vt:lpstr>
      <vt:lpstr>'1.Bev-kiad.'!Z_ABF21C5C_6078_4D03_96DF_78390D4F8F84_.wvu.PrintArea</vt:lpstr>
      <vt:lpstr>'2.Műk.'!Z_ABF21C5C_6078_4D03_96DF_78390D4F8F84_.wvu.PrintArea</vt:lpstr>
      <vt:lpstr>'3.Felh.'!Z_ABF21C5C_6078_4D03_96DF_78390D4F8F84_.wvu.PrintArea</vt:lpstr>
      <vt:lpstr>'4. Átadott p.eszk.'!Z_ABF21C5C_6078_4D03_96DF_78390D4F8F84_.wvu.PrintArea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Renáta Hofmann</dc:creator>
  <cp:lastModifiedBy>Renáta Hofmann</cp:lastModifiedBy>
  <cp:lastPrinted>2020-05-22T11:34:38Z</cp:lastPrinted>
  <dcterms:created xsi:type="dcterms:W3CDTF">2019-02-21T09:12:36Z</dcterms:created>
  <dcterms:modified xsi:type="dcterms:W3CDTF">2020-05-27T12:45:02Z</dcterms:modified>
</cp:coreProperties>
</file>