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tabRatio="700" activeTab="13"/>
  </bookViews>
  <sheets>
    <sheet name="1.sz.m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" sheetId="7" r:id="rId7"/>
    <sheet name="8.1" sheetId="8" r:id="rId8"/>
    <sheet name="8.2" sheetId="9" r:id="rId9"/>
    <sheet name="8.3" sheetId="10" r:id="rId10"/>
    <sheet name="10." sheetId="11" r:id="rId11"/>
    <sheet name="11" sheetId="12" r:id="rId12"/>
    <sheet name="12" sheetId="13" r:id="rId13"/>
    <sheet name="13.sz.m." sheetId="14" r:id="rId14"/>
  </sheets>
  <definedNames>
    <definedName name="_ftn1" localSheetId="9">'8.3'!$A$27</definedName>
    <definedName name="_ftnref1" localSheetId="9">'8.3'!$A$18</definedName>
    <definedName name="_xlnm.Print_Titles" localSheetId="7">'8.1'!$2:$6</definedName>
    <definedName name="_xlnm.Print_Area" localSheetId="0">'1.sz.m.'!$A$1:$M$75</definedName>
    <definedName name="_xlnm.Print_Area" localSheetId="1">'2.'!$A$4:$M$88</definedName>
    <definedName name="_xlnm.Print_Area" localSheetId="9">'8.3'!$A$1:$D$39</definedName>
  </definedNames>
  <calcPr fullCalcOnLoad="1"/>
</workbook>
</file>

<file path=xl/sharedStrings.xml><?xml version="1.0" encoding="utf-8"?>
<sst xmlns="http://schemas.openxmlformats.org/spreadsheetml/2006/main" count="853" uniqueCount="672">
  <si>
    <t>Talajterhelési díj</t>
  </si>
  <si>
    <t>Adatok: ezer forintban!</t>
  </si>
  <si>
    <t>Bruttó</t>
  </si>
  <si>
    <t xml:space="preserve">Könyv szerinti </t>
  </si>
  <si>
    <t xml:space="preserve">Becsült </t>
  </si>
  <si>
    <t>állományi érték</t>
  </si>
  <si>
    <t xml:space="preserve">A </t>
  </si>
  <si>
    <t>B</t>
  </si>
  <si>
    <t>C</t>
  </si>
  <si>
    <t>D</t>
  </si>
  <si>
    <t>E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</si>
  <si>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</si>
  <si>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</si>
  <si>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</si>
  <si>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</si>
  <si>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</si>
  <si>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</si>
  <si>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</si>
  <si>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</si>
  <si>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</si>
  <si>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</si>
  <si>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</si>
  <si>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</si>
  <si>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</si>
  <si>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</si>
  <si>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</si>
  <si>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</si>
  <si>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</si>
  <si>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</si>
  <si>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</si>
  <si>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</si>
  <si>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</si>
  <si>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</si>
  <si>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</si>
  <si>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</si>
  <si>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</si>
  <si>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</si>
  <si>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</si>
  <si>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</si>
  <si>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</si>
  <si>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</si>
  <si>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</si>
  <si>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</si>
  <si>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</si>
  <si>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</si>
  <si>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</si>
  <si>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</si>
  <si>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</si>
  <si>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</si>
  <si>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</si>
  <si>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</si>
  <si>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</si>
  <si>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</si>
  <si>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</si>
  <si>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</si>
  <si>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</si>
  <si>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</si>
  <si>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</si>
  <si>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</si>
  <si>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</si>
  <si>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</si>
  <si>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</si>
  <si>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</si>
  <si>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</si>
  <si>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</si>
  <si>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</si>
  <si>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</si>
  <si>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</si>
  <si>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</si>
  <si>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</si>
  <si>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</si>
  <si>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</si>
  <si>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</si>
  <si>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</si>
  <si>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</si>
  <si>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</si>
  <si>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</si>
  <si>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</si>
  <si>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</si>
  <si>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</si>
  <si>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</si>
  <si>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</si>
  <si>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</si>
  <si>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</si>
  <si>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</si>
  <si>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</si>
  <si>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</si>
  <si>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</si>
  <si>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</si>
  <si>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</si>
  <si>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</si>
  <si>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</si>
  <si>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</si>
  <si>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</si>
  <si>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</si>
  <si>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</si>
  <si>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</si>
  <si>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</si>
  <si>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</si>
  <si>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</si>
  <si>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</si>
  <si>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</si>
  <si>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</si>
  <si>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</si>
  <si>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</si>
  <si>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</si>
  <si>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</si>
  <si>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állományi 
érték</t>
  </si>
  <si>
    <t>A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</si>
  <si>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</si>
  <si>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</si>
  <si>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</si>
  <si>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</si>
  <si>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</si>
  <si>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</si>
  <si>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</si>
  <si>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</si>
  <si>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</si>
  <si>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</si>
  <si>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</si>
  <si>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</si>
  <si>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</si>
  <si>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</si>
  <si>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Mennyiség
(db)</t>
  </si>
  <si>
    <t>Értéke
(E 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</si>
  <si>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</si>
  <si>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</si>
  <si>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</si>
  <si>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</si>
  <si>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</si>
  <si>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</si>
  <si>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</si>
  <si>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</si>
  <si>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</si>
  <si>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</si>
  <si>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</si>
  <si>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</si>
  <si>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</si>
  <si>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</si>
  <si>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</si>
  <si>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</si>
  <si>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</si>
  <si>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</si>
  <si>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</si>
  <si>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</si>
  <si>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Működési bevételek</t>
  </si>
  <si>
    <t>Önkormányzatok működési támogatásai</t>
  </si>
  <si>
    <t>Működési célú támogatások ÁH-n belülről</t>
  </si>
  <si>
    <t>Jövedelemadók</t>
  </si>
  <si>
    <t>Termékek és szolgáltatások adói</t>
  </si>
  <si>
    <t>Működési célú átvett pénzeszközök</t>
  </si>
  <si>
    <t>Munkaadókat terhelő járulékok és szociális hozzájárulási adó</t>
  </si>
  <si>
    <t>Egyéb működési célú kiadások</t>
  </si>
  <si>
    <t>Finanszírozási kiadások működési része</t>
  </si>
  <si>
    <t>Finanszírozási bevételek működési része</t>
  </si>
  <si>
    <t>Felhalmozási bevételek</t>
  </si>
  <si>
    <t>Felhalmozási célú támogatások ÁH-n belülről</t>
  </si>
  <si>
    <t>Felhalmozási célú átvett pénzeszközök</t>
  </si>
  <si>
    <t>Finanszírozási bevételek felhalmozási része</t>
  </si>
  <si>
    <t>Beruházások</t>
  </si>
  <si>
    <t>Felújítások</t>
  </si>
  <si>
    <t>Egyéb felhalmozási célú kiadások</t>
  </si>
  <si>
    <t>Finanszírozási kiadások felhalmozási része</t>
  </si>
  <si>
    <t>07/A - MARADVÁNYKIMUTATÁS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</si>
  <si>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</si>
  <si>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</si>
  <si>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</si>
  <si>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</si>
  <si>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</si>
  <si>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</si>
  <si>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</si>
  <si>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</si>
  <si>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</si>
  <si>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D)        Alaptevékenység kötelezettségvállalással terhelt maradványa</t>
  </si>
  <si>
    <t>PÉNZESZKÖZÖK VÁLTOZÁSÁNAK LEVEZETÉSE</t>
  </si>
  <si>
    <t>Sor-szám</t>
  </si>
  <si>
    <t>Összeg  ( E Ft )</t>
  </si>
  <si>
    <t>Bevételek   ( + )</t>
  </si>
  <si>
    <t>Kiadások    ( -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</si>
  <si>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</si>
  <si>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</si>
  <si>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#</t>
  </si>
  <si>
    <t>01</t>
  </si>
  <si>
    <t>Törvény szerinti illetmények, munkabérek        (K1101)</t>
  </si>
  <si>
    <t>02</t>
  </si>
  <si>
    <t>03</t>
  </si>
  <si>
    <t>04</t>
  </si>
  <si>
    <t>05</t>
  </si>
  <si>
    <t>06</t>
  </si>
  <si>
    <t>07</t>
  </si>
  <si>
    <t>Béren kívüli juttatások        (K1107)</t>
  </si>
  <si>
    <t>08</t>
  </si>
  <si>
    <t>10</t>
  </si>
  <si>
    <t>11</t>
  </si>
  <si>
    <t>15</t>
  </si>
  <si>
    <t>16</t>
  </si>
  <si>
    <t>Választott tisztségviselők juttatásai        (K121)</t>
  </si>
  <si>
    <t>Egyéb külső személyi juttatások        (K123)</t>
  </si>
  <si>
    <t>21</t>
  </si>
  <si>
    <t>ebből: szociális hozzájárulási adó        (K2)</t>
  </si>
  <si>
    <t>ebből: egészségügyi hozzájárulás        (K2)</t>
  </si>
  <si>
    <t>ebből: táppénz hozzájárulás        (K2)</t>
  </si>
  <si>
    <t>28</t>
  </si>
  <si>
    <t>29</t>
  </si>
  <si>
    <t>Szakmai anyagok beszerzése        (K311)</t>
  </si>
  <si>
    <t>Üzemeltetési anyagok beszerzése        (K312)</t>
  </si>
  <si>
    <t>Informatikai szolgáltatások igénybevétele        (K321)</t>
  </si>
  <si>
    <t>34</t>
  </si>
  <si>
    <t>Egyéb kommunikációs szolgáltatások        (K322)</t>
  </si>
  <si>
    <t>36</t>
  </si>
  <si>
    <t>Közüzemi díjak        (K331)</t>
  </si>
  <si>
    <t>Karbantartási, kisjavítási szolgáltatások        (K334)</t>
  </si>
  <si>
    <t>41</t>
  </si>
  <si>
    <t>42</t>
  </si>
  <si>
    <t>43</t>
  </si>
  <si>
    <t>Egyéb szolgáltatások         (K337)</t>
  </si>
  <si>
    <t>47</t>
  </si>
  <si>
    <t>Működési célú előzetesen felszámított általános forgalmi adó        (K351)</t>
  </si>
  <si>
    <t>50</t>
  </si>
  <si>
    <t>51</t>
  </si>
  <si>
    <t>53</t>
  </si>
  <si>
    <t>57</t>
  </si>
  <si>
    <t>Egyéb dologi kiadások        (K355)</t>
  </si>
  <si>
    <t>Dologi kiadások (=32+35+45+48+59)        (K3)</t>
  </si>
  <si>
    <t>62</t>
  </si>
  <si>
    <t>67</t>
  </si>
  <si>
    <t>68</t>
  </si>
  <si>
    <t>69</t>
  </si>
  <si>
    <t>70</t>
  </si>
  <si>
    <t>71</t>
  </si>
  <si>
    <t>ebből:  az egyéb pénzbeli és természetbeni gyermekvédelmi támogatások         (K42)</t>
  </si>
  <si>
    <t>78</t>
  </si>
  <si>
    <t>85</t>
  </si>
  <si>
    <t>88</t>
  </si>
  <si>
    <t>ebből: foglalkoztatást helyettesítő támogatás [Szoctv. 35. § (1) bek.]        (K45)</t>
  </si>
  <si>
    <t>ebből: természetben nyújtott lakásfenntartási támogatás [Szoctv. 47.§ (1) bek. b) pont]        (K46)</t>
  </si>
  <si>
    <t>ebből: önkormányzat által saját hatáskörben (nem szociális és gyermekvédelmi előírások alapján) adott pénzügyi ellátás        (K48)</t>
  </si>
  <si>
    <t>148</t>
  </si>
  <si>
    <t>151</t>
  </si>
  <si>
    <t>152</t>
  </si>
  <si>
    <t>ebből: központi kezelésű előirányzatok        (K506)</t>
  </si>
  <si>
    <t>ebből: helyi önkormányzatok és költségvetési szerveik        (K506)</t>
  </si>
  <si>
    <t>ebből: társulások és költségvetési szerveik        (K506)</t>
  </si>
  <si>
    <t>ebből: egyéb civil szervezetek        (K511)</t>
  </si>
  <si>
    <t>ebből: egyéb vállalkozások        (K511)</t>
  </si>
  <si>
    <t>Tartalékok        (K512)</t>
  </si>
  <si>
    <t>Egyéb tárgyi eszközök beszerzése, létesítése        (K64)</t>
  </si>
  <si>
    <t>Beruházási célú előzetesen felszámított általános forgalmi adó        (K67)</t>
  </si>
  <si>
    <t>Ingatlanok felújítása        (K71)</t>
  </si>
  <si>
    <t>Felújítási célú előzetesen felszámított általános forgalmi adó        (K74)</t>
  </si>
  <si>
    <t>Felhalmozási célú visszatérítendő támogatások, kölcsönök nyújtása államháztartáson kívülre (=246+…+256)        (K86)</t>
  </si>
  <si>
    <t>Összesen (1) = (2) + (3)</t>
  </si>
  <si>
    <t>Kommunikációs szolgáltatások     (K32)</t>
  </si>
  <si>
    <t>Létszám-előirányzat önkormányzati alkalmazottak(statisztikai, átlaglétszám)</t>
  </si>
  <si>
    <t>Létszám-előirányzat önkormányzati alkalmazottak(álláshely)</t>
  </si>
  <si>
    <t>Létszám-előirányzat közfoglalkoztatottak (statisztikai, átlaglétszám)</t>
  </si>
  <si>
    <t>Létszám-előirányzat közfoglalkoztatottak (álláshely)</t>
  </si>
  <si>
    <t>013320 Köztemető-fenntartás és működtetés</t>
  </si>
  <si>
    <t>013350 Az önkormányzati vagyonnal való gazdálkodással kapcsolatos feladatok</t>
  </si>
  <si>
    <t>018010 Önkormányzatok elszámolásai a központi költségvetéssel</t>
  </si>
  <si>
    <t>018030 Támogatási célú finanszírozási műveletek</t>
  </si>
  <si>
    <t>041233 Hosszabb időtartamú közfoglalkoztatás</t>
  </si>
  <si>
    <t>045160 Közutak, hidak, alagutak üzemeltetése, fenntartása</t>
  </si>
  <si>
    <t>064010 Közvilágítás</t>
  </si>
  <si>
    <t>066010 Zöldterület-kezelés</t>
  </si>
  <si>
    <t>066020 Város-, és községgazdálkodási egyéb szolgáltatások</t>
  </si>
  <si>
    <t>072111 Háziorvosi alapellátás</t>
  </si>
  <si>
    <t>081041 Versenysport- és utánpótlás-nevelés tevékenység és támogatása</t>
  </si>
  <si>
    <t>081030 Sortlétesítmények, edzőtáborok működtetése és fejlesztése</t>
  </si>
  <si>
    <t>084031 Civil szervezetek működési támogatása</t>
  </si>
  <si>
    <t>086020 Helyi, térségi közösségi tér biztosítása, működtetése</t>
  </si>
  <si>
    <t>091110 Óvodai nevelés, ellátás szakmai feladatai</t>
  </si>
  <si>
    <t>107055 Falugondnoki, tanyagondnoki szolgáltatás</t>
  </si>
  <si>
    <t>107060 Egyéb szociális pénzbeli és természetbeni ellátások, támogatások</t>
  </si>
  <si>
    <t>900060 Forgatási és befektetési célú finanszírozási műveletek</t>
  </si>
  <si>
    <t>Zalacséb Község Önkormányzat költségvetési mérlege tájékoztató jelleggel</t>
  </si>
  <si>
    <t>Adatok ezer Ft</t>
  </si>
  <si>
    <t>I. Működési célú bevételek</t>
  </si>
  <si>
    <t>I. Működési célú kiadások</t>
  </si>
  <si>
    <t>1.) Intézményi működési bevételek</t>
  </si>
  <si>
    <t>1.) Személyi juttatások</t>
  </si>
  <si>
    <t>2.) Közhatalmi bevételek</t>
  </si>
  <si>
    <t>2.) Munkaadókat terhelő járuékok és szociális hozzájárulási adó</t>
  </si>
  <si>
    <t>3.) Dologi kiadások</t>
  </si>
  <si>
    <t>3.) Támogatások, kiegészítések, átvett pénzeszközök</t>
  </si>
  <si>
    <t>4.) Egyéb működési célú kiadások, pénzeszköz átadások (költségvetési szervek nélkül)</t>
  </si>
  <si>
    <t>4.) Finanszírozási bevételek</t>
  </si>
  <si>
    <t>5.) Tartalékból működésre</t>
  </si>
  <si>
    <t xml:space="preserve">     Költségvetési műk. bevételei összesen:</t>
  </si>
  <si>
    <t>6.) Finanszírozási kiadások</t>
  </si>
  <si>
    <t>7.) Ellátottak pénzbeli juttatásai</t>
  </si>
  <si>
    <t xml:space="preserve">   Költségvetési műk. kiadásai összesen:</t>
  </si>
  <si>
    <t xml:space="preserve">MŰKÖDÉSI CÉLÚ BEVÉTELEK ÖSSZ:                      </t>
  </si>
  <si>
    <t>MŰKÖDÉSI CÉLÚ KIADÁSOK ÖSSZ.:</t>
  </si>
  <si>
    <t>II. Felhalmozási célú bevételek</t>
  </si>
  <si>
    <t>II. Felhalmozási célú kiadások</t>
  </si>
  <si>
    <t>1.) Intézményi felhalmozási bevételek</t>
  </si>
  <si>
    <t>1.) Támogatásértékű kiadás és végleges pénzeszköz átadás felhalm.célra</t>
  </si>
  <si>
    <t>Hitel-, kölcsöntörlesztés államháztartáson kívülre (=01+04+05)        (K911)</t>
  </si>
  <si>
    <t>Forgatási célú belföldi értékpapírok vásárlása (&gt;=10+11)        (K9121)</t>
  </si>
  <si>
    <t>Belföldi értékpapírok kiadásai (=09+12+16+17)        (K912)</t>
  </si>
  <si>
    <t>Belföldi finanszírozás kiadásai (=08+19+…+25)        (K91)</t>
  </si>
  <si>
    <t>Külföldi finanszírozás kiadásai (=27+28+29+31)        (K92)</t>
  </si>
  <si>
    <t>Finanszírozási kiadások (=26+36+37)        (K9)</t>
  </si>
  <si>
    <t>Foglalkoztatottak egyéb személyi juttatásai       (K1113)</t>
  </si>
  <si>
    <t>Foglalkoztatottak személyi juttatásai         (K11)</t>
  </si>
  <si>
    <t>Külső személyi juttatások        (K12)</t>
  </si>
  <si>
    <t>Személyi juttatások összesen        (K1)</t>
  </si>
  <si>
    <t>Munkaadókat terhelő járulékok és szociális hozzájárulási adó    (K2)</t>
  </si>
  <si>
    <t>Készletbeszerzés    (K31)</t>
  </si>
  <si>
    <t>Bérleti és lízing díjak   (K333)</t>
  </si>
  <si>
    <t>Közvetített szolgáltatások    (K335)</t>
  </si>
  <si>
    <t>Szakmai tevékenységet segítő szolgáltatások   (K336)</t>
  </si>
  <si>
    <t>3 fő</t>
  </si>
  <si>
    <t>Zalacséb Község 
Önkorm.</t>
  </si>
  <si>
    <t>Önkormányzat
Zalacséb</t>
  </si>
  <si>
    <t>052020 Szennyvíz gyűjtése, tisztítása, elhelyezése</t>
  </si>
  <si>
    <t>Kormányzati funkció kód (COFOG)</t>
  </si>
  <si>
    <t>2.) Közhatalmi bevételek felhalmozási része</t>
  </si>
  <si>
    <t>2.) Beruházás</t>
  </si>
  <si>
    <t>3.) Támogatások, kiegészítések, átvett pénzeszközök felhalm.célra</t>
  </si>
  <si>
    <t>3.) Felújítás</t>
  </si>
  <si>
    <t>4.) Finanszírozási bevételek felhalm.része</t>
  </si>
  <si>
    <t>4.) Tartalékból felhalmozásra</t>
  </si>
  <si>
    <t>5.) Felhalmozási bevételek</t>
  </si>
  <si>
    <t>5.) Kölcsönnyújtás</t>
  </si>
  <si>
    <t xml:space="preserve">     Költségvetési felhalm. bevételei összesen:</t>
  </si>
  <si>
    <t>6.) Finanszírozási kiadások felhalm.része</t>
  </si>
  <si>
    <t xml:space="preserve">      Költségvetési felh.célú kiadásai összesen:</t>
  </si>
  <si>
    <t>FELHALMOZÁSI CÉLÚ BEVÉTELEK  ÖSSZESEN:</t>
  </si>
  <si>
    <t>FELHALMOZÁSI CÉLÚ KIADÁSOK ÖSSZESEN:</t>
  </si>
  <si>
    <t>ÖNKORMÁNYZAT ÖSSZESEN:</t>
  </si>
  <si>
    <t>Előző időszak</t>
  </si>
  <si>
    <t>Tárgyi időszak</t>
  </si>
  <si>
    <t>101</t>
  </si>
  <si>
    <t>Felhalmozási célú önkormányzati támogatások</t>
  </si>
  <si>
    <t>Támogatások államháztartáson belülre</t>
  </si>
  <si>
    <t>Támogatások államháztartáson kívülre</t>
  </si>
  <si>
    <t>Gépjárműadók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</si>
  <si>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</si>
  <si>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</si>
  <si>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</si>
  <si>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</si>
  <si>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</si>
  <si>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</si>
  <si>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</si>
  <si>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</si>
  <si>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</si>
  <si>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</si>
  <si>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Működési bevételek összesen (B4)</t>
  </si>
  <si>
    <t>Helyi önkormányzatok működésének általános tám.</t>
  </si>
  <si>
    <t>Települési önk.egyes köznevelési fea tám.</t>
  </si>
  <si>
    <t>Települési önk.szoc.és gyermekjóléti fea tám.</t>
  </si>
  <si>
    <t>Települési önk.kulturális fea.tám.</t>
  </si>
  <si>
    <t>Önkormányzatok működési támogatásai (B11)</t>
  </si>
  <si>
    <t>Immateriális javak értékesítése</t>
  </si>
  <si>
    <t>Ingatlanok értékesítése</t>
  </si>
  <si>
    <t>Egyéb tárgyi eszköz értékesítése</t>
  </si>
  <si>
    <t>Részesedések értékesítése</t>
  </si>
  <si>
    <t>Részesedések megszűnéséhez kapcsolódó bevét.</t>
  </si>
  <si>
    <t>Felhalmozási bevételek (B5)</t>
  </si>
  <si>
    <t>Működési célú garancia- és kezességvállalásból származó
megtérülések ÁH-n belülről</t>
  </si>
  <si>
    <t>Működési célú visszatérítendő támogatások, kölcsönök
visszatérülése ÁH-n belülről</t>
  </si>
  <si>
    <t>Működési célú visszatérítendő támogatások igénybevétele
ÁH-n belülről</t>
  </si>
  <si>
    <t>Egyéb működési célú támogatások bevételei ÁH-n belülről</t>
  </si>
  <si>
    <t>Működési célú támogatások ÁH-n belülről (B1)</t>
  </si>
  <si>
    <t>Felhalmozási célú garancia- és kezességvállalásból származó
megtérülések ÁH-n belülről</t>
  </si>
  <si>
    <t>Felhalmozási célú visszatérítendő támogatások, kölcsönök
visszatérülése ÁH-n belülről</t>
  </si>
  <si>
    <t>Felhalmozási célú visszatérítendő támogatások igénybevétele
ÁH-n belülről</t>
  </si>
  <si>
    <t>Egyéb felhalmozási célú támogatások bevételei ÁH-n belülről</t>
  </si>
  <si>
    <t>Felhalmozási célú támogatások ÁH-n belülről (B2)</t>
  </si>
  <si>
    <t>Magánszemélyek jövedelemadói</t>
  </si>
  <si>
    <t>Társaságok jövedelemadói</t>
  </si>
  <si>
    <t>Jövedelemadók (B31)</t>
  </si>
  <si>
    <t>Szociális hozzájárulási adó és járulékok</t>
  </si>
  <si>
    <t>Bérhez és foglalkoztatásohoz kapcsolódó adók</t>
  </si>
  <si>
    <t>Vagyoni típusú adók</t>
  </si>
  <si>
    <t>Értékesítési és forgalmi adók</t>
  </si>
  <si>
    <t>Fogyasztási adók</t>
  </si>
  <si>
    <t>Pénzügyi monopóliumok nyereségét terhelő adók</t>
  </si>
  <si>
    <t>Egyéb áruhasználati és szolgáltatási adók</t>
  </si>
  <si>
    <t>Termékek és szolgáltatások adói (B35)</t>
  </si>
  <si>
    <t>Közhatalmi bevételek (B3)</t>
  </si>
  <si>
    <t>Működési célú garancia- és kezességvállalásból származó
megtérülések ÁH-n kívülről</t>
  </si>
  <si>
    <t>Működési célú visszatérítendő támogatások, kölcsönök
visszatérülése ÁH-n kívülről</t>
  </si>
  <si>
    <t>Egyéb működési célú átvett pénzeszközök</t>
  </si>
  <si>
    <t>Működési célú átvett pénzeszközök (B6)</t>
  </si>
  <si>
    <t>Felhalmozási célú garancia- és kezességvállalásból származó
megtérülések ÁH-n kívülről</t>
  </si>
  <si>
    <t>Felhalmozási célú visszatérítendő támogatások, kölcsönök
visszatérülése ÁH-n kívülről</t>
  </si>
  <si>
    <t>Egyéb felhalmozási célú átvett pénzeszközök</t>
  </si>
  <si>
    <t>Felhalmozási célú átvett pénzeszközök (B7)</t>
  </si>
  <si>
    <t>Hitel-, kölcsönfelvétel államháztartáson kívülről (B811)</t>
  </si>
  <si>
    <t>Belföldi értékpapírok bevételei (B812)</t>
  </si>
  <si>
    <t>Maradvány igénybevétele (B813)</t>
  </si>
  <si>
    <t>Belföldi finanszírozás bevételei (B814-B818)</t>
  </si>
  <si>
    <t>Külföldi finanszírozás bevételei (B82)</t>
  </si>
  <si>
    <t>Adóssághoz nem kapcsolódó származékos ügyletek bevételei</t>
  </si>
  <si>
    <t>Finanszírozási bevételek (B8)</t>
  </si>
  <si>
    <t>143</t>
  </si>
  <si>
    <t>Eredeti
előirányzat</t>
  </si>
  <si>
    <t>Módosított
előirányzat</t>
  </si>
  <si>
    <t>Adatok ezer Ft-ban</t>
  </si>
  <si>
    <t>Bevételi forrás 
megnevezése</t>
  </si>
  <si>
    <t>Előirányzatok és teljesítés</t>
  </si>
  <si>
    <t>Összesen (1)=(2+3)</t>
  </si>
  <si>
    <t>Eredeti 
előirányzat</t>
  </si>
  <si>
    <t>Összesenből</t>
  </si>
  <si>
    <t>Működési (2)</t>
  </si>
  <si>
    <t>Felhalmozási (3)</t>
  </si>
  <si>
    <t>Adatok Ezer forintban</t>
  </si>
  <si>
    <t>Bevételek összesen:</t>
  </si>
  <si>
    <t>Cím</t>
  </si>
  <si>
    <t>sz.</t>
  </si>
  <si>
    <t>neve</t>
  </si>
  <si>
    <t>1.</t>
  </si>
  <si>
    <t>Összesen:</t>
  </si>
  <si>
    <t>Kiadási előirányzat
 megnevezése</t>
  </si>
  <si>
    <t>Dologi kiadások</t>
  </si>
  <si>
    <t>Ellátottak pénzbeli juttatásai</t>
  </si>
  <si>
    <t>2.</t>
  </si>
  <si>
    <t>3.</t>
  </si>
  <si>
    <t>Gazdálkodási jogkör</t>
  </si>
  <si>
    <t>Felújítási és felhalmozási kiadás 
Megnevezés</t>
  </si>
  <si>
    <t>Előirányzat
Összege</t>
  </si>
  <si>
    <t>Eredeti</t>
  </si>
  <si>
    <t>Módosított</t>
  </si>
  <si>
    <t>Teljesítés</t>
  </si>
  <si>
    <t>Előirányzat jellege</t>
  </si>
  <si>
    <t>Rendes</t>
  </si>
  <si>
    <t>Rendkívüli</t>
  </si>
  <si>
    <t xml:space="preserve">Eredeti </t>
  </si>
  <si>
    <t>Teljesítés 
%-a</t>
  </si>
  <si>
    <t>S.szám.</t>
  </si>
  <si>
    <t>Neve</t>
  </si>
  <si>
    <t>Működési kiadás (összesen
 és kiemelt előirányzatok szerint)</t>
  </si>
  <si>
    <t>Teljesítés
%-a</t>
  </si>
  <si>
    <t>Önállóan gazdálkodó</t>
  </si>
  <si>
    <t>Sorszám</t>
  </si>
  <si>
    <t>Bevételek</t>
  </si>
  <si>
    <t>Kiadások</t>
  </si>
  <si>
    <t>I. Kiadások és bevételek feladatonként: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</si>
  <si>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</si>
  <si>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</si>
  <si>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</si>
  <si>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</si>
  <si>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</si>
  <si>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</si>
  <si>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</si>
  <si>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</si>
  <si>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</si>
  <si>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</si>
  <si>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</si>
  <si>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16.</t>
  </si>
  <si>
    <t>18.</t>
  </si>
  <si>
    <t>19.</t>
  </si>
  <si>
    <t>20.</t>
  </si>
  <si>
    <t>21.</t>
  </si>
  <si>
    <t>22.</t>
  </si>
  <si>
    <t>II. Az I. pontból általános és céltartalék</t>
  </si>
  <si>
    <t>Általános tartalék</t>
  </si>
  <si>
    <t>Céltartalék</t>
  </si>
  <si>
    <t xml:space="preserve">Teljesítés%-a
</t>
  </si>
  <si>
    <t>Teljesítés %-a</t>
  </si>
  <si>
    <t>15.</t>
  </si>
  <si>
    <t>17.</t>
  </si>
  <si>
    <t>éves
teljesítés</t>
  </si>
  <si>
    <t>Ssz.</t>
  </si>
  <si>
    <t>Megnevezés</t>
  </si>
  <si>
    <t>I. Működési célú bevételek és kiadások</t>
  </si>
  <si>
    <t>Működési célú bevételek összesen</t>
  </si>
  <si>
    <t>Személyi juttatások</t>
  </si>
  <si>
    <t>Ellátottak pénzbeli juttatása</t>
  </si>
  <si>
    <t>Tartalékok</t>
  </si>
  <si>
    <t>Működési célú kiadások összesen</t>
  </si>
  <si>
    <t>II. Felhalmozási célú bevételek és kiadások</t>
  </si>
  <si>
    <t>Felhalmozási célú bevételek összesen:</t>
  </si>
  <si>
    <t>Felhalmozási célú kiadások összesen:</t>
  </si>
  <si>
    <t>Önkormányzat bevételei összesen</t>
  </si>
  <si>
    <t>Önkormányzat kiadásai összesen</t>
  </si>
  <si>
    <t>Magánszemélyek kommunális adója</t>
  </si>
  <si>
    <t>Gépjárműadó</t>
  </si>
  <si>
    <t>ESZKÖZÖK</t>
  </si>
  <si>
    <t>23.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</si>
  <si>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</si>
  <si>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</si>
  <si>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</si>
  <si>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</si>
  <si>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</si>
  <si>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</si>
  <si>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</si>
  <si>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</si>
  <si>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</si>
  <si>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</si>
  <si>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</si>
  <si>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</si>
  <si>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</si>
  <si>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</si>
  <si>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FORRÁSOK</t>
  </si>
  <si>
    <t>24.</t>
  </si>
  <si>
    <t>Adatok eFt-ban</t>
  </si>
  <si>
    <t>Éves
teljesítés</t>
  </si>
  <si>
    <t>Sor szám</t>
  </si>
  <si>
    <t>Iparűzési adó állandó jelleggel végzett tevék.után</t>
  </si>
  <si>
    <t>Teljesítés      %-a</t>
  </si>
  <si>
    <t>Munkaadókat terhelő járulékok és
szociális hozzájárulási adó</t>
  </si>
  <si>
    <t>Helyi adók összesen:</t>
  </si>
  <si>
    <t>Egyéb közhatalmi bevételek</t>
  </si>
  <si>
    <t>Államháztartáson belüli megelőlegezések</t>
  </si>
  <si>
    <t>Szolgáltatási kiadások (=36+37+38+40+41+43+44)        (K33)</t>
  </si>
  <si>
    <t>Különféle befizetések és egyéb dologi kiadások (=49+50+51+54+58)        (K35)</t>
  </si>
  <si>
    <t>Családi támogatások (=63+…+73)        (K42)</t>
  </si>
  <si>
    <t>Betegséggel kapcsolatos (nem társadalombiztosítási) ellátások (=76+…+82)        (K44)</t>
  </si>
  <si>
    <t>Foglalkoztatással, munkanélküliséggel kapcsolatos ellátások (=84+…+92)        (K45)</t>
  </si>
  <si>
    <t>Lakhatással kapcsolatos ellátások (=94+…+99)        (K46)</t>
  </si>
  <si>
    <t>Egyéb nem intézményi ellátások (&gt;=104+…+126)        (K48)</t>
  </si>
  <si>
    <t>ebből: önkormányzat által saját hatáskörben (nem szociális és gyermekvédelmi előírások alapján) adott természetbeni ellátás        (K48)</t>
  </si>
  <si>
    <t>Ellátottak pénzbeli juttatásai (=61+62+74+75+83+93+100+103)        (K4)</t>
  </si>
  <si>
    <t>Egyéb működési célú támogatások államháztartáson belülre (=155+…+164)        (K506)</t>
  </si>
  <si>
    <t>Működési célú visszatérítendő támogatások, kölcsönök nyújtása államháztartáson kívülre (=168+…+178)        (K508)</t>
  </si>
  <si>
    <t>Egyéb működési célú támogatások államháztartáson kívülre (=182+…+192)        (K511)</t>
  </si>
  <si>
    <t>ebből: egyházi jogi személyek        (K511)</t>
  </si>
  <si>
    <t>Egyéb működési célú kiadások (=128+130+131+132+143+154+165+167+179+180+181+193)        (K5)</t>
  </si>
  <si>
    <t>Beruházások (=195+196+198+…+202)        (K6)</t>
  </si>
  <si>
    <t>Felújítások (=204+...+207)        (K7)</t>
  </si>
  <si>
    <t>Egyéb felhalmozási célú kiadások (=209+210+221+232+243+245+257+258)        (K8)</t>
  </si>
  <si>
    <t>Költségvetési kiadások (=20+21+60+127+194+203+208+270)        (K1-K8)</t>
  </si>
  <si>
    <t>Működési célú ktgvi támogatások és kiegészítő tám.</t>
  </si>
  <si>
    <t>Elszámolásból származó bevételek</t>
  </si>
  <si>
    <t>Munkavégzésre irányuló egyéb jogviszonyban nem saját foglalkoztatottnak fizetett juttatások (K122)</t>
  </si>
  <si>
    <t>A helyi önkormányzatok előző évi elszámolásából származó kiadások (K5021)</t>
  </si>
  <si>
    <t>Elvonások és befizetések (K502)</t>
  </si>
  <si>
    <t>Államháztartáson belüli megelőlegezések visszafizetése (K914)</t>
  </si>
  <si>
    <t>Elvonások és befizetések</t>
  </si>
  <si>
    <t>Felhalmozási célú tartalék</t>
  </si>
  <si>
    <t>072112 Háziorvosi ügyeleti ellátás</t>
  </si>
  <si>
    <t>082044 Könyvtári szolgáltatások</t>
  </si>
  <si>
    <t>Közhatalmi bevételek felhalmozási része</t>
  </si>
  <si>
    <t xml:space="preserve"> Mérleg</t>
  </si>
  <si>
    <t>Ingatlanok beszerzése, létesítése (K62)</t>
  </si>
  <si>
    <t>Informatikai eszközök beszerzése, létesítése (K64)</t>
  </si>
  <si>
    <t>Ruházati költségtérítés (K1108)</t>
  </si>
  <si>
    <t>ebből: munkáltatót terhelő személyi jövedelemadó (K2)</t>
  </si>
  <si>
    <t>ebből: települési támogatás        (K48)</t>
  </si>
  <si>
    <t>ebből: háztartások (K512)</t>
  </si>
  <si>
    <t>2 fő</t>
  </si>
  <si>
    <t>011130 Önkormányzatok és önkormányzati hivatalok jogalkoztó 
és általános igazgatási tevékenysége</t>
  </si>
  <si>
    <t>051020 Nem veszélyes (települési) hulladék összetevőinek válogatása, elkülönített begyűjtése, válogatása</t>
  </si>
  <si>
    <t>051030 Nem veszélyes (települési) hulladék vegyes (ömlesztett) 
begyűjtése, szállítása, átrakása</t>
  </si>
  <si>
    <t>072312  Fogorvosi ügyeleti ellátás</t>
  </si>
  <si>
    <t>082091 Közművelődés - közösséi és társadalmi részvétel fejlesztése</t>
  </si>
  <si>
    <t>096015 Gyermekétkeztetés köznevelési intézményekben</t>
  </si>
  <si>
    <t>091211 Köznevelési intézményben tanuló nappali rendszerű nevelésének, okt.</t>
  </si>
  <si>
    <t>107051 Szociális étkeztetés</t>
  </si>
  <si>
    <t>900020 Önkormányzatok funkcióra nem sorolható bevételei ÁH-n kívülről</t>
  </si>
  <si>
    <t>082092 Közművelődés - hagyományos közösségi kulturális értékek gondozása</t>
  </si>
  <si>
    <t>Zalacséb Község Önkormányzata 2017. évi költségvetésének éves teljesítése bevételi forrásonként</t>
  </si>
  <si>
    <t>Vásárolt élelmezés (K332)</t>
  </si>
  <si>
    <t>Intézményi ellátottak pénzbeli juttatásai
(&gt;=99+100) (K47)</t>
  </si>
  <si>
    <t>ebből: oktatásban résztvevők pénzbeli juttatásai (K47)</t>
  </si>
  <si>
    <t>Immateriális javak beszerzése, létesítése (K61)</t>
  </si>
  <si>
    <t>ebből: egyéb, az önkormányzat rendeletében megállapított juttatás</t>
  </si>
  <si>
    <t>Adósságkonszolidációban részt nem vett települések támogatása terhére megvalósuló útfelújítás</t>
  </si>
  <si>
    <t>Hivatal fűtésrendszeren szivattyúcsere</t>
  </si>
  <si>
    <t>Feta út javítás</t>
  </si>
  <si>
    <t>Járda javítás</t>
  </si>
  <si>
    <t>Parkrendezés, tervezés, Fatemplom alapozás</t>
  </si>
  <si>
    <t>Felújítási kiadások összesen</t>
  </si>
  <si>
    <t>Tablet vásárlás</t>
  </si>
  <si>
    <t>Urnafal kialakítása</t>
  </si>
  <si>
    <t>Gyalogos híd építése Halastói patakon</t>
  </si>
  <si>
    <t>Óvodai kalandpark létesítés</t>
  </si>
  <si>
    <t>Televízió kultúrban</t>
  </si>
  <si>
    <t>Településkép Arculati Kézikönyv</t>
  </si>
  <si>
    <t>Beruházási kiadások összesen</t>
  </si>
  <si>
    <t>Béke utcai játszótér felújítás</t>
  </si>
  <si>
    <t>Zalacséb Község Önkormányzata 2017. évi költségvetésének éves teljesítése feladatonként</t>
  </si>
  <si>
    <t>074032 Ifjúság- egészségügyi gondozás</t>
  </si>
  <si>
    <t>104037 Intézményen kívüli gyermekétkeztetés</t>
  </si>
  <si>
    <t>104051 Gyermekévelmi pénzbeli és természetbeni ellátások</t>
  </si>
  <si>
    <t>2016. évi tény adatok</t>
  </si>
  <si>
    <t>2017. évi  
eredeti
előirányzat</t>
  </si>
  <si>
    <t>2017.évi módosított előirányzat</t>
  </si>
  <si>
    <t>2017.évi teljesítés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</si>
  <si>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</si>
  <si>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</si>
  <si>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</si>
  <si>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</si>
  <si>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</si>
  <si>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</si>
  <si>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</si>
  <si>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A/III/1e - ebből: egyéb tartós részesedések</t>
  </si>
  <si>
    <t>A/III Befektetett pénzügyi eszközök (=A/III/1+A/III/2+A/III/3)</t>
  </si>
  <si>
    <t>A) NEMZETI VAGYONBA TARTOZÓ BEFEKTETETT ESZKÖZÖK (=A/I+A/II+A/III+A/IV)</t>
  </si>
  <si>
    <t>B/I/1 Vásárolt készletek</t>
  </si>
  <si>
    <t>B/I Készletek (=B/I/1+…+B/I/5)</t>
  </si>
  <si>
    <t>B/II/2 Forgatási célú hitelviszonyt megtestesítő értékpapírok (&gt;=B/II/2a+…+B/II/2e)</t>
  </si>
  <si>
    <t>B/II/2e - ebből: befektetési jegyek</t>
  </si>
  <si>
    <t>B/II Értékpapírok (=B/II/1+B/II/2)</t>
  </si>
  <si>
    <t>B) NEMZETI VAGYONBA TARTOZÓ FORGÓESZKÖZÖK (= B/I+B/II)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</si>
  <si>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</si>
  <si>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</si>
  <si>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</si>
  <si>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</si>
  <si>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</si>
  <si>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</si>
  <si>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</si>
  <si>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</si>
  <si>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</si>
  <si>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</si>
  <si>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</si>
  <si>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D/I/4i - ebből: költségvetési évben esedékes követelések egyéb működési bevételekre</t>
  </si>
  <si>
    <t>D/I/6 Költségvetési évben esedékes követelések működési célú átvett pénzeszközre (&gt;=D/I/6a+D/I/6b+D/I/6c)</t>
  </si>
  <si>
    <t>D/I/6c - ebből: költségvetési évben esedékes követelések működési célú visszatérítendő támogatások, kölcsönök visszatérülésére államháztartáson kívülről</t>
  </si>
  <si>
    <t>D/I Költségvetési évben esedékes követelések (=D/I/1+…+D/I/8)</t>
  </si>
  <si>
    <t>D/III/1 Adott előlegek (=D/III/1a+…+D/III/1f)</t>
  </si>
  <si>
    <t>D/III/1e - ebből: foglalkoztatottaknak adott előlegek</t>
  </si>
  <si>
    <t>D/III/3 Más által beszedett bevételek elszámolása</t>
  </si>
  <si>
    <t>D/III/4 Forgótőke elszámolása</t>
  </si>
  <si>
    <t>158</t>
  </si>
  <si>
    <t>D/III Követelés jellegű sajátos elszámolások (=D/III/1+…+D/III/9)</t>
  </si>
  <si>
    <t>159</t>
  </si>
  <si>
    <t>D) KÖVETELÉSEK  (=D/I+D/II+D/III)</t>
  </si>
  <si>
    <t>176</t>
  </si>
  <si>
    <t>ESZKÖZÖK ÖSSZESEN (=A+B+C+D+E+F)</t>
  </si>
  <si>
    <t>177</t>
  </si>
  <si>
    <t>G/I  Nemzeti vagyon induláskori értéke</t>
  </si>
  <si>
    <t>181</t>
  </si>
  <si>
    <t>G/III/3 Pénzeszközön kívüli egyéb eszközök induláskori értéke és változásai</t>
  </si>
  <si>
    <t>182</t>
  </si>
  <si>
    <t>G/III Egyéb eszközök induláskori értéke és változásai (=G/III/1+G/III/2+G/III/3)</t>
  </si>
  <si>
    <t>183</t>
  </si>
  <si>
    <t>G/IV Felhalmozott eredmény</t>
  </si>
  <si>
    <t>185</t>
  </si>
  <si>
    <t>G/VI Mérleg szerinti eredmény</t>
  </si>
  <si>
    <t>186</t>
  </si>
  <si>
    <t>G/ SAJÁT TŐKE  (= G/I+…+G/VI)</t>
  </si>
  <si>
    <t>189</t>
  </si>
  <si>
    <t>H/I/3 Költségvetési évben esedékes kötelezettségek dologi kiadásokra</t>
  </si>
  <si>
    <t>194</t>
  </si>
  <si>
    <t>H/I/6 Költségvetési évben esedékes kötelezettségek beruházásokra</t>
  </si>
  <si>
    <t>212</t>
  </si>
  <si>
    <t>H/I Költségvetési évben esedékes kötelezettségek (=H/I/1+…+H/I/9)</t>
  </si>
  <si>
    <t>225</t>
  </si>
  <si>
    <t>H/II/9 Költségvetési évet követően esedékes kötelezettségek finanszírozási kiadásokra (&gt;=H/II/9a+…+H/II/9j)</t>
  </si>
  <si>
    <t>230</t>
  </si>
  <si>
    <t>H/II/9e - ebből: költségvetési évet követően esedékes kötelezettségek államháztartáson belüli megelőlegezések visszafizetésére</t>
  </si>
  <si>
    <t>236</t>
  </si>
  <si>
    <t>H/II Költségvetési évet követően esedékes kötelezettségek (=H/II/1+…+H/II/9)</t>
  </si>
  <si>
    <t>237</t>
  </si>
  <si>
    <t>H/III/1 Kapott előlegek</t>
  </si>
  <si>
    <t>239</t>
  </si>
  <si>
    <t>H/III/3 Más szervezetet megillető bevételek elszámolása</t>
  </si>
  <si>
    <t>247</t>
  </si>
  <si>
    <t>H/III Kötelezettség jellegű sajátos elszámolások (=H/III/1+…+H/III/10)</t>
  </si>
  <si>
    <t>248</t>
  </si>
  <si>
    <t>H) KÖTELEZETTSÉGEK (=H/I+H/II+H/III)</t>
  </si>
  <si>
    <t>251</t>
  </si>
  <si>
    <t>J/2 Költségek, ráfordítások passzív időbeli elhatárolása</t>
  </si>
  <si>
    <t>253</t>
  </si>
  <si>
    <t>J) PASSZÍV IDŐBELI ELHATÁROLÁSOK (=J/1+J/2+J/3)</t>
  </si>
  <si>
    <t>254</t>
  </si>
  <si>
    <t>FORRÁSOK ÖSSZESEN (=G+H+I+J)</t>
  </si>
  <si>
    <t>2017. év</t>
  </si>
  <si>
    <t>VAGYONKIMUTATÁS
a könyvviteli mérlegben értékkel szereplő eszközökről
2017. év</t>
  </si>
  <si>
    <t>VAGYONKIMUTATÁS
az érték nélkül nyilvántartott eszközökről
2017. év</t>
  </si>
  <si>
    <t>A működési és fejlesztési célú bevételek és kiadások önkormányzati összesített 
2017-2018-2019-2020. évi alakulását külön bemutató mérleg</t>
  </si>
  <si>
    <t>Zalacséb Község Önkormányzata 2017. évi jóváhagyott 
maradvány kimutatása és felhasználhatósága</t>
  </si>
  <si>
    <t>Helyi adó bevételekről és felhasználásukról 2017. évben</t>
  </si>
  <si>
    <t>Zalacséb Község Önkormányzata 2017. évi működési kiadásainak éves teljesítése</t>
  </si>
  <si>
    <t>Zalacséb Község Önkormányzata 2017. évi kiadásainak éves teljesítése</t>
  </si>
  <si>
    <t>Zalacséb Község Önkormányzata 2017. évi felújítási és felhalmozási kiadásainak éves teljesítése címrend szerint</t>
  </si>
  <si>
    <t>a 7/2018. (V. 31.) önkormányzati rendelethez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</si>
</sst>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_F_t"/>
    <numFmt numFmtId="173" formatCode="&quot;H-&quot;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#,##0\ &quot;Ft&quot;"/>
    <numFmt numFmtId="178" formatCode="[$-40E]mmmm\ d\.;@"/>
    <numFmt numFmtId="179" formatCode="0.0%"/>
    <numFmt numFmtId="180" formatCode="#,##0.0###"/>
    <numFmt numFmtId="181" formatCode="#,##0.0"/>
    <numFmt numFmtId="182" formatCode="[$-40E]yyyy\.\ mmmm\ d\."/>
    <numFmt numFmtId="183" formatCode="0\1\40\3\4"/>
    <numFmt numFmtId="184" formatCode="0.0"/>
    <numFmt numFmtId="185" formatCode="#,###"/>
    <numFmt numFmtId="186" formatCode="#"/>
    <numFmt numFmtId="187" formatCode="_-* #,##0\ _F_t_-;\-* #,##0\ _F_t_-;_-* &quot;-&quot;??\ _F_t_-;_-@_-"/>
    <numFmt numFmtId="188" formatCode="#,###__;\-#,###__"/>
    <numFmt numFmtId="189" formatCode="00"/>
    <numFmt numFmtId="190" formatCode="#,###\ _F_t;\-#,###\ _F_t"/>
    <numFmt numFmtId="191" formatCode="#,###__"/>
    <numFmt numFmtId="192" formatCode="_-* #,##0.0\ _F_t_-;\-* #,##0.0\ _F_t_-;_-* &quot;-&quot;??\ _F_t_-;_-@_-"/>
    <numFmt numFmtId="193" formatCode="[$€-2]\ #\ ##,000_);[Red]\([$€-2]\ #\ ##,000\)"/>
  </numFmts>
  <fonts count="7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Times New Roman CE"/>
      <family val="1"/>
    </font>
    <font>
      <sz val="12"/>
      <name val="Arial"/>
      <family val="2"/>
    </font>
    <font>
      <b/>
      <sz val="10"/>
      <name val="MS Sans Serif"/>
      <family val="2"/>
    </font>
    <font>
      <b/>
      <i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i/>
      <sz val="9"/>
      <name val="Times New Roman CE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 CE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9"/>
      <name val="Times New Roman CE"/>
      <family val="1"/>
    </font>
    <font>
      <b/>
      <sz val="12"/>
      <color indexed="10"/>
      <name val="Times New Roman"/>
      <family val="1"/>
    </font>
    <font>
      <i/>
      <sz val="9"/>
      <name val="Times New Roman"/>
      <family val="1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 CE"/>
      <family val="0"/>
    </font>
    <font>
      <sz val="10"/>
      <name val="Wingdings"/>
      <family val="0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5" borderId="0" applyNumberFormat="0" applyBorder="0" applyAlignment="0" applyProtection="0"/>
    <xf numFmtId="0" fontId="54" fillId="6" borderId="0" applyNumberFormat="0" applyBorder="0" applyAlignment="0" applyProtection="0"/>
    <xf numFmtId="0" fontId="8" fillId="7" borderId="0" applyNumberFormat="0" applyBorder="0" applyAlignment="0" applyProtection="0"/>
    <xf numFmtId="0" fontId="54" fillId="8" borderId="0" applyNumberFormat="0" applyBorder="0" applyAlignment="0" applyProtection="0"/>
    <xf numFmtId="0" fontId="8" fillId="9" borderId="0" applyNumberFormat="0" applyBorder="0" applyAlignment="0" applyProtection="0"/>
    <xf numFmtId="0" fontId="54" fillId="10" borderId="0" applyNumberFormat="0" applyBorder="0" applyAlignment="0" applyProtection="0"/>
    <xf numFmtId="0" fontId="8" fillId="5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8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54" fillId="15" borderId="0" applyNumberFormat="0" applyBorder="0" applyAlignment="0" applyProtection="0"/>
    <xf numFmtId="0" fontId="8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8" fillId="19" borderId="0" applyNumberFormat="0" applyBorder="0" applyAlignment="0" applyProtection="0"/>
    <xf numFmtId="0" fontId="54" fillId="20" borderId="0" applyNumberFormat="0" applyBorder="0" applyAlignment="0" applyProtection="0"/>
    <xf numFmtId="0" fontId="8" fillId="16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8" fillId="19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55" fillId="24" borderId="0" applyNumberFormat="0" applyBorder="0" applyAlignment="0" applyProtection="0"/>
    <xf numFmtId="0" fontId="9" fillId="2" borderId="0" applyNumberFormat="0" applyBorder="0" applyAlignment="0" applyProtection="0"/>
    <xf numFmtId="0" fontId="55" fillId="25" borderId="0" applyNumberFormat="0" applyBorder="0" applyAlignment="0" applyProtection="0"/>
    <xf numFmtId="0" fontId="55" fillId="18" borderId="0" applyNumberFormat="0" applyBorder="0" applyAlignment="0" applyProtection="0"/>
    <xf numFmtId="0" fontId="9" fillId="19" borderId="0" applyNumberFormat="0" applyBorder="0" applyAlignment="0" applyProtection="0"/>
    <xf numFmtId="0" fontId="55" fillId="26" borderId="0" applyNumberFormat="0" applyBorder="0" applyAlignment="0" applyProtection="0"/>
    <xf numFmtId="0" fontId="9" fillId="1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9" fillId="7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31" borderId="7" applyNumberFormat="0" applyFont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64" fillId="38" borderId="0" applyNumberFormat="0" applyBorder="0" applyAlignment="0" applyProtection="0"/>
    <xf numFmtId="0" fontId="65" fillId="39" borderId="8" applyNumberFormat="0" applyAlignment="0" applyProtection="0"/>
    <xf numFmtId="0" fontId="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7" fillId="0" borderId="0">
      <alignment/>
      <protection/>
    </xf>
    <xf numFmtId="0" fontId="12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40" borderId="0" applyNumberFormat="0" applyBorder="0" applyAlignment="0" applyProtection="0"/>
    <xf numFmtId="0" fontId="69" fillId="41" borderId="0" applyNumberFormat="0" applyBorder="0" applyAlignment="0" applyProtection="0"/>
    <xf numFmtId="0" fontId="70" fillId="39" borderId="1" applyNumberFormat="0" applyAlignment="0" applyProtection="0"/>
    <xf numFmtId="9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172" fontId="2" fillId="0" borderId="10" xfId="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0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10" fontId="0" fillId="0" borderId="0" xfId="0" applyNumberFormat="1" applyAlignment="1">
      <alignment/>
    </xf>
    <xf numFmtId="172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49" fontId="5" fillId="42" borderId="10" xfId="0" applyNumberFormat="1" applyFont="1" applyFill="1" applyBorder="1" applyAlignment="1">
      <alignment/>
    </xf>
    <xf numFmtId="49" fontId="7" fillId="42" borderId="10" xfId="0" applyNumberFormat="1" applyFont="1" applyFill="1" applyBorder="1" applyAlignment="1">
      <alignment wrapText="1"/>
    </xf>
    <xf numFmtId="3" fontId="0" fillId="0" borderId="10" xfId="0" applyNumberFormat="1" applyBorder="1" applyAlignment="1">
      <alignment/>
    </xf>
    <xf numFmtId="172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72" fontId="5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72" fontId="0" fillId="0" borderId="10" xfId="0" applyNumberFormat="1" applyFill="1" applyBorder="1" applyAlignment="1">
      <alignment/>
    </xf>
    <xf numFmtId="172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0" fontId="0" fillId="0" borderId="10" xfId="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Fill="1" applyBorder="1" applyAlignment="1">
      <alignment/>
    </xf>
    <xf numFmtId="49" fontId="0" fillId="0" borderId="10" xfId="0" applyNumberFormat="1" applyBorder="1" applyAlignment="1">
      <alignment wrapText="1"/>
    </xf>
    <xf numFmtId="49" fontId="2" fillId="8" borderId="10" xfId="0" applyNumberFormat="1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3" fontId="5" fillId="43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10" fontId="1" fillId="0" borderId="10" xfId="0" applyNumberFormat="1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/>
    </xf>
    <xf numFmtId="10" fontId="5" fillId="43" borderId="10" xfId="0" applyNumberFormat="1" applyFont="1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11" fillId="0" borderId="12" xfId="81" applyBorder="1" applyAlignment="1">
      <alignment horizontal="right" vertical="center"/>
      <protection/>
    </xf>
    <xf numFmtId="0" fontId="14" fillId="0" borderId="12" xfId="81" applyFont="1" applyBorder="1" applyAlignment="1">
      <alignment horizontal="right" vertical="center"/>
      <protection/>
    </xf>
    <xf numFmtId="3" fontId="11" fillId="0" borderId="12" xfId="81" applyNumberFormat="1" applyBorder="1" applyAlignment="1">
      <alignment horizontal="right" vertical="center"/>
      <protection/>
    </xf>
    <xf numFmtId="3" fontId="14" fillId="0" borderId="12" xfId="81" applyNumberFormat="1" applyFont="1" applyBorder="1" applyAlignment="1">
      <alignment horizontal="right" vertical="center"/>
      <protection/>
    </xf>
    <xf numFmtId="0" fontId="0" fillId="0" borderId="13" xfId="0" applyBorder="1" applyAlignment="1">
      <alignment horizontal="center" vertical="center" wrapText="1"/>
    </xf>
    <xf numFmtId="3" fontId="11" fillId="0" borderId="14" xfId="81" applyNumberFormat="1" applyBorder="1" applyAlignment="1">
      <alignment horizontal="right" vertical="center"/>
      <protection/>
    </xf>
    <xf numFmtId="0" fontId="21" fillId="0" borderId="15" xfId="82" applyFont="1" applyFill="1" applyBorder="1" applyAlignment="1" applyProtection="1">
      <alignment horizontal="center" vertical="center" textRotation="90"/>
      <protection/>
    </xf>
    <xf numFmtId="0" fontId="11" fillId="0" borderId="14" xfId="81" applyBorder="1" applyAlignment="1">
      <alignment horizontal="right" vertical="center"/>
      <protection/>
    </xf>
    <xf numFmtId="3" fontId="14" fillId="0" borderId="14" xfId="81" applyNumberFormat="1" applyFont="1" applyBorder="1" applyAlignment="1">
      <alignment horizontal="right" vertical="center"/>
      <protection/>
    </xf>
    <xf numFmtId="10" fontId="1" fillId="0" borderId="16" xfId="0" applyNumberFormat="1" applyFont="1" applyBorder="1" applyAlignment="1">
      <alignment horizontal="center" vertical="center" wrapText="1"/>
    </xf>
    <xf numFmtId="10" fontId="11" fillId="0" borderId="17" xfId="81" applyNumberFormat="1" applyBorder="1" applyAlignment="1">
      <alignment horizontal="right" vertical="center"/>
      <protection/>
    </xf>
    <xf numFmtId="10" fontId="14" fillId="0" borderId="17" xfId="81" applyNumberFormat="1" applyFont="1" applyBorder="1" applyAlignment="1">
      <alignment horizontal="right" vertical="center"/>
      <protection/>
    </xf>
    <xf numFmtId="0" fontId="14" fillId="0" borderId="14" xfId="81" applyFont="1" applyBorder="1" applyAlignment="1">
      <alignment horizontal="right" vertical="center"/>
      <protection/>
    </xf>
    <xf numFmtId="3" fontId="11" fillId="0" borderId="12" xfId="81" applyNumberFormat="1" applyFont="1" applyBorder="1" applyAlignment="1">
      <alignment horizontal="right" vertical="center"/>
      <protection/>
    </xf>
    <xf numFmtId="0" fontId="0" fillId="0" borderId="10" xfId="0" applyFont="1" applyBorder="1" applyAlignment="1">
      <alignment horizontal="left" wrapText="1"/>
    </xf>
    <xf numFmtId="3" fontId="15" fillId="8" borderId="18" xfId="0" applyNumberFormat="1" applyFont="1" applyFill="1" applyBorder="1" applyAlignment="1">
      <alignment horizontal="center" vertical="center" wrapText="1"/>
    </xf>
    <xf numFmtId="3" fontId="15" fillId="8" borderId="19" xfId="0" applyNumberFormat="1" applyFont="1" applyFill="1" applyBorder="1" applyAlignment="1">
      <alignment horizontal="center" vertical="center" wrapText="1"/>
    </xf>
    <xf numFmtId="3" fontId="15" fillId="8" borderId="20" xfId="0" applyNumberFormat="1" applyFont="1" applyFill="1" applyBorder="1" applyAlignment="1">
      <alignment horizontal="center" vertical="center" wrapText="1"/>
    </xf>
    <xf numFmtId="3" fontId="15" fillId="8" borderId="21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vertical="center" wrapText="1"/>
    </xf>
    <xf numFmtId="3" fontId="15" fillId="0" borderId="10" xfId="0" applyNumberFormat="1" applyFont="1" applyBorder="1" applyAlignment="1">
      <alignment vertical="center" wrapText="1"/>
    </xf>
    <xf numFmtId="3" fontId="15" fillId="0" borderId="22" xfId="0" applyNumberFormat="1" applyFont="1" applyBorder="1" applyAlignment="1">
      <alignment vertical="center" wrapText="1"/>
    </xf>
    <xf numFmtId="3" fontId="15" fillId="0" borderId="22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 wrapText="1"/>
    </xf>
    <xf numFmtId="3" fontId="16" fillId="0" borderId="0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 wrapText="1"/>
    </xf>
    <xf numFmtId="3" fontId="16" fillId="0" borderId="11" xfId="0" applyNumberFormat="1" applyFont="1" applyBorder="1" applyAlignment="1">
      <alignment vertical="center" wrapText="1"/>
    </xf>
    <xf numFmtId="3" fontId="16" fillId="0" borderId="11" xfId="0" applyNumberFormat="1" applyFont="1" applyBorder="1" applyAlignment="1">
      <alignment vertical="center"/>
    </xf>
    <xf numFmtId="3" fontId="15" fillId="0" borderId="10" xfId="0" applyNumberFormat="1" applyFont="1" applyFill="1" applyBorder="1" applyAlignment="1">
      <alignment vertical="center" wrapText="1"/>
    </xf>
    <xf numFmtId="3" fontId="15" fillId="0" borderId="23" xfId="0" applyNumberFormat="1" applyFont="1" applyFill="1" applyBorder="1" applyAlignment="1">
      <alignment vertical="center" wrapText="1"/>
    </xf>
    <xf numFmtId="3" fontId="15" fillId="8" borderId="10" xfId="0" applyNumberFormat="1" applyFont="1" applyFill="1" applyBorder="1" applyAlignment="1">
      <alignment horizontal="left" vertical="center" wrapText="1"/>
    </xf>
    <xf numFmtId="3" fontId="15" fillId="8" borderId="23" xfId="0" applyNumberFormat="1" applyFont="1" applyFill="1" applyBorder="1" applyAlignment="1">
      <alignment vertical="center"/>
    </xf>
    <xf numFmtId="3" fontId="15" fillId="8" borderId="10" xfId="0" applyNumberFormat="1" applyFont="1" applyFill="1" applyBorder="1" applyAlignment="1">
      <alignment vertical="center" wrapText="1"/>
    </xf>
    <xf numFmtId="3" fontId="16" fillId="0" borderId="10" xfId="0" applyNumberFormat="1" applyFont="1" applyBorder="1" applyAlignment="1">
      <alignment horizontal="right" vertical="center"/>
    </xf>
    <xf numFmtId="3" fontId="15" fillId="8" borderId="24" xfId="0" applyNumberFormat="1" applyFont="1" applyFill="1" applyBorder="1" applyAlignment="1">
      <alignment vertical="center" wrapText="1"/>
    </xf>
    <xf numFmtId="3" fontId="15" fillId="8" borderId="25" xfId="0" applyNumberFormat="1" applyFont="1" applyFill="1" applyBorder="1" applyAlignment="1">
      <alignment vertical="center"/>
    </xf>
    <xf numFmtId="3" fontId="15" fillId="8" borderId="25" xfId="0" applyNumberFormat="1" applyFont="1" applyFill="1" applyBorder="1" applyAlignment="1">
      <alignment vertical="center" wrapText="1"/>
    </xf>
    <xf numFmtId="3" fontId="15" fillId="8" borderId="26" xfId="0" applyNumberFormat="1" applyFont="1" applyFill="1" applyBorder="1" applyAlignment="1">
      <alignment vertical="center" wrapText="1"/>
    </xf>
    <xf numFmtId="3" fontId="15" fillId="8" borderId="27" xfId="0" applyNumberFormat="1" applyFont="1" applyFill="1" applyBorder="1" applyAlignment="1">
      <alignment vertical="center"/>
    </xf>
    <xf numFmtId="3" fontId="15" fillId="8" borderId="27" xfId="0" applyNumberFormat="1" applyFont="1" applyFill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83" applyFill="1" applyProtection="1">
      <alignment/>
      <protection/>
    </xf>
    <xf numFmtId="0" fontId="19" fillId="0" borderId="0" xfId="83" applyFont="1" applyFill="1" applyProtection="1">
      <alignment/>
      <protection/>
    </xf>
    <xf numFmtId="0" fontId="22" fillId="0" borderId="28" xfId="83" applyFont="1" applyFill="1" applyBorder="1" applyAlignment="1" applyProtection="1">
      <alignment horizontal="center" vertical="center" wrapText="1"/>
      <protection/>
    </xf>
    <xf numFmtId="0" fontId="22" fillId="0" borderId="29" xfId="83" applyFont="1" applyFill="1" applyBorder="1" applyAlignment="1" applyProtection="1">
      <alignment horizontal="center" vertical="center" wrapText="1"/>
      <protection/>
    </xf>
    <xf numFmtId="0" fontId="22" fillId="0" borderId="30" xfId="83" applyFont="1" applyFill="1" applyBorder="1" applyAlignment="1" applyProtection="1">
      <alignment horizontal="center" vertical="center" wrapText="1"/>
      <protection/>
    </xf>
    <xf numFmtId="0" fontId="17" fillId="0" borderId="0" xfId="83" applyFill="1" applyAlignment="1" applyProtection="1">
      <alignment horizontal="center" vertical="center"/>
      <protection/>
    </xf>
    <xf numFmtId="0" fontId="23" fillId="0" borderId="31" xfId="83" applyFont="1" applyFill="1" applyBorder="1" applyAlignment="1" applyProtection="1">
      <alignment vertical="center" wrapText="1"/>
      <protection/>
    </xf>
    <xf numFmtId="189" fontId="24" fillId="0" borderId="32" xfId="82" applyNumberFormat="1" applyFont="1" applyFill="1" applyBorder="1" applyAlignment="1" applyProtection="1">
      <alignment horizontal="center" vertical="center"/>
      <protection/>
    </xf>
    <xf numFmtId="188" fontId="23" fillId="0" borderId="32" xfId="83" applyNumberFormat="1" applyFont="1" applyFill="1" applyBorder="1" applyAlignment="1" applyProtection="1">
      <alignment horizontal="right" vertical="center" wrapText="1"/>
      <protection locked="0"/>
    </xf>
    <xf numFmtId="188" fontId="23" fillId="0" borderId="33" xfId="83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83" applyFill="1" applyAlignment="1" applyProtection="1">
      <alignment vertical="center"/>
      <protection/>
    </xf>
    <xf numFmtId="0" fontId="23" fillId="0" borderId="34" xfId="83" applyFont="1" applyFill="1" applyBorder="1" applyAlignment="1" applyProtection="1">
      <alignment vertical="center" wrapText="1"/>
      <protection/>
    </xf>
    <xf numFmtId="189" fontId="24" fillId="0" borderId="10" xfId="82" applyNumberFormat="1" applyFont="1" applyFill="1" applyBorder="1" applyAlignment="1" applyProtection="1">
      <alignment horizontal="center" vertical="center"/>
      <protection/>
    </xf>
    <xf numFmtId="188" fontId="23" fillId="0" borderId="10" xfId="83" applyNumberFormat="1" applyFont="1" applyFill="1" applyBorder="1" applyAlignment="1" applyProtection="1">
      <alignment horizontal="right" vertical="center" wrapText="1"/>
      <protection/>
    </xf>
    <xf numFmtId="188" fontId="23" fillId="0" borderId="35" xfId="83" applyNumberFormat="1" applyFont="1" applyFill="1" applyBorder="1" applyAlignment="1" applyProtection="1">
      <alignment horizontal="right" vertical="center" wrapText="1"/>
      <protection/>
    </xf>
    <xf numFmtId="0" fontId="25" fillId="0" borderId="34" xfId="83" applyFont="1" applyFill="1" applyBorder="1" applyAlignment="1" applyProtection="1">
      <alignment horizontal="left" vertical="center" wrapText="1" indent="1"/>
      <protection/>
    </xf>
    <xf numFmtId="188" fontId="26" fillId="0" borderId="10" xfId="83" applyNumberFormat="1" applyFont="1" applyFill="1" applyBorder="1" applyAlignment="1" applyProtection="1">
      <alignment horizontal="right" vertical="center" wrapText="1"/>
      <protection locked="0"/>
    </xf>
    <xf numFmtId="188" fontId="26" fillId="0" borderId="35" xfId="83" applyNumberFormat="1" applyFont="1" applyFill="1" applyBorder="1" applyAlignment="1" applyProtection="1">
      <alignment horizontal="right" vertical="center" wrapText="1"/>
      <protection locked="0"/>
    </xf>
    <xf numFmtId="188" fontId="26" fillId="0" borderId="10" xfId="83" applyNumberFormat="1" applyFont="1" applyFill="1" applyBorder="1" applyAlignment="1" applyProtection="1">
      <alignment horizontal="right" vertical="center" wrapText="1"/>
      <protection/>
    </xf>
    <xf numFmtId="188" fontId="26" fillId="0" borderId="35" xfId="83" applyNumberFormat="1" applyFont="1" applyFill="1" applyBorder="1" applyAlignment="1" applyProtection="1">
      <alignment horizontal="right" vertical="center" wrapText="1"/>
      <protection/>
    </xf>
    <xf numFmtId="0" fontId="23" fillId="0" borderId="28" xfId="83" applyFont="1" applyFill="1" applyBorder="1" applyAlignment="1" applyProtection="1">
      <alignment vertical="center" wrapText="1"/>
      <protection/>
    </xf>
    <xf numFmtId="189" fontId="24" fillId="0" borderId="29" xfId="82" applyNumberFormat="1" applyFont="1" applyFill="1" applyBorder="1" applyAlignment="1" applyProtection="1">
      <alignment horizontal="center" vertical="center"/>
      <protection/>
    </xf>
    <xf numFmtId="188" fontId="23" fillId="0" borderId="29" xfId="83" applyNumberFormat="1" applyFont="1" applyFill="1" applyBorder="1" applyAlignment="1" applyProtection="1">
      <alignment horizontal="right" vertical="center" wrapText="1"/>
      <protection/>
    </xf>
    <xf numFmtId="188" fontId="23" fillId="0" borderId="30" xfId="83" applyNumberFormat="1" applyFont="1" applyFill="1" applyBorder="1" applyAlignment="1" applyProtection="1">
      <alignment horizontal="right" vertical="center" wrapText="1"/>
      <protection/>
    </xf>
    <xf numFmtId="0" fontId="26" fillId="0" borderId="0" xfId="83" applyFont="1" applyFill="1" applyProtection="1">
      <alignment/>
      <protection/>
    </xf>
    <xf numFmtId="3" fontId="17" fillId="0" borderId="0" xfId="83" applyNumberFormat="1" applyFont="1" applyFill="1" applyProtection="1">
      <alignment/>
      <protection/>
    </xf>
    <xf numFmtId="3" fontId="17" fillId="0" borderId="0" xfId="83" applyNumberFormat="1" applyFont="1" applyFill="1" applyAlignment="1" applyProtection="1">
      <alignment horizontal="center"/>
      <protection/>
    </xf>
    <xf numFmtId="0" fontId="17" fillId="0" borderId="0" xfId="83" applyFont="1" applyFill="1" applyProtection="1">
      <alignment/>
      <protection/>
    </xf>
    <xf numFmtId="0" fontId="17" fillId="0" borderId="0" xfId="83" applyFill="1" applyAlignment="1" applyProtection="1">
      <alignment horizontal="center"/>
      <protection/>
    </xf>
    <xf numFmtId="0" fontId="12" fillId="0" borderId="0" xfId="82" applyFill="1" applyAlignment="1" applyProtection="1">
      <alignment vertical="center"/>
      <protection/>
    </xf>
    <xf numFmtId="0" fontId="12" fillId="0" borderId="0" xfId="82" applyFill="1" applyAlignment="1" applyProtection="1">
      <alignment vertical="center" wrapText="1"/>
      <protection/>
    </xf>
    <xf numFmtId="0" fontId="12" fillId="0" borderId="0" xfId="82" applyFill="1" applyAlignment="1" applyProtection="1">
      <alignment horizontal="center" vertical="center"/>
      <protection/>
    </xf>
    <xf numFmtId="49" fontId="30" fillId="0" borderId="28" xfId="82" applyNumberFormat="1" applyFont="1" applyFill="1" applyBorder="1" applyAlignment="1" applyProtection="1">
      <alignment horizontal="center" vertical="center" wrapText="1"/>
      <protection/>
    </xf>
    <xf numFmtId="49" fontId="30" fillId="0" borderId="29" xfId="82" applyNumberFormat="1" applyFont="1" applyFill="1" applyBorder="1" applyAlignment="1" applyProtection="1">
      <alignment horizontal="center" vertical="center"/>
      <protection/>
    </xf>
    <xf numFmtId="49" fontId="30" fillId="0" borderId="30" xfId="82" applyNumberFormat="1" applyFont="1" applyFill="1" applyBorder="1" applyAlignment="1" applyProtection="1">
      <alignment horizontal="center" vertical="center"/>
      <protection/>
    </xf>
    <xf numFmtId="49" fontId="12" fillId="0" borderId="0" xfId="82" applyNumberFormat="1" applyFont="1" applyFill="1" applyAlignment="1" applyProtection="1">
      <alignment horizontal="center" vertical="center"/>
      <protection/>
    </xf>
    <xf numFmtId="189" fontId="24" fillId="0" borderId="23" xfId="82" applyNumberFormat="1" applyFont="1" applyFill="1" applyBorder="1" applyAlignment="1" applyProtection="1">
      <alignment horizontal="center" vertical="center"/>
      <protection/>
    </xf>
    <xf numFmtId="190" fontId="24" fillId="0" borderId="36" xfId="82" applyNumberFormat="1" applyFont="1" applyFill="1" applyBorder="1" applyAlignment="1" applyProtection="1">
      <alignment vertical="center"/>
      <protection locked="0"/>
    </xf>
    <xf numFmtId="190" fontId="24" fillId="0" borderId="35" xfId="82" applyNumberFormat="1" applyFont="1" applyFill="1" applyBorder="1" applyAlignment="1" applyProtection="1">
      <alignment vertical="center"/>
      <protection locked="0"/>
    </xf>
    <xf numFmtId="190" fontId="30" fillId="0" borderId="35" xfId="82" applyNumberFormat="1" applyFont="1" applyFill="1" applyBorder="1" applyAlignment="1" applyProtection="1">
      <alignment vertical="center"/>
      <protection/>
    </xf>
    <xf numFmtId="190" fontId="30" fillId="0" borderId="35" xfId="82" applyNumberFormat="1" applyFont="1" applyFill="1" applyBorder="1" applyAlignment="1" applyProtection="1">
      <alignment vertical="center"/>
      <protection locked="0"/>
    </xf>
    <xf numFmtId="0" fontId="12" fillId="0" borderId="0" xfId="82" applyFont="1" applyFill="1" applyAlignment="1" applyProtection="1">
      <alignment vertical="center"/>
      <protection/>
    </xf>
    <xf numFmtId="0" fontId="30" fillId="0" borderId="28" xfId="82" applyFont="1" applyFill="1" applyBorder="1" applyAlignment="1" applyProtection="1">
      <alignment horizontal="left" vertical="center" wrapText="1"/>
      <protection/>
    </xf>
    <xf numFmtId="190" fontId="30" fillId="0" borderId="30" xfId="82" applyNumberFormat="1" applyFont="1" applyFill="1" applyBorder="1" applyAlignment="1" applyProtection="1">
      <alignment vertical="center"/>
      <protection/>
    </xf>
    <xf numFmtId="0" fontId="17" fillId="0" borderId="0" xfId="83" applyFont="1" applyFill="1" applyAlignment="1" applyProtection="1">
      <alignment/>
      <protection/>
    </xf>
    <xf numFmtId="0" fontId="31" fillId="0" borderId="0" xfId="82" applyFont="1" applyFill="1" applyAlignment="1" applyProtection="1">
      <alignment horizontal="center" vertical="center"/>
      <protection/>
    </xf>
    <xf numFmtId="0" fontId="17" fillId="0" borderId="0" xfId="83" applyFill="1">
      <alignment/>
      <protection/>
    </xf>
    <xf numFmtId="0" fontId="10" fillId="0" borderId="37" xfId="83" applyFont="1" applyFill="1" applyBorder="1" applyAlignment="1">
      <alignment horizontal="center" vertical="center"/>
      <protection/>
    </xf>
    <xf numFmtId="0" fontId="10" fillId="0" borderId="15" xfId="83" applyFont="1" applyFill="1" applyBorder="1" applyAlignment="1">
      <alignment horizontal="center" vertical="center" wrapText="1"/>
      <protection/>
    </xf>
    <xf numFmtId="0" fontId="10" fillId="0" borderId="38" xfId="83" applyFont="1" applyFill="1" applyBorder="1" applyAlignment="1">
      <alignment horizontal="center" vertical="center" wrapText="1"/>
      <protection/>
    </xf>
    <xf numFmtId="0" fontId="10" fillId="0" borderId="18" xfId="83" applyFont="1" applyFill="1" applyBorder="1" applyAlignment="1">
      <alignment horizontal="center" vertical="center"/>
      <protection/>
    </xf>
    <xf numFmtId="0" fontId="10" fillId="0" borderId="39" xfId="83" applyFont="1" applyFill="1" applyBorder="1" applyAlignment="1">
      <alignment horizontal="center" vertical="center" wrapText="1"/>
      <protection/>
    </xf>
    <xf numFmtId="0" fontId="10" fillId="0" borderId="21" xfId="83" applyFont="1" applyFill="1" applyBorder="1" applyAlignment="1">
      <alignment horizontal="center" vertical="center" wrapText="1"/>
      <protection/>
    </xf>
    <xf numFmtId="0" fontId="26" fillId="0" borderId="34" xfId="83" applyFont="1" applyFill="1" applyBorder="1" applyProtection="1">
      <alignment/>
      <protection locked="0"/>
    </xf>
    <xf numFmtId="0" fontId="26" fillId="0" borderId="23" xfId="83" applyFont="1" applyFill="1" applyBorder="1" applyAlignment="1">
      <alignment horizontal="right" indent="1"/>
      <protection/>
    </xf>
    <xf numFmtId="3" fontId="26" fillId="0" borderId="23" xfId="83" applyNumberFormat="1" applyFont="1" applyFill="1" applyBorder="1" applyProtection="1">
      <alignment/>
      <protection locked="0"/>
    </xf>
    <xf numFmtId="3" fontId="26" fillId="0" borderId="36" xfId="83" applyNumberFormat="1" applyFont="1" applyFill="1" applyBorder="1" applyProtection="1">
      <alignment/>
      <protection locked="0"/>
    </xf>
    <xf numFmtId="0" fontId="26" fillId="0" borderId="10" xfId="83" applyFont="1" applyFill="1" applyBorder="1" applyAlignment="1">
      <alignment horizontal="right" indent="1"/>
      <protection/>
    </xf>
    <xf numFmtId="3" fontId="26" fillId="0" borderId="10" xfId="83" applyNumberFormat="1" applyFont="1" applyFill="1" applyBorder="1" applyProtection="1">
      <alignment/>
      <protection locked="0"/>
    </xf>
    <xf numFmtId="3" fontId="26" fillId="0" borderId="35" xfId="83" applyNumberFormat="1" applyFont="1" applyFill="1" applyBorder="1" applyProtection="1">
      <alignment/>
      <protection locked="0"/>
    </xf>
    <xf numFmtId="0" fontId="26" fillId="0" borderId="40" xfId="83" applyFont="1" applyFill="1" applyBorder="1" applyProtection="1">
      <alignment/>
      <protection locked="0"/>
    </xf>
    <xf numFmtId="0" fontId="26" fillId="0" borderId="11" xfId="83" applyFont="1" applyFill="1" applyBorder="1" applyAlignment="1">
      <alignment horizontal="right" indent="1"/>
      <protection/>
    </xf>
    <xf numFmtId="3" fontId="26" fillId="0" borderId="11" xfId="83" applyNumberFormat="1" applyFont="1" applyFill="1" applyBorder="1" applyProtection="1">
      <alignment/>
      <protection locked="0"/>
    </xf>
    <xf numFmtId="3" fontId="26" fillId="0" borderId="16" xfId="83" applyNumberFormat="1" applyFont="1" applyFill="1" applyBorder="1" applyProtection="1">
      <alignment/>
      <protection locked="0"/>
    </xf>
    <xf numFmtId="0" fontId="23" fillId="0" borderId="18" xfId="83" applyFont="1" applyFill="1" applyBorder="1" applyProtection="1">
      <alignment/>
      <protection locked="0"/>
    </xf>
    <xf numFmtId="0" fontId="26" fillId="0" borderId="39" xfId="83" applyFont="1" applyFill="1" applyBorder="1" applyAlignment="1">
      <alignment horizontal="right" indent="1"/>
      <protection/>
    </xf>
    <xf numFmtId="3" fontId="26" fillId="0" borderId="39" xfId="83" applyNumberFormat="1" applyFont="1" applyFill="1" applyBorder="1" applyProtection="1">
      <alignment/>
      <protection locked="0"/>
    </xf>
    <xf numFmtId="190" fontId="30" fillId="0" borderId="21" xfId="82" applyNumberFormat="1" applyFont="1" applyFill="1" applyBorder="1" applyAlignment="1" applyProtection="1">
      <alignment vertical="center"/>
      <protection/>
    </xf>
    <xf numFmtId="0" fontId="26" fillId="0" borderId="41" xfId="83" applyFont="1" applyFill="1" applyBorder="1" applyProtection="1">
      <alignment/>
      <protection locked="0"/>
    </xf>
    <xf numFmtId="3" fontId="26" fillId="0" borderId="42" xfId="83" applyNumberFormat="1" applyFont="1" applyFill="1" applyBorder="1">
      <alignment/>
      <protection/>
    </xf>
    <xf numFmtId="0" fontId="32" fillId="0" borderId="0" xfId="83" applyFont="1" applyFill="1">
      <alignment/>
      <protection/>
    </xf>
    <xf numFmtId="0" fontId="33" fillId="0" borderId="0" xfId="83" applyFont="1" applyFill="1">
      <alignment/>
      <protection/>
    </xf>
    <xf numFmtId="0" fontId="26" fillId="0" borderId="0" xfId="83" applyFont="1" applyFill="1">
      <alignment/>
      <protection/>
    </xf>
    <xf numFmtId="0" fontId="17" fillId="0" borderId="0" xfId="83" applyFont="1" applyFill="1">
      <alignment/>
      <protection/>
    </xf>
    <xf numFmtId="3" fontId="17" fillId="0" borderId="0" xfId="83" applyNumberFormat="1" applyFont="1" applyFill="1" applyAlignment="1">
      <alignment horizontal="center"/>
      <protection/>
    </xf>
    <xf numFmtId="0" fontId="17" fillId="0" borderId="0" xfId="83" applyFont="1" applyFill="1" applyAlignment="1">
      <alignment/>
      <protection/>
    </xf>
    <xf numFmtId="0" fontId="12" fillId="0" borderId="0" xfId="84" applyFill="1">
      <alignment/>
      <protection/>
    </xf>
    <xf numFmtId="0" fontId="34" fillId="0" borderId="0" xfId="84" applyFont="1" applyFill="1" applyAlignment="1">
      <alignment horizontal="right"/>
      <protection/>
    </xf>
    <xf numFmtId="0" fontId="35" fillId="0" borderId="0" xfId="84" applyFont="1" applyFill="1" applyAlignment="1">
      <alignment horizontal="center"/>
      <protection/>
    </xf>
    <xf numFmtId="0" fontId="36" fillId="0" borderId="0" xfId="84" applyFont="1" applyFill="1" applyAlignment="1">
      <alignment horizontal="right"/>
      <protection/>
    </xf>
    <xf numFmtId="0" fontId="27" fillId="0" borderId="18" xfId="84" applyFont="1" applyFill="1" applyBorder="1" applyAlignment="1">
      <alignment horizontal="center" vertical="center" wrapText="1"/>
      <protection/>
    </xf>
    <xf numFmtId="0" fontId="35" fillId="0" borderId="39" xfId="84" applyFont="1" applyFill="1" applyBorder="1" applyAlignment="1">
      <alignment horizontal="center" vertical="center"/>
      <protection/>
    </xf>
    <xf numFmtId="0" fontId="35" fillId="0" borderId="21" xfId="84" applyFont="1" applyFill="1" applyBorder="1" applyAlignment="1">
      <alignment horizontal="center" vertical="center" wrapText="1"/>
      <protection/>
    </xf>
    <xf numFmtId="0" fontId="12" fillId="0" borderId="0" xfId="84" applyFill="1" applyAlignment="1">
      <alignment horizontal="center"/>
      <protection/>
    </xf>
    <xf numFmtId="0" fontId="12" fillId="0" borderId="41" xfId="84" applyFill="1" applyBorder="1" applyAlignment="1">
      <alignment horizontal="center" vertical="center"/>
      <protection/>
    </xf>
    <xf numFmtId="0" fontId="12" fillId="0" borderId="23" xfId="84" applyFill="1" applyBorder="1" applyAlignment="1" applyProtection="1">
      <alignment horizontal="left" vertical="center" wrapText="1" indent="1"/>
      <protection locked="0"/>
    </xf>
    <xf numFmtId="191" fontId="37" fillId="0" borderId="36" xfId="84" applyNumberFormat="1" applyFont="1" applyFill="1" applyBorder="1" applyAlignment="1" applyProtection="1">
      <alignment horizontal="right" vertical="center"/>
      <protection/>
    </xf>
    <xf numFmtId="0" fontId="12" fillId="0" borderId="34" xfId="84" applyFill="1" applyBorder="1" applyAlignment="1">
      <alignment horizontal="center" vertical="center"/>
      <protection/>
    </xf>
    <xf numFmtId="0" fontId="38" fillId="0" borderId="10" xfId="84" applyFont="1" applyFill="1" applyBorder="1" applyAlignment="1">
      <alignment horizontal="left" vertical="center" indent="5"/>
      <protection/>
    </xf>
    <xf numFmtId="191" fontId="31" fillId="0" borderId="35" xfId="84" applyNumberFormat="1" applyFont="1" applyFill="1" applyBorder="1" applyAlignment="1" applyProtection="1">
      <alignment horizontal="right" vertical="center"/>
      <protection locked="0"/>
    </xf>
    <xf numFmtId="0" fontId="12" fillId="0" borderId="10" xfId="84" applyFont="1" applyFill="1" applyBorder="1" applyAlignment="1">
      <alignment horizontal="left" vertical="center" indent="1"/>
      <protection/>
    </xf>
    <xf numFmtId="0" fontId="12" fillId="0" borderId="40" xfId="84" applyFill="1" applyBorder="1" applyAlignment="1">
      <alignment horizontal="center" vertical="center"/>
      <protection/>
    </xf>
    <xf numFmtId="0" fontId="12" fillId="0" borderId="11" xfId="84" applyFont="1" applyFill="1" applyBorder="1" applyAlignment="1">
      <alignment horizontal="left" vertical="center" indent="1"/>
      <protection/>
    </xf>
    <xf numFmtId="191" fontId="31" fillId="0" borderId="16" xfId="84" applyNumberFormat="1" applyFont="1" applyFill="1" applyBorder="1" applyAlignment="1" applyProtection="1">
      <alignment horizontal="right" vertical="center"/>
      <protection locked="0"/>
    </xf>
    <xf numFmtId="0" fontId="12" fillId="0" borderId="31" xfId="84" applyFill="1" applyBorder="1" applyAlignment="1">
      <alignment horizontal="center" vertical="center"/>
      <protection/>
    </xf>
    <xf numFmtId="0" fontId="12" fillId="0" borderId="32" xfId="84" applyFill="1" applyBorder="1" applyAlignment="1" applyProtection="1">
      <alignment horizontal="left" vertical="center" wrapText="1" indent="1"/>
      <protection locked="0"/>
    </xf>
    <xf numFmtId="191" fontId="37" fillId="0" borderId="33" xfId="84" applyNumberFormat="1" applyFont="1" applyFill="1" applyBorder="1" applyAlignment="1" applyProtection="1">
      <alignment horizontal="right" vertical="center"/>
      <protection/>
    </xf>
    <xf numFmtId="0" fontId="12" fillId="0" borderId="28" xfId="84" applyFill="1" applyBorder="1" applyAlignment="1">
      <alignment horizontal="center" vertical="center"/>
      <protection/>
    </xf>
    <xf numFmtId="0" fontId="38" fillId="0" borderId="29" xfId="84" applyFont="1" applyFill="1" applyBorder="1" applyAlignment="1">
      <alignment horizontal="left" vertical="center" indent="5"/>
      <protection/>
    </xf>
    <xf numFmtId="191" fontId="31" fillId="0" borderId="30" xfId="84" applyNumberFormat="1" applyFont="1" applyFill="1" applyBorder="1" applyAlignment="1" applyProtection="1">
      <alignment horizontal="right" vertical="center"/>
      <protection locked="0"/>
    </xf>
    <xf numFmtId="172" fontId="5" fillId="43" borderId="10" xfId="0" applyNumberFormat="1" applyFont="1" applyFill="1" applyBorder="1" applyAlignment="1">
      <alignment/>
    </xf>
    <xf numFmtId="3" fontId="2" fillId="8" borderId="10" xfId="0" applyNumberFormat="1" applyFont="1" applyFill="1" applyBorder="1" applyAlignment="1">
      <alignment/>
    </xf>
    <xf numFmtId="10" fontId="2" fillId="8" borderId="10" xfId="0" applyNumberFormat="1" applyFont="1" applyFill="1" applyBorder="1" applyAlignment="1">
      <alignment/>
    </xf>
    <xf numFmtId="0" fontId="11" fillId="0" borderId="0" xfId="78">
      <alignment/>
      <protection/>
    </xf>
    <xf numFmtId="0" fontId="0" fillId="0" borderId="12" xfId="78" applyFont="1" applyBorder="1" applyAlignment="1">
      <alignment horizontal="left" vertical="top" wrapText="1"/>
      <protection/>
    </xf>
    <xf numFmtId="3" fontId="0" fillId="0" borderId="12" xfId="78" applyNumberFormat="1" applyFont="1" applyBorder="1" applyAlignment="1">
      <alignment horizontal="right" vertical="top" wrapText="1"/>
      <protection/>
    </xf>
    <xf numFmtId="0" fontId="2" fillId="0" borderId="12" xfId="78" applyFont="1" applyBorder="1" applyAlignment="1">
      <alignment horizontal="left" vertical="top" wrapText="1"/>
      <protection/>
    </xf>
    <xf numFmtId="3" fontId="2" fillId="0" borderId="12" xfId="78" applyNumberFormat="1" applyFont="1" applyBorder="1" applyAlignment="1">
      <alignment horizontal="right" vertical="top" wrapText="1"/>
      <protection/>
    </xf>
    <xf numFmtId="10" fontId="11" fillId="0" borderId="17" xfId="81" applyNumberFormat="1" applyFont="1" applyBorder="1" applyAlignment="1">
      <alignment horizontal="right" vertical="center"/>
      <protection/>
    </xf>
    <xf numFmtId="3" fontId="11" fillId="0" borderId="14" xfId="81" applyNumberFormat="1" applyFont="1" applyBorder="1" applyAlignment="1">
      <alignment horizontal="right" vertical="center"/>
      <protection/>
    </xf>
    <xf numFmtId="0" fontId="11" fillId="0" borderId="0" xfId="79">
      <alignment/>
      <protection/>
    </xf>
    <xf numFmtId="0" fontId="0" fillId="0" borderId="12" xfId="79" applyFont="1" applyBorder="1" applyAlignment="1">
      <alignment horizontal="left" vertical="top" wrapText="1"/>
      <protection/>
    </xf>
    <xf numFmtId="3" fontId="0" fillId="0" borderId="12" xfId="79" applyNumberFormat="1" applyFont="1" applyBorder="1" applyAlignment="1">
      <alignment horizontal="right" vertical="top" wrapText="1"/>
      <protection/>
    </xf>
    <xf numFmtId="0" fontId="2" fillId="0" borderId="12" xfId="79" applyFont="1" applyBorder="1" applyAlignment="1">
      <alignment horizontal="left" vertical="top" wrapText="1"/>
      <protection/>
    </xf>
    <xf numFmtId="3" fontId="2" fillId="0" borderId="12" xfId="79" applyNumberFormat="1" applyFont="1" applyBorder="1" applyAlignment="1">
      <alignment horizontal="right" vertical="top" wrapText="1"/>
      <protection/>
    </xf>
    <xf numFmtId="3" fontId="0" fillId="0" borderId="12" xfId="79" applyNumberFormat="1" applyFont="1" applyBorder="1" applyAlignment="1">
      <alignment horizontal="right" vertical="top" wrapText="1"/>
      <protection/>
    </xf>
    <xf numFmtId="3" fontId="11" fillId="0" borderId="0" xfId="78" applyNumberFormat="1">
      <alignment/>
      <protection/>
    </xf>
    <xf numFmtId="0" fontId="2" fillId="0" borderId="10" xfId="0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0" fontId="11" fillId="0" borderId="0" xfId="80">
      <alignment/>
      <protection/>
    </xf>
    <xf numFmtId="0" fontId="0" fillId="0" borderId="12" xfId="78" applyFont="1" applyBorder="1" applyAlignment="1">
      <alignment horizontal="left" vertical="top" wrapText="1"/>
      <protection/>
    </xf>
    <xf numFmtId="3" fontId="0" fillId="0" borderId="12" xfId="78" applyNumberFormat="1" applyFont="1" applyBorder="1" applyAlignment="1">
      <alignment horizontal="right" vertical="top" wrapText="1"/>
      <protection/>
    </xf>
    <xf numFmtId="0" fontId="0" fillId="0" borderId="12" xfId="79" applyFont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3" fontId="5" fillId="0" borderId="10" xfId="0" applyNumberFormat="1" applyFont="1" applyBorder="1" applyAlignment="1">
      <alignment/>
    </xf>
    <xf numFmtId="3" fontId="0" fillId="0" borderId="43" xfId="0" applyNumberFormat="1" applyFill="1" applyBorder="1" applyAlignment="1">
      <alignment/>
    </xf>
    <xf numFmtId="0" fontId="14" fillId="0" borderId="14" xfId="81" applyFont="1" applyBorder="1" applyAlignment="1">
      <alignment horizontal="right" vertical="center"/>
      <protection/>
    </xf>
    <xf numFmtId="0" fontId="13" fillId="2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11" fillId="0" borderId="10" xfId="79" applyBorder="1">
      <alignment/>
      <protection/>
    </xf>
    <xf numFmtId="188" fontId="23" fillId="0" borderId="10" xfId="83" applyNumberFormat="1" applyFont="1" applyFill="1" applyBorder="1" applyAlignment="1" applyProtection="1">
      <alignment horizontal="right" vertical="center" wrapText="1"/>
      <protection/>
    </xf>
    <xf numFmtId="188" fontId="23" fillId="0" borderId="35" xfId="83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Border="1" applyAlignment="1">
      <alignment/>
    </xf>
    <xf numFmtId="172" fontId="6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172" fontId="6" fillId="0" borderId="10" xfId="0" applyNumberFormat="1" applyFont="1" applyFill="1" applyBorder="1" applyAlignment="1">
      <alignment/>
    </xf>
    <xf numFmtId="0" fontId="2" fillId="15" borderId="10" xfId="0" applyFont="1" applyFill="1" applyBorder="1" applyAlignment="1">
      <alignment horizontal="center"/>
    </xf>
    <xf numFmtId="0" fontId="2" fillId="15" borderId="10" xfId="0" applyFont="1" applyFill="1" applyBorder="1" applyAlignment="1">
      <alignment/>
    </xf>
    <xf numFmtId="172" fontId="2" fillId="15" borderId="10" xfId="0" applyNumberFormat="1" applyFont="1" applyFill="1" applyBorder="1" applyAlignment="1">
      <alignment/>
    </xf>
    <xf numFmtId="172" fontId="2" fillId="15" borderId="10" xfId="0" applyNumberFormat="1" applyFont="1" applyFill="1" applyBorder="1" applyAlignment="1">
      <alignment horizontal="right"/>
    </xf>
    <xf numFmtId="0" fontId="13" fillId="2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3" fontId="0" fillId="0" borderId="12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3" fontId="2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4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49" fontId="6" fillId="0" borderId="44" xfId="0" applyNumberFormat="1" applyFont="1" applyBorder="1" applyAlignment="1">
      <alignment horizontal="left"/>
    </xf>
    <xf numFmtId="49" fontId="6" fillId="0" borderId="45" xfId="0" applyNumberFormat="1" applyFont="1" applyBorder="1" applyAlignment="1">
      <alignment horizontal="left"/>
    </xf>
    <xf numFmtId="49" fontId="6" fillId="0" borderId="22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51" xfId="0" applyBorder="1" applyAlignment="1">
      <alignment horizontal="center"/>
    </xf>
    <xf numFmtId="0" fontId="13" fillId="2" borderId="10" xfId="79" applyFont="1" applyFill="1" applyBorder="1" applyAlignment="1">
      <alignment horizontal="center" vertical="top" wrapText="1"/>
      <protection/>
    </xf>
    <xf numFmtId="0" fontId="11" fillId="0" borderId="0" xfId="79" applyAlignment="1">
      <alignment horizontal="center"/>
      <protection/>
    </xf>
    <xf numFmtId="0" fontId="18" fillId="0" borderId="0" xfId="83" applyFont="1" applyFill="1" applyAlignment="1" applyProtection="1">
      <alignment horizontal="center" vertical="center" wrapText="1"/>
      <protection/>
    </xf>
    <xf numFmtId="0" fontId="18" fillId="0" borderId="0" xfId="83" applyFont="1" applyFill="1" applyAlignment="1" applyProtection="1">
      <alignment horizontal="center" vertical="center"/>
      <protection/>
    </xf>
    <xf numFmtId="0" fontId="15" fillId="0" borderId="10" xfId="83" applyFont="1" applyFill="1" applyBorder="1" applyAlignment="1" applyProtection="1">
      <alignment horizontal="center" wrapText="1"/>
      <protection/>
    </xf>
    <xf numFmtId="0" fontId="15" fillId="0" borderId="35" xfId="83" applyFont="1" applyFill="1" applyBorder="1" applyAlignment="1" applyProtection="1">
      <alignment horizontal="center" wrapText="1"/>
      <protection/>
    </xf>
    <xf numFmtId="0" fontId="17" fillId="0" borderId="0" xfId="83" applyFont="1" applyFill="1" applyAlignment="1" applyProtection="1">
      <alignment horizontal="left"/>
      <protection/>
    </xf>
    <xf numFmtId="0" fontId="15" fillId="0" borderId="0" xfId="83" applyFont="1" applyFill="1" applyBorder="1" applyAlignment="1" applyProtection="1">
      <alignment horizontal="right"/>
      <protection/>
    </xf>
    <xf numFmtId="0" fontId="20" fillId="0" borderId="37" xfId="83" applyFont="1" applyFill="1" applyBorder="1" applyAlignment="1" applyProtection="1">
      <alignment horizontal="center" vertical="center" wrapText="1"/>
      <protection/>
    </xf>
    <xf numFmtId="0" fontId="20" fillId="0" borderId="52" xfId="83" applyFont="1" applyFill="1" applyBorder="1" applyAlignment="1" applyProtection="1">
      <alignment horizontal="center" vertical="center" wrapText="1"/>
      <protection/>
    </xf>
    <xf numFmtId="0" fontId="20" fillId="0" borderId="41" xfId="83" applyFont="1" applyFill="1" applyBorder="1" applyAlignment="1" applyProtection="1">
      <alignment horizontal="center" vertical="center" wrapText="1"/>
      <protection/>
    </xf>
    <xf numFmtId="0" fontId="15" fillId="0" borderId="32" xfId="83" applyFont="1" applyFill="1" applyBorder="1" applyAlignment="1" applyProtection="1">
      <alignment horizontal="center" vertical="center" wrapText="1"/>
      <protection/>
    </xf>
    <xf numFmtId="0" fontId="15" fillId="0" borderId="10" xfId="83" applyFont="1" applyFill="1" applyBorder="1" applyAlignment="1" applyProtection="1">
      <alignment horizontal="center" vertical="center" wrapText="1"/>
      <protection/>
    </xf>
    <xf numFmtId="0" fontId="21" fillId="0" borderId="15" xfId="82" applyFont="1" applyFill="1" applyBorder="1" applyAlignment="1" applyProtection="1">
      <alignment horizontal="center" vertical="center" textRotation="90"/>
      <protection/>
    </xf>
    <xf numFmtId="0" fontId="21" fillId="0" borderId="43" xfId="82" applyFont="1" applyFill="1" applyBorder="1" applyAlignment="1" applyProtection="1">
      <alignment horizontal="center" vertical="center" textRotation="90"/>
      <protection/>
    </xf>
    <xf numFmtId="0" fontId="21" fillId="0" borderId="23" xfId="82" applyFont="1" applyFill="1" applyBorder="1" applyAlignment="1" applyProtection="1">
      <alignment horizontal="center" vertical="center" textRotation="90"/>
      <protection/>
    </xf>
    <xf numFmtId="0" fontId="15" fillId="0" borderId="38" xfId="83" applyFont="1" applyFill="1" applyBorder="1" applyAlignment="1" applyProtection="1">
      <alignment horizontal="center" vertical="center" wrapText="1"/>
      <protection/>
    </xf>
    <xf numFmtId="0" fontId="15" fillId="0" borderId="36" xfId="83" applyFont="1" applyFill="1" applyBorder="1" applyAlignment="1" applyProtection="1">
      <alignment horizontal="center" vertical="center" wrapText="1"/>
      <protection/>
    </xf>
    <xf numFmtId="0" fontId="21" fillId="0" borderId="0" xfId="82" applyFont="1" applyFill="1" applyBorder="1" applyAlignment="1" applyProtection="1">
      <alignment horizontal="right" vertical="center"/>
      <protection/>
    </xf>
    <xf numFmtId="0" fontId="28" fillId="0" borderId="0" xfId="82" applyFont="1" applyFill="1" applyAlignment="1" applyProtection="1">
      <alignment horizontal="center" vertical="center" wrapText="1"/>
      <protection/>
    </xf>
    <xf numFmtId="0" fontId="27" fillId="0" borderId="0" xfId="82" applyFont="1" applyFill="1" applyAlignment="1" applyProtection="1">
      <alignment horizontal="center" vertical="center" wrapText="1"/>
      <protection/>
    </xf>
    <xf numFmtId="0" fontId="28" fillId="0" borderId="31" xfId="82" applyFont="1" applyFill="1" applyBorder="1" applyAlignment="1" applyProtection="1">
      <alignment horizontal="center" vertical="center" wrapText="1"/>
      <protection/>
    </xf>
    <xf numFmtId="0" fontId="28" fillId="0" borderId="34" xfId="82" applyFont="1" applyFill="1" applyBorder="1" applyAlignment="1" applyProtection="1">
      <alignment horizontal="center" vertical="center" wrapText="1"/>
      <protection/>
    </xf>
    <xf numFmtId="0" fontId="17" fillId="0" borderId="0" xfId="83" applyFont="1" applyFill="1" applyAlignment="1" applyProtection="1">
      <alignment horizontal="center"/>
      <protection/>
    </xf>
    <xf numFmtId="0" fontId="29" fillId="0" borderId="33" xfId="82" applyFont="1" applyFill="1" applyBorder="1" applyAlignment="1" applyProtection="1">
      <alignment horizontal="center" vertical="center" wrapText="1"/>
      <protection/>
    </xf>
    <xf numFmtId="0" fontId="29" fillId="0" borderId="35" xfId="82" applyFont="1" applyFill="1" applyBorder="1" applyAlignment="1" applyProtection="1">
      <alignment horizontal="center" vertical="center"/>
      <protection/>
    </xf>
    <xf numFmtId="0" fontId="21" fillId="0" borderId="32" xfId="82" applyFont="1" applyFill="1" applyBorder="1" applyAlignment="1" applyProtection="1">
      <alignment horizontal="center" vertical="center" textRotation="90"/>
      <protection/>
    </xf>
    <xf numFmtId="0" fontId="21" fillId="0" borderId="10" xfId="82" applyFont="1" applyFill="1" applyBorder="1" applyAlignment="1" applyProtection="1">
      <alignment horizontal="center" vertical="center" textRotation="90"/>
      <protection/>
    </xf>
    <xf numFmtId="3" fontId="17" fillId="0" borderId="0" xfId="83" applyNumberFormat="1" applyFont="1" applyFill="1" applyAlignment="1">
      <alignment horizontal="center"/>
      <protection/>
    </xf>
    <xf numFmtId="0" fontId="18" fillId="0" borderId="0" xfId="83" applyFont="1" applyFill="1" applyAlignment="1">
      <alignment horizontal="center" vertical="center" wrapText="1"/>
      <protection/>
    </xf>
    <xf numFmtId="0" fontId="18" fillId="0" borderId="0" xfId="83" applyFont="1" applyFill="1" applyAlignment="1">
      <alignment horizontal="center" vertical="center"/>
      <protection/>
    </xf>
    <xf numFmtId="0" fontId="10" fillId="0" borderId="26" xfId="83" applyFont="1" applyFill="1" applyBorder="1" applyAlignment="1">
      <alignment horizontal="left"/>
      <protection/>
    </xf>
    <xf numFmtId="0" fontId="10" fillId="0" borderId="19" xfId="83" applyFont="1" applyFill="1" applyBorder="1" applyAlignment="1">
      <alignment horizontal="left"/>
      <protection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ont="1" applyAlignment="1">
      <alignment horizontal="center"/>
    </xf>
    <xf numFmtId="0" fontId="13" fillId="2" borderId="12" xfId="80" applyFont="1" applyFill="1" applyBorder="1" applyAlignment="1">
      <alignment horizontal="center" vertical="top" wrapText="1"/>
      <protection/>
    </xf>
    <xf numFmtId="0" fontId="11" fillId="0" borderId="12" xfId="80" applyBorder="1">
      <alignment/>
      <protection/>
    </xf>
    <xf numFmtId="0" fontId="14" fillId="0" borderId="0" xfId="80" applyFont="1" applyAlignment="1">
      <alignment horizontal="center"/>
      <protection/>
    </xf>
    <xf numFmtId="0" fontId="14" fillId="0" borderId="0" xfId="80" applyFont="1" applyAlignment="1">
      <alignment horizontal="center" wrapText="1"/>
      <protection/>
    </xf>
    <xf numFmtId="0" fontId="35" fillId="0" borderId="0" xfId="84" applyFont="1" applyFill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78">
    <cellStyle name="Normal" xfId="0"/>
    <cellStyle name="1. jelölőszín�" xfId="15"/>
    <cellStyle name="2. jelölőszín�" xfId="16"/>
    <cellStyle name="20% - 1. jelölőszín" xfId="17"/>
    <cellStyle name="20% - 1. jelölőszín�_Zarszamadas_Urlap_1281" xfId="18"/>
    <cellStyle name="20% - 2. jelölőszín" xfId="19"/>
    <cellStyle name="20% - 2. jelölőszín�_Zarszamadas_Urlap_1281" xfId="20"/>
    <cellStyle name="20% - 3. jelölőszín" xfId="21"/>
    <cellStyle name="20% - 3. jelölőszín�_Zarszamadas_Urlap_1281" xfId="22"/>
    <cellStyle name="20% - 4. jelölőszín" xfId="23"/>
    <cellStyle name="20% - 4. jelölőszín�_Zarszamadas_Urlap_1281" xfId="24"/>
    <cellStyle name="20% - 5. jelölőszín" xfId="25"/>
    <cellStyle name="20% - 6. jelölőszín" xfId="26"/>
    <cellStyle name="20% - 6. jelölőszín�_Zarszamadas_Urlap_1281" xfId="27"/>
    <cellStyle name="3. jelölőszín�" xfId="28"/>
    <cellStyle name="4. jelölőszín�" xfId="29"/>
    <cellStyle name="40% - 1. jelölőszín" xfId="30"/>
    <cellStyle name="40% - 1. jelölőszín�_Zarszamadas_Urlap_1281" xfId="31"/>
    <cellStyle name="40% - 2. jelölőszín" xfId="32"/>
    <cellStyle name="40% - 3. jelölőszín" xfId="33"/>
    <cellStyle name="40% - 3. jelölőszín�_Zarszamadas_Urlap_1281" xfId="34"/>
    <cellStyle name="40% - 4. jelölőszín" xfId="35"/>
    <cellStyle name="40% - 4. jelölőszín�_Zarszamadas_Urlap_1281" xfId="36"/>
    <cellStyle name="40% - 5. jelölőszín" xfId="37"/>
    <cellStyle name="40% - 6. jelölőszín" xfId="38"/>
    <cellStyle name="40% - 6. jelölőszín�_Zarszamadas_Urlap_1281" xfId="39"/>
    <cellStyle name="5. jelölőszín�" xfId="40"/>
    <cellStyle name="6. jelölőszín�" xfId="41"/>
    <cellStyle name="60% - 1. jelölőszín" xfId="42"/>
    <cellStyle name="60% - 1. jelölőszín�_Zarszamadas_Urlap_1281" xfId="43"/>
    <cellStyle name="60% - 2. jelölőszín" xfId="44"/>
    <cellStyle name="60% - 3. jelölőszín" xfId="45"/>
    <cellStyle name="60% - 3. jelölőszín�_Zarszamadas_Urlap_1281" xfId="46"/>
    <cellStyle name="60% - 4. jelölőszín" xfId="47"/>
    <cellStyle name="60% - 4. jelölőszín�_Zarszamadas_Urlap_1281" xfId="48"/>
    <cellStyle name="60% - 5. jelölőszín" xfId="49"/>
    <cellStyle name="60% - 6. jelölőszín" xfId="50"/>
    <cellStyle name="60% - 6. jelölőszín�_Zarszamadas_Urlap_1281" xfId="51"/>
    <cellStyle name="Bevitel" xfId="52"/>
    <cellStyle name="Cím" xfId="53"/>
    <cellStyle name="Címsor 1" xfId="54"/>
    <cellStyle name="Címsor 2" xfId="55"/>
    <cellStyle name="Címsor 3" xfId="56"/>
    <cellStyle name="Címsor 4" xfId="57"/>
    <cellStyle name="Ellenőrzőcella" xfId="58"/>
    <cellStyle name="Comma" xfId="59"/>
    <cellStyle name="Comma [0]" xfId="60"/>
    <cellStyle name="Ezres 2" xfId="61"/>
    <cellStyle name="Ezres 3" xfId="62"/>
    <cellStyle name="Figyelmeztetés" xfId="63"/>
    <cellStyle name="Hyperlink" xfId="64"/>
    <cellStyle name="Hivatkozott cella" xfId="65"/>
    <cellStyle name="Jegyzet" xfId="66"/>
    <cellStyle name="Jelölőszín 1" xfId="67"/>
    <cellStyle name="Jelölőszín 2" xfId="68"/>
    <cellStyle name="Jelölőszín 3" xfId="69"/>
    <cellStyle name="Jelölőszín 4" xfId="70"/>
    <cellStyle name="Jelölőszín 5" xfId="71"/>
    <cellStyle name="Jelölőszín 6" xfId="72"/>
    <cellStyle name="Jó" xfId="73"/>
    <cellStyle name="Kimenet" xfId="74"/>
    <cellStyle name="Followed Hyperlink" xfId="75"/>
    <cellStyle name="Magyarázó szöveg" xfId="76"/>
    <cellStyle name="Normál 2" xfId="77"/>
    <cellStyle name="Normál_Eves beszamolo_432393_2015_04_23_08_53" xfId="78"/>
    <cellStyle name="Normál_Eves beszamolo_432393_2015_04_23_09_27" xfId="79"/>
    <cellStyle name="Normál_Eves beszamolo_432393_2015_04_23_11_36" xfId="80"/>
    <cellStyle name="Normál_Eves beszamolo_437387_2015_04_17_09_42" xfId="81"/>
    <cellStyle name="Normál_VAGYONK" xfId="82"/>
    <cellStyle name="Normál_VAGYONKIM" xfId="83"/>
    <cellStyle name="Normál_Zarszamadas_Urlap_1281" xfId="84"/>
    <cellStyle name="Összesen" xfId="85"/>
    <cellStyle name="Currency" xfId="86"/>
    <cellStyle name="Currency [0]" xfId="87"/>
    <cellStyle name="Rossz" xfId="88"/>
    <cellStyle name="Semleges" xfId="89"/>
    <cellStyle name="Számítás" xfId="90"/>
    <cellStyle name="Percent" xfId="91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zoomScaleSheetLayoutView="100" zoomScalePageLayoutView="0" workbookViewId="0" topLeftCell="A1">
      <selection activeCell="A2" sqref="A2:M2"/>
    </sheetView>
  </sheetViews>
  <sheetFormatPr defaultColWidth="9.140625" defaultRowHeight="12.75"/>
  <cols>
    <col min="1" max="1" width="53.8515625" style="6" bestFit="1" customWidth="1"/>
    <col min="2" max="3" width="10.00390625" style="0" customWidth="1"/>
    <col min="4" max="4" width="9.421875" style="0" bestFit="1" customWidth="1"/>
    <col min="5" max="5" width="10.28125" style="20" bestFit="1" customWidth="1"/>
    <col min="6" max="6" width="10.00390625" style="0" bestFit="1" customWidth="1"/>
    <col min="7" max="7" width="9.7109375" style="0" customWidth="1"/>
    <col min="8" max="8" width="8.421875" style="0" bestFit="1" customWidth="1"/>
    <col min="9" max="9" width="10.28125" style="20" customWidth="1"/>
    <col min="10" max="10" width="10.00390625" style="0" customWidth="1"/>
    <col min="11" max="11" width="10.00390625" style="0" bestFit="1" customWidth="1"/>
    <col min="12" max="12" width="8.8515625" style="0" bestFit="1" customWidth="1"/>
    <col min="13" max="13" width="10.28125" style="20" bestFit="1" customWidth="1"/>
    <col min="15" max="15" width="45.57421875" style="0" bestFit="1" customWidth="1"/>
    <col min="16" max="16" width="15.28125" style="0" customWidth="1"/>
    <col min="17" max="17" width="19.57421875" style="0" customWidth="1"/>
    <col min="18" max="18" width="19.140625" style="0" customWidth="1"/>
  </cols>
  <sheetData>
    <row r="1" spans="1:13" ht="12.75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1:13" ht="12.75">
      <c r="A2" s="263" t="s">
        <v>671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</row>
    <row r="3" spans="1:13" ht="12.75">
      <c r="A3" s="265" t="s">
        <v>555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</row>
    <row r="5" spans="12:13" ht="12.75">
      <c r="L5" s="263" t="s">
        <v>409</v>
      </c>
      <c r="M5" s="263"/>
    </row>
    <row r="6" spans="1:13" ht="25.5" customHeight="1">
      <c r="A6" s="264" t="s">
        <v>402</v>
      </c>
      <c r="B6" s="266" t="s">
        <v>403</v>
      </c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</row>
    <row r="7" spans="1:13" ht="12.75">
      <c r="A7" s="264"/>
      <c r="B7" s="266" t="s">
        <v>404</v>
      </c>
      <c r="C7" s="266"/>
      <c r="D7" s="266"/>
      <c r="E7" s="266"/>
      <c r="F7" s="266" t="s">
        <v>406</v>
      </c>
      <c r="G7" s="266"/>
      <c r="H7" s="266"/>
      <c r="I7" s="266"/>
      <c r="J7" s="266"/>
      <c r="K7" s="266"/>
      <c r="L7" s="266"/>
      <c r="M7" s="266"/>
    </row>
    <row r="8" spans="1:13" ht="12.75">
      <c r="A8" s="264"/>
      <c r="B8" s="266"/>
      <c r="C8" s="266"/>
      <c r="D8" s="266"/>
      <c r="E8" s="266"/>
      <c r="F8" s="266" t="s">
        <v>407</v>
      </c>
      <c r="G8" s="266"/>
      <c r="H8" s="266"/>
      <c r="I8" s="266"/>
      <c r="J8" s="266" t="s">
        <v>408</v>
      </c>
      <c r="K8" s="266"/>
      <c r="L8" s="266"/>
      <c r="M8" s="266"/>
    </row>
    <row r="9" spans="1:13" ht="38.25">
      <c r="A9" s="264"/>
      <c r="B9" s="17" t="s">
        <v>405</v>
      </c>
      <c r="C9" s="17" t="s">
        <v>400</v>
      </c>
      <c r="D9" s="17" t="s">
        <v>465</v>
      </c>
      <c r="E9" s="58" t="s">
        <v>461</v>
      </c>
      <c r="F9" s="17" t="s">
        <v>405</v>
      </c>
      <c r="G9" s="17" t="s">
        <v>400</v>
      </c>
      <c r="H9" s="17" t="s">
        <v>465</v>
      </c>
      <c r="I9" s="58" t="s">
        <v>461</v>
      </c>
      <c r="J9" s="17" t="s">
        <v>405</v>
      </c>
      <c r="K9" s="17" t="s">
        <v>400</v>
      </c>
      <c r="L9" s="17" t="s">
        <v>465</v>
      </c>
      <c r="M9" s="58" t="s">
        <v>461</v>
      </c>
    </row>
    <row r="10" spans="1:13" ht="12.75">
      <c r="A10" s="7" t="s">
        <v>339</v>
      </c>
      <c r="B10" s="3"/>
      <c r="C10" s="3"/>
      <c r="D10" s="2"/>
      <c r="E10" s="4"/>
      <c r="F10" s="2"/>
      <c r="G10" s="2"/>
      <c r="H10" s="2"/>
      <c r="I10" s="4"/>
      <c r="J10" s="2"/>
      <c r="K10" s="2"/>
      <c r="L10" s="2"/>
      <c r="M10" s="4"/>
    </row>
    <row r="11" spans="1:13" ht="12.75">
      <c r="A11" s="7" t="s">
        <v>340</v>
      </c>
      <c r="B11" s="3">
        <v>471</v>
      </c>
      <c r="C11" s="3">
        <v>1104</v>
      </c>
      <c r="D11" s="2">
        <v>1104</v>
      </c>
      <c r="E11" s="4">
        <f>+D11/C11</f>
        <v>1</v>
      </c>
      <c r="F11" s="2">
        <f>+B11</f>
        <v>471</v>
      </c>
      <c r="G11" s="2">
        <f>+C11</f>
        <v>1104</v>
      </c>
      <c r="H11" s="2">
        <f>+D11</f>
        <v>1104</v>
      </c>
      <c r="I11" s="4">
        <f>+H11/G11</f>
        <v>1</v>
      </c>
      <c r="J11" s="2"/>
      <c r="K11" s="2"/>
      <c r="L11" s="2"/>
      <c r="M11" s="4"/>
    </row>
    <row r="12" spans="1:13" ht="12.75">
      <c r="A12" s="7" t="s">
        <v>341</v>
      </c>
      <c r="B12" s="3">
        <v>450</v>
      </c>
      <c r="C12" s="3">
        <v>591</v>
      </c>
      <c r="D12" s="2">
        <v>591</v>
      </c>
      <c r="E12" s="4">
        <f>+D12/C12</f>
        <v>1</v>
      </c>
      <c r="F12" s="3">
        <f>+B12</f>
        <v>450</v>
      </c>
      <c r="G12" s="3">
        <f aca="true" t="shared" si="0" ref="G12:I13">+C12</f>
        <v>591</v>
      </c>
      <c r="H12" s="3">
        <f t="shared" si="0"/>
        <v>591</v>
      </c>
      <c r="I12" s="4">
        <f t="shared" si="0"/>
        <v>1</v>
      </c>
      <c r="J12" s="2"/>
      <c r="K12" s="2"/>
      <c r="L12" s="2"/>
      <c r="M12" s="4"/>
    </row>
    <row r="13" spans="1:13" s="8" customFormat="1" ht="12.75">
      <c r="A13" s="7" t="s">
        <v>342</v>
      </c>
      <c r="B13" s="3">
        <v>1140</v>
      </c>
      <c r="C13" s="3">
        <v>1140</v>
      </c>
      <c r="D13" s="30">
        <v>300</v>
      </c>
      <c r="E13" s="4">
        <f aca="true" t="shared" si="1" ref="E13:E19">+D13/C13</f>
        <v>0.2631578947368421</v>
      </c>
      <c r="F13" s="3">
        <f>+B13</f>
        <v>1140</v>
      </c>
      <c r="G13" s="3">
        <f t="shared" si="0"/>
        <v>1140</v>
      </c>
      <c r="H13" s="3">
        <f t="shared" si="0"/>
        <v>300</v>
      </c>
      <c r="I13" s="4">
        <f t="shared" si="0"/>
        <v>0.2631578947368421</v>
      </c>
      <c r="J13" s="30"/>
      <c r="K13" s="30"/>
      <c r="L13" s="30"/>
      <c r="M13" s="59"/>
    </row>
    <row r="14" spans="1:13" ht="12.75">
      <c r="A14" s="7" t="s">
        <v>343</v>
      </c>
      <c r="B14" s="3"/>
      <c r="C14" s="3"/>
      <c r="D14" s="2"/>
      <c r="E14" s="4"/>
      <c r="F14" s="2"/>
      <c r="G14" s="2"/>
      <c r="H14" s="2"/>
      <c r="I14" s="4"/>
      <c r="J14" s="2"/>
      <c r="K14" s="2"/>
      <c r="L14" s="2"/>
      <c r="M14" s="4"/>
    </row>
    <row r="15" spans="1:13" ht="12.75">
      <c r="A15" s="7" t="s">
        <v>344</v>
      </c>
      <c r="B15" s="3"/>
      <c r="C15" s="3"/>
      <c r="D15" s="2"/>
      <c r="E15" s="4"/>
      <c r="F15" s="2"/>
      <c r="G15" s="2"/>
      <c r="H15" s="2"/>
      <c r="I15" s="4"/>
      <c r="J15" s="2"/>
      <c r="K15" s="2"/>
      <c r="L15" s="2"/>
      <c r="M15" s="4"/>
    </row>
    <row r="16" spans="1:13" ht="12.75">
      <c r="A16" s="7" t="s">
        <v>345</v>
      </c>
      <c r="B16" s="3"/>
      <c r="C16" s="3"/>
      <c r="D16" s="2"/>
      <c r="E16" s="4"/>
      <c r="F16" s="2"/>
      <c r="G16" s="2"/>
      <c r="H16" s="2"/>
      <c r="I16" s="4"/>
      <c r="J16" s="2"/>
      <c r="K16" s="2"/>
      <c r="L16" s="2"/>
      <c r="M16" s="4"/>
    </row>
    <row r="17" spans="1:13" ht="12.75">
      <c r="A17" s="7" t="s">
        <v>346</v>
      </c>
      <c r="B17" s="3">
        <v>1</v>
      </c>
      <c r="C17" s="3">
        <v>1</v>
      </c>
      <c r="D17" s="2">
        <v>1</v>
      </c>
      <c r="E17" s="4">
        <f t="shared" si="1"/>
        <v>1</v>
      </c>
      <c r="F17" s="3">
        <f>+B17</f>
        <v>1</v>
      </c>
      <c r="G17" s="3">
        <f>+C17</f>
        <v>1</v>
      </c>
      <c r="H17" s="3">
        <f>+D17</f>
        <v>1</v>
      </c>
      <c r="I17" s="4">
        <f>+H17/G17</f>
        <v>1</v>
      </c>
      <c r="J17" s="2"/>
      <c r="K17" s="2"/>
      <c r="L17" s="2"/>
      <c r="M17" s="4"/>
    </row>
    <row r="18" spans="1:13" ht="12.75">
      <c r="A18" s="7" t="s">
        <v>347</v>
      </c>
      <c r="B18" s="3"/>
      <c r="C18" s="3"/>
      <c r="D18" s="2"/>
      <c r="E18" s="4"/>
      <c r="F18" s="2"/>
      <c r="G18" s="2"/>
      <c r="H18" s="2"/>
      <c r="I18" s="4"/>
      <c r="J18" s="2"/>
      <c r="K18" s="2"/>
      <c r="L18" s="2"/>
      <c r="M18" s="4"/>
    </row>
    <row r="19" spans="1:13" ht="12.75">
      <c r="A19" s="7" t="s">
        <v>348</v>
      </c>
      <c r="B19" s="3">
        <v>0</v>
      </c>
      <c r="C19" s="3">
        <v>266</v>
      </c>
      <c r="D19" s="2">
        <v>266</v>
      </c>
      <c r="E19" s="4">
        <f t="shared" si="1"/>
        <v>1</v>
      </c>
      <c r="F19" s="2"/>
      <c r="G19" s="3">
        <f>+C19</f>
        <v>266</v>
      </c>
      <c r="H19" s="3">
        <f>+D19</f>
        <v>266</v>
      </c>
      <c r="I19" s="4">
        <f aca="true" t="shared" si="2" ref="I19:I27">+H19/G19</f>
        <v>1</v>
      </c>
      <c r="J19" s="2"/>
      <c r="K19" s="2"/>
      <c r="L19" s="2"/>
      <c r="M19" s="4"/>
    </row>
    <row r="20" spans="1:13" s="8" customFormat="1" ht="12.75">
      <c r="A20" s="53" t="s">
        <v>349</v>
      </c>
      <c r="B20" s="56">
        <f>SUM(B11:B19)</f>
        <v>2062</v>
      </c>
      <c r="C20" s="56">
        <f>SUM(C11:C19)</f>
        <v>3102</v>
      </c>
      <c r="D20" s="56">
        <f>SUM(D11:D19)</f>
        <v>2262</v>
      </c>
      <c r="E20" s="60">
        <f aca="true" t="shared" si="3" ref="E20:E27">+D20/C20</f>
        <v>0.7292069632495164</v>
      </c>
      <c r="F20" s="56">
        <f aca="true" t="shared" si="4" ref="F20:M20">SUM(F10:F19)</f>
        <v>2062</v>
      </c>
      <c r="G20" s="56">
        <f t="shared" si="4"/>
        <v>3102</v>
      </c>
      <c r="H20" s="56">
        <f t="shared" si="4"/>
        <v>2262</v>
      </c>
      <c r="I20" s="60">
        <f t="shared" si="2"/>
        <v>0.7292069632495164</v>
      </c>
      <c r="J20" s="56">
        <f t="shared" si="4"/>
        <v>0</v>
      </c>
      <c r="K20" s="56">
        <f t="shared" si="4"/>
        <v>0</v>
      </c>
      <c r="L20" s="56">
        <f t="shared" si="4"/>
        <v>0</v>
      </c>
      <c r="M20" s="60">
        <f t="shared" si="4"/>
        <v>0</v>
      </c>
    </row>
    <row r="21" spans="1:13" ht="12.75">
      <c r="A21" s="7" t="s">
        <v>350</v>
      </c>
      <c r="B21" s="3">
        <v>3461</v>
      </c>
      <c r="C21" s="3">
        <v>4530</v>
      </c>
      <c r="D21" s="50">
        <v>4530</v>
      </c>
      <c r="E21" s="4">
        <f t="shared" si="3"/>
        <v>1</v>
      </c>
      <c r="F21" s="26">
        <f>+B21</f>
        <v>3461</v>
      </c>
      <c r="G21" s="26">
        <f aca="true" t="shared" si="5" ref="G21:H26">+C21</f>
        <v>4530</v>
      </c>
      <c r="H21" s="26">
        <f t="shared" si="5"/>
        <v>4530</v>
      </c>
      <c r="I21" s="4">
        <f t="shared" si="2"/>
        <v>1</v>
      </c>
      <c r="J21" s="2"/>
      <c r="K21" s="2"/>
      <c r="L21" s="2"/>
      <c r="M21" s="4"/>
    </row>
    <row r="22" spans="1:13" ht="12.75">
      <c r="A22" s="7" t="s">
        <v>351</v>
      </c>
      <c r="B22" s="3">
        <v>22893</v>
      </c>
      <c r="C22" s="3">
        <v>26025</v>
      </c>
      <c r="D22" s="50">
        <v>26026</v>
      </c>
      <c r="E22" s="4">
        <f t="shared" si="3"/>
        <v>1.0000384245917386</v>
      </c>
      <c r="F22" s="26">
        <f>+B22</f>
        <v>22893</v>
      </c>
      <c r="G22" s="26">
        <f>+C22</f>
        <v>26025</v>
      </c>
      <c r="H22" s="26">
        <f>+D22</f>
        <v>26026</v>
      </c>
      <c r="I22" s="4">
        <f t="shared" si="2"/>
        <v>1.0000384245917386</v>
      </c>
      <c r="J22" s="2"/>
      <c r="K22" s="2"/>
      <c r="L22" s="2"/>
      <c r="M22" s="4"/>
    </row>
    <row r="23" spans="1:13" ht="12.75">
      <c r="A23" s="7" t="s">
        <v>352</v>
      </c>
      <c r="B23" s="3">
        <v>5953</v>
      </c>
      <c r="C23" s="3">
        <v>6801</v>
      </c>
      <c r="D23" s="50">
        <v>6801</v>
      </c>
      <c r="E23" s="4">
        <f t="shared" si="3"/>
        <v>1</v>
      </c>
      <c r="F23" s="26">
        <f>+B23</f>
        <v>5953</v>
      </c>
      <c r="G23" s="26">
        <f t="shared" si="5"/>
        <v>6801</v>
      </c>
      <c r="H23" s="26">
        <f t="shared" si="5"/>
        <v>6801</v>
      </c>
      <c r="I23" s="4">
        <f t="shared" si="2"/>
        <v>1</v>
      </c>
      <c r="J23" s="2"/>
      <c r="K23" s="2"/>
      <c r="L23" s="2"/>
      <c r="M23" s="4"/>
    </row>
    <row r="24" spans="1:13" ht="12.75">
      <c r="A24" s="7" t="s">
        <v>353</v>
      </c>
      <c r="B24" s="3">
        <v>1200</v>
      </c>
      <c r="C24" s="3">
        <v>1200</v>
      </c>
      <c r="D24" s="50">
        <v>1200</v>
      </c>
      <c r="E24" s="4">
        <f t="shared" si="3"/>
        <v>1</v>
      </c>
      <c r="F24" s="26">
        <f>+B24</f>
        <v>1200</v>
      </c>
      <c r="G24" s="26">
        <f t="shared" si="5"/>
        <v>1200</v>
      </c>
      <c r="H24" s="26">
        <f t="shared" si="5"/>
        <v>1200</v>
      </c>
      <c r="I24" s="4">
        <f t="shared" si="2"/>
        <v>1</v>
      </c>
      <c r="J24" s="2"/>
      <c r="K24" s="2"/>
      <c r="L24" s="2"/>
      <c r="M24" s="4"/>
    </row>
    <row r="25" spans="1:13" s="8" customFormat="1" ht="12.75">
      <c r="A25" s="7" t="s">
        <v>526</v>
      </c>
      <c r="B25" s="3">
        <v>0</v>
      </c>
      <c r="C25" s="3">
        <v>1372</v>
      </c>
      <c r="D25" s="50">
        <v>1372</v>
      </c>
      <c r="E25" s="4">
        <f t="shared" si="3"/>
        <v>1</v>
      </c>
      <c r="F25" s="26">
        <f>+B25</f>
        <v>0</v>
      </c>
      <c r="G25" s="26">
        <f t="shared" si="5"/>
        <v>1372</v>
      </c>
      <c r="H25" s="26">
        <f t="shared" si="5"/>
        <v>1372</v>
      </c>
      <c r="I25" s="4">
        <f t="shared" si="2"/>
        <v>1</v>
      </c>
      <c r="J25" s="30"/>
      <c r="K25" s="30"/>
      <c r="L25" s="30"/>
      <c r="M25" s="59"/>
    </row>
    <row r="26" spans="1:13" ht="12.75">
      <c r="A26" s="7" t="s">
        <v>527</v>
      </c>
      <c r="B26" s="3"/>
      <c r="C26" s="3">
        <v>0</v>
      </c>
      <c r="D26" s="50">
        <v>0</v>
      </c>
      <c r="E26" s="4"/>
      <c r="F26" s="26"/>
      <c r="G26" s="26">
        <f t="shared" si="5"/>
        <v>0</v>
      </c>
      <c r="H26" s="26">
        <f t="shared" si="5"/>
        <v>0</v>
      </c>
      <c r="I26" s="4"/>
      <c r="J26" s="2"/>
      <c r="K26" s="2"/>
      <c r="L26" s="2"/>
      <c r="M26" s="4"/>
    </row>
    <row r="27" spans="1:13" ht="12.75">
      <c r="A27" s="24" t="s">
        <v>354</v>
      </c>
      <c r="B27" s="207">
        <f>SUM(B21:B26)</f>
        <v>33507</v>
      </c>
      <c r="C27" s="207">
        <f>SUM(C21:C26)</f>
        <v>39928</v>
      </c>
      <c r="D27" s="56">
        <f aca="true" t="shared" si="6" ref="D27:M27">SUM(D21:D26)</f>
        <v>39929</v>
      </c>
      <c r="E27" s="60">
        <f t="shared" si="3"/>
        <v>1.000025045081146</v>
      </c>
      <c r="F27" s="56">
        <f t="shared" si="6"/>
        <v>33507</v>
      </c>
      <c r="G27" s="56">
        <f t="shared" si="6"/>
        <v>39928</v>
      </c>
      <c r="H27" s="56">
        <f t="shared" si="6"/>
        <v>39929</v>
      </c>
      <c r="I27" s="60">
        <f t="shared" si="2"/>
        <v>1.000025045081146</v>
      </c>
      <c r="J27" s="56">
        <f t="shared" si="6"/>
        <v>0</v>
      </c>
      <c r="K27" s="56">
        <f t="shared" si="6"/>
        <v>0</v>
      </c>
      <c r="L27" s="56">
        <f t="shared" si="6"/>
        <v>0</v>
      </c>
      <c r="M27" s="60">
        <f t="shared" si="6"/>
        <v>0</v>
      </c>
    </row>
    <row r="28" spans="1:13" ht="12.75">
      <c r="A28" s="7" t="s">
        <v>355</v>
      </c>
      <c r="B28" s="3"/>
      <c r="C28" s="3"/>
      <c r="D28" s="2"/>
      <c r="E28" s="4"/>
      <c r="F28" s="2"/>
      <c r="G28" s="2"/>
      <c r="H28" s="2"/>
      <c r="I28" s="4"/>
      <c r="J28" s="2"/>
      <c r="K28" s="2"/>
      <c r="L28" s="2"/>
      <c r="M28" s="4"/>
    </row>
    <row r="29" spans="1:13" ht="12.75">
      <c r="A29" s="7" t="s">
        <v>356</v>
      </c>
      <c r="B29" s="3"/>
      <c r="C29" s="3">
        <v>2000</v>
      </c>
      <c r="D29" s="2">
        <v>2000</v>
      </c>
      <c r="E29" s="4"/>
      <c r="F29" s="2"/>
      <c r="G29" s="2"/>
      <c r="H29" s="2"/>
      <c r="I29" s="4"/>
      <c r="J29" s="2"/>
      <c r="K29" s="3">
        <f>+C29</f>
        <v>2000</v>
      </c>
      <c r="L29" s="2">
        <f>+D29</f>
        <v>2000</v>
      </c>
      <c r="M29" s="4">
        <f>+K29/L29</f>
        <v>1</v>
      </c>
    </row>
    <row r="30" spans="1:13" ht="12.75">
      <c r="A30" s="7" t="s">
        <v>357</v>
      </c>
      <c r="B30" s="3"/>
      <c r="C30" s="3"/>
      <c r="D30" s="2"/>
      <c r="E30" s="4"/>
      <c r="F30" s="2"/>
      <c r="G30" s="2"/>
      <c r="H30" s="2"/>
      <c r="I30" s="4"/>
      <c r="J30" s="2"/>
      <c r="K30" s="26">
        <f>+C30</f>
        <v>0</v>
      </c>
      <c r="L30" s="26">
        <f>+D30</f>
        <v>0</v>
      </c>
      <c r="M30" s="4"/>
    </row>
    <row r="31" spans="1:13" ht="12.75">
      <c r="A31" s="7" t="s">
        <v>358</v>
      </c>
      <c r="B31" s="3"/>
      <c r="C31" s="3"/>
      <c r="D31" s="2"/>
      <c r="E31" s="4"/>
      <c r="F31" s="2"/>
      <c r="G31" s="2"/>
      <c r="H31" s="2"/>
      <c r="I31" s="4"/>
      <c r="J31" s="2"/>
      <c r="K31" s="2"/>
      <c r="L31" s="2"/>
      <c r="M31" s="4"/>
    </row>
    <row r="32" spans="1:13" ht="12.75">
      <c r="A32" s="7" t="s">
        <v>359</v>
      </c>
      <c r="B32" s="3"/>
      <c r="C32" s="3"/>
      <c r="D32" s="2"/>
      <c r="E32" s="4"/>
      <c r="F32" s="2"/>
      <c r="G32" s="2"/>
      <c r="H32" s="2"/>
      <c r="I32" s="4"/>
      <c r="J32" s="2"/>
      <c r="K32" s="2"/>
      <c r="L32" s="2"/>
      <c r="M32" s="4"/>
    </row>
    <row r="33" spans="1:13" ht="12.75">
      <c r="A33" s="24" t="s">
        <v>360</v>
      </c>
      <c r="B33" s="207">
        <f>SUM(B28:B32)</f>
        <v>0</v>
      </c>
      <c r="C33" s="207">
        <f>SUM(C28:C32)</f>
        <v>2000</v>
      </c>
      <c r="D33" s="207">
        <f>SUM(D28:D32)</f>
        <v>2000</v>
      </c>
      <c r="E33" s="60">
        <f>+D33/C33</f>
        <v>1</v>
      </c>
      <c r="F33" s="56"/>
      <c r="G33" s="56"/>
      <c r="H33" s="56"/>
      <c r="I33" s="60"/>
      <c r="J33" s="56"/>
      <c r="K33" s="56">
        <f>SUM(K28:K32)</f>
        <v>2000</v>
      </c>
      <c r="L33" s="56">
        <f>SUM(L28:L32)</f>
        <v>2000</v>
      </c>
      <c r="M33" s="60">
        <f>+L33/K33</f>
        <v>1</v>
      </c>
    </row>
    <row r="34" spans="1:13" s="8" customFormat="1" ht="25.5">
      <c r="A34" s="51" t="s">
        <v>361</v>
      </c>
      <c r="B34" s="3"/>
      <c r="C34" s="3"/>
      <c r="D34" s="50"/>
      <c r="E34" s="59"/>
      <c r="F34" s="30"/>
      <c r="G34" s="30"/>
      <c r="H34" s="30"/>
      <c r="I34" s="59"/>
      <c r="J34" s="30"/>
      <c r="K34" s="30"/>
      <c r="L34" s="30"/>
      <c r="M34" s="59"/>
    </row>
    <row r="35" spans="1:13" ht="25.5">
      <c r="A35" s="51" t="s">
        <v>362</v>
      </c>
      <c r="B35" s="3"/>
      <c r="C35" s="3"/>
      <c r="D35" s="50"/>
      <c r="E35" s="4"/>
      <c r="F35" s="2"/>
      <c r="G35" s="2"/>
      <c r="H35" s="2"/>
      <c r="I35" s="4"/>
      <c r="J35" s="2"/>
      <c r="K35" s="2"/>
      <c r="L35" s="2"/>
      <c r="M35" s="4"/>
    </row>
    <row r="36" spans="1:13" ht="25.5">
      <c r="A36" s="51" t="s">
        <v>363</v>
      </c>
      <c r="B36" s="3"/>
      <c r="C36" s="3"/>
      <c r="D36" s="50"/>
      <c r="E36" s="4"/>
      <c r="F36" s="2"/>
      <c r="G36" s="2"/>
      <c r="H36" s="2"/>
      <c r="I36" s="4"/>
      <c r="J36" s="2"/>
      <c r="K36" s="2"/>
      <c r="L36" s="2"/>
      <c r="M36" s="4"/>
    </row>
    <row r="37" spans="1:13" ht="12.75">
      <c r="A37" s="7" t="s">
        <v>364</v>
      </c>
      <c r="B37" s="3">
        <v>1834</v>
      </c>
      <c r="C37" s="3">
        <v>1834</v>
      </c>
      <c r="D37" s="50">
        <v>1188</v>
      </c>
      <c r="E37" s="4">
        <f>+D37/C37</f>
        <v>0.6477644492911668</v>
      </c>
      <c r="F37" s="26">
        <f>+B37</f>
        <v>1834</v>
      </c>
      <c r="G37" s="26">
        <f>+C37</f>
        <v>1834</v>
      </c>
      <c r="H37" s="26">
        <f>+D37</f>
        <v>1188</v>
      </c>
      <c r="I37" s="4">
        <f>+H37/G37</f>
        <v>0.6477644492911668</v>
      </c>
      <c r="J37" s="2"/>
      <c r="K37" s="2"/>
      <c r="L37" s="2"/>
      <c r="M37" s="4"/>
    </row>
    <row r="38" spans="1:13" ht="12.75">
      <c r="A38" s="24" t="s">
        <v>365</v>
      </c>
      <c r="B38" s="207">
        <f>SUM(B34:B37)</f>
        <v>1834</v>
      </c>
      <c r="C38" s="207">
        <f>SUM(C34:C37)</f>
        <v>1834</v>
      </c>
      <c r="D38" s="207">
        <f>SUM(D34:D37)</f>
        <v>1188</v>
      </c>
      <c r="E38" s="60">
        <f>+D38/C38</f>
        <v>0.6477644492911668</v>
      </c>
      <c r="F38" s="56">
        <f aca="true" t="shared" si="7" ref="F38:M38">SUM(F34:F37)</f>
        <v>1834</v>
      </c>
      <c r="G38" s="56">
        <f t="shared" si="7"/>
        <v>1834</v>
      </c>
      <c r="H38" s="56">
        <f t="shared" si="7"/>
        <v>1188</v>
      </c>
      <c r="I38" s="60">
        <f t="shared" si="7"/>
        <v>0.6477644492911668</v>
      </c>
      <c r="J38" s="56">
        <f t="shared" si="7"/>
        <v>0</v>
      </c>
      <c r="K38" s="56">
        <f t="shared" si="7"/>
        <v>0</v>
      </c>
      <c r="L38" s="56">
        <f t="shared" si="7"/>
        <v>0</v>
      </c>
      <c r="M38" s="60">
        <f t="shared" si="7"/>
        <v>0</v>
      </c>
    </row>
    <row r="39" spans="1:13" ht="12.75">
      <c r="A39" s="54" t="s">
        <v>335</v>
      </c>
      <c r="B39" s="3"/>
      <c r="C39" s="3"/>
      <c r="D39" s="2"/>
      <c r="E39" s="4"/>
      <c r="F39" s="2"/>
      <c r="G39" s="2"/>
      <c r="H39" s="2"/>
      <c r="I39" s="4"/>
      <c r="J39" s="26"/>
      <c r="K39" s="26"/>
      <c r="L39" s="26"/>
      <c r="M39" s="4"/>
    </row>
    <row r="40" spans="1:13" ht="25.5">
      <c r="A40" s="55" t="s">
        <v>366</v>
      </c>
      <c r="B40" s="3"/>
      <c r="C40" s="3"/>
      <c r="D40" s="2"/>
      <c r="E40" s="4"/>
      <c r="F40" s="2"/>
      <c r="G40" s="2"/>
      <c r="H40" s="2"/>
      <c r="I40" s="4"/>
      <c r="J40" s="2"/>
      <c r="K40" s="2"/>
      <c r="L40" s="2"/>
      <c r="M40" s="4"/>
    </row>
    <row r="41" spans="1:13" ht="25.5">
      <c r="A41" s="55" t="s">
        <v>367</v>
      </c>
      <c r="B41" s="3"/>
      <c r="C41" s="3"/>
      <c r="D41" s="2"/>
      <c r="E41" s="4"/>
      <c r="F41" s="2"/>
      <c r="G41" s="2"/>
      <c r="H41" s="2"/>
      <c r="I41" s="4"/>
      <c r="J41" s="2"/>
      <c r="K41" s="2"/>
      <c r="L41" s="2"/>
      <c r="M41" s="4"/>
    </row>
    <row r="42" spans="1:13" s="13" customFormat="1" ht="25.5">
      <c r="A42" s="55" t="s">
        <v>368</v>
      </c>
      <c r="B42" s="3"/>
      <c r="C42" s="3"/>
      <c r="D42" s="5"/>
      <c r="E42" s="12"/>
      <c r="F42" s="5"/>
      <c r="G42" s="5"/>
      <c r="H42" s="5"/>
      <c r="I42" s="12"/>
      <c r="J42" s="5"/>
      <c r="K42" s="5"/>
      <c r="L42" s="5"/>
      <c r="M42" s="4"/>
    </row>
    <row r="43" spans="1:13" ht="12.75">
      <c r="A43" s="54" t="s">
        <v>369</v>
      </c>
      <c r="B43" s="3"/>
      <c r="C43" s="3"/>
      <c r="D43" s="50"/>
      <c r="E43" s="4"/>
      <c r="F43" s="2"/>
      <c r="G43" s="2"/>
      <c r="H43" s="2"/>
      <c r="I43" s="4"/>
      <c r="J43" s="3"/>
      <c r="K43" s="26"/>
      <c r="L43" s="26"/>
      <c r="M43" s="4"/>
    </row>
    <row r="44" spans="1:13" ht="12.75">
      <c r="A44" s="24" t="s">
        <v>370</v>
      </c>
      <c r="B44" s="207">
        <f>SUM(B39:B43)</f>
        <v>0</v>
      </c>
      <c r="C44" s="207">
        <f>SUM(C39:C43)</f>
        <v>0</v>
      </c>
      <c r="D44" s="56">
        <f aca="true" t="shared" si="8" ref="D44:L44">SUM(D39:D43)</f>
        <v>0</v>
      </c>
      <c r="E44" s="60"/>
      <c r="F44" s="56">
        <f t="shared" si="8"/>
        <v>0</v>
      </c>
      <c r="G44" s="56">
        <f t="shared" si="8"/>
        <v>0</v>
      </c>
      <c r="H44" s="56">
        <f t="shared" si="8"/>
        <v>0</v>
      </c>
      <c r="I44" s="60">
        <f t="shared" si="8"/>
        <v>0</v>
      </c>
      <c r="J44" s="56">
        <f t="shared" si="8"/>
        <v>0</v>
      </c>
      <c r="K44" s="56">
        <f t="shared" si="8"/>
        <v>0</v>
      </c>
      <c r="L44" s="56">
        <f t="shared" si="8"/>
        <v>0</v>
      </c>
      <c r="M44" s="60"/>
    </row>
    <row r="45" spans="1:13" ht="12.75">
      <c r="A45" s="54" t="s">
        <v>371</v>
      </c>
      <c r="B45" s="3"/>
      <c r="C45" s="3"/>
      <c r="D45" s="2"/>
      <c r="E45" s="4"/>
      <c r="F45" s="2"/>
      <c r="G45" s="2"/>
      <c r="H45" s="2"/>
      <c r="I45" s="4"/>
      <c r="J45" s="2"/>
      <c r="K45" s="2"/>
      <c r="L45" s="2"/>
      <c r="M45" s="4"/>
    </row>
    <row r="46" spans="1:13" ht="12.75">
      <c r="A46" s="54" t="s">
        <v>372</v>
      </c>
      <c r="B46" s="3"/>
      <c r="C46" s="3"/>
      <c r="D46" s="2"/>
      <c r="E46" s="4"/>
      <c r="F46" s="2"/>
      <c r="G46" s="2"/>
      <c r="H46" s="2"/>
      <c r="I46" s="4"/>
      <c r="J46" s="2"/>
      <c r="K46" s="2"/>
      <c r="L46" s="2"/>
      <c r="M46" s="4"/>
    </row>
    <row r="47" spans="1:13" ht="12.75">
      <c r="A47" s="24" t="s">
        <v>373</v>
      </c>
      <c r="B47" s="207">
        <f>SUM(B45:B46)</f>
        <v>0</v>
      </c>
      <c r="C47" s="207">
        <v>0</v>
      </c>
      <c r="D47" s="56">
        <f aca="true" t="shared" si="9" ref="D47:M47">SUM(D45:D46)</f>
        <v>0</v>
      </c>
      <c r="E47" s="60">
        <f t="shared" si="9"/>
        <v>0</v>
      </c>
      <c r="F47" s="56">
        <f t="shared" si="9"/>
        <v>0</v>
      </c>
      <c r="G47" s="56">
        <f t="shared" si="9"/>
        <v>0</v>
      </c>
      <c r="H47" s="56">
        <f t="shared" si="9"/>
        <v>0</v>
      </c>
      <c r="I47" s="60">
        <f t="shared" si="9"/>
        <v>0</v>
      </c>
      <c r="J47" s="56">
        <f t="shared" si="9"/>
        <v>0</v>
      </c>
      <c r="K47" s="56">
        <f t="shared" si="9"/>
        <v>0</v>
      </c>
      <c r="L47" s="56">
        <f t="shared" si="9"/>
        <v>0</v>
      </c>
      <c r="M47" s="60">
        <f t="shared" si="9"/>
        <v>0</v>
      </c>
    </row>
    <row r="48" spans="1:13" ht="12.75">
      <c r="A48" s="54" t="s">
        <v>374</v>
      </c>
      <c r="B48" s="3"/>
      <c r="C48" s="3"/>
      <c r="D48" s="2"/>
      <c r="E48" s="4"/>
      <c r="F48" s="2"/>
      <c r="G48" s="2"/>
      <c r="H48" s="2"/>
      <c r="I48" s="4"/>
      <c r="J48" s="2"/>
      <c r="K48" s="2"/>
      <c r="L48" s="2"/>
      <c r="M48" s="4"/>
    </row>
    <row r="49" spans="1:13" ht="12.75">
      <c r="A49" s="54" t="s">
        <v>375</v>
      </c>
      <c r="B49" s="3"/>
      <c r="C49" s="3"/>
      <c r="D49" s="2"/>
      <c r="E49" s="4"/>
      <c r="F49" s="2"/>
      <c r="G49" s="2"/>
      <c r="H49" s="2"/>
      <c r="I49" s="4"/>
      <c r="J49" s="2"/>
      <c r="K49" s="2"/>
      <c r="L49" s="2"/>
      <c r="M49" s="4"/>
    </row>
    <row r="50" spans="1:13" ht="12.75">
      <c r="A50" s="54" t="s">
        <v>376</v>
      </c>
      <c r="B50" s="3">
        <v>1450</v>
      </c>
      <c r="C50" s="3">
        <v>1550</v>
      </c>
      <c r="D50" s="26">
        <v>1550</v>
      </c>
      <c r="E50" s="4">
        <f>+D50/C50</f>
        <v>1</v>
      </c>
      <c r="F50" s="26">
        <f>+B50</f>
        <v>1450</v>
      </c>
      <c r="G50" s="26">
        <f>+C50</f>
        <v>1550</v>
      </c>
      <c r="H50" s="26">
        <f>+D50</f>
        <v>1550</v>
      </c>
      <c r="I50" s="4">
        <f>+H50/G50</f>
        <v>1</v>
      </c>
      <c r="J50" s="2"/>
      <c r="K50" s="2"/>
      <c r="L50" s="2"/>
      <c r="M50" s="4"/>
    </row>
    <row r="51" spans="1:13" ht="12.75">
      <c r="A51" s="54" t="s">
        <v>377</v>
      </c>
      <c r="B51" s="3">
        <v>23500</v>
      </c>
      <c r="C51" s="3">
        <v>25211</v>
      </c>
      <c r="D51" s="26">
        <v>25211</v>
      </c>
      <c r="E51" s="4">
        <f>+D51/C51</f>
        <v>1</v>
      </c>
      <c r="F51" s="26">
        <f>+B51-J51</f>
        <v>21329</v>
      </c>
      <c r="G51" s="26">
        <f>+C51-K51</f>
        <v>23174</v>
      </c>
      <c r="H51" s="26">
        <f>+D51-L51</f>
        <v>11953</v>
      </c>
      <c r="I51" s="4">
        <f>+H51/G51</f>
        <v>0.5157935617502374</v>
      </c>
      <c r="J51" s="3">
        <v>2171</v>
      </c>
      <c r="K51" s="3">
        <v>2037</v>
      </c>
      <c r="L51" s="3">
        <v>13258</v>
      </c>
      <c r="M51" s="4">
        <f>+L51/K51</f>
        <v>6.508591065292096</v>
      </c>
    </row>
    <row r="52" spans="1:13" ht="12.75">
      <c r="A52" s="54" t="s">
        <v>378</v>
      </c>
      <c r="B52" s="3"/>
      <c r="C52" s="3"/>
      <c r="D52" s="26"/>
      <c r="E52" s="4"/>
      <c r="F52" s="26"/>
      <c r="G52" s="26"/>
      <c r="H52" s="26"/>
      <c r="I52" s="4"/>
      <c r="J52" s="3"/>
      <c r="K52" s="2"/>
      <c r="L52" s="2"/>
      <c r="M52" s="4"/>
    </row>
    <row r="53" spans="1:13" ht="12.75">
      <c r="A53" s="54" t="s">
        <v>379</v>
      </c>
      <c r="B53" s="3"/>
      <c r="C53" s="3"/>
      <c r="D53" s="26"/>
      <c r="E53" s="4"/>
      <c r="F53" s="26"/>
      <c r="G53" s="26"/>
      <c r="H53" s="26"/>
      <c r="I53" s="4"/>
      <c r="J53" s="2"/>
      <c r="K53" s="2"/>
      <c r="L53" s="2"/>
      <c r="M53" s="4"/>
    </row>
    <row r="54" spans="1:13" ht="12.75">
      <c r="A54" s="54" t="s">
        <v>338</v>
      </c>
      <c r="B54" s="3">
        <v>2000</v>
      </c>
      <c r="C54" s="3">
        <v>1930</v>
      </c>
      <c r="D54" s="26">
        <v>1912</v>
      </c>
      <c r="E54" s="4">
        <f>+D54/C54</f>
        <v>0.9906735751295337</v>
      </c>
      <c r="F54" s="26">
        <f aca="true" t="shared" si="10" ref="F54:H55">+B54</f>
        <v>2000</v>
      </c>
      <c r="G54" s="26">
        <f t="shared" si="10"/>
        <v>1930</v>
      </c>
      <c r="H54" s="26">
        <f t="shared" si="10"/>
        <v>1912</v>
      </c>
      <c r="I54" s="4">
        <f>+H54/G54</f>
        <v>0.9906735751295337</v>
      </c>
      <c r="J54" s="2"/>
      <c r="K54" s="2"/>
      <c r="L54" s="2"/>
      <c r="M54" s="4"/>
    </row>
    <row r="55" spans="1:13" ht="12.75">
      <c r="A55" s="54" t="s">
        <v>380</v>
      </c>
      <c r="B55" s="3">
        <v>0</v>
      </c>
      <c r="C55" s="3">
        <v>0</v>
      </c>
      <c r="D55" s="2">
        <v>0</v>
      </c>
      <c r="E55" s="4"/>
      <c r="F55" s="3">
        <f t="shared" si="10"/>
        <v>0</v>
      </c>
      <c r="G55" s="3">
        <f t="shared" si="10"/>
        <v>0</v>
      </c>
      <c r="H55" s="2">
        <f t="shared" si="10"/>
        <v>0</v>
      </c>
      <c r="I55" s="4"/>
      <c r="J55" s="2"/>
      <c r="K55" s="2"/>
      <c r="L55" s="2"/>
      <c r="M55" s="4"/>
    </row>
    <row r="56" spans="1:13" ht="12.75">
      <c r="A56" s="24" t="s">
        <v>381</v>
      </c>
      <c r="B56" s="207">
        <f>SUM(B48:B55)</f>
        <v>26950</v>
      </c>
      <c r="C56" s="207">
        <f>SUM(C48:C55)</f>
        <v>28691</v>
      </c>
      <c r="D56" s="56">
        <f aca="true" t="shared" si="11" ref="D56:M56">SUM(D48:D55)</f>
        <v>28673</v>
      </c>
      <c r="E56" s="60">
        <f>+D56/C56</f>
        <v>0.9993726255620229</v>
      </c>
      <c r="F56" s="56">
        <f t="shared" si="11"/>
        <v>24779</v>
      </c>
      <c r="G56" s="56">
        <f t="shared" si="11"/>
        <v>26654</v>
      </c>
      <c r="H56" s="56">
        <f t="shared" si="11"/>
        <v>15415</v>
      </c>
      <c r="I56" s="60">
        <f>+H56/G56</f>
        <v>0.5783372101748331</v>
      </c>
      <c r="J56" s="56">
        <f t="shared" si="11"/>
        <v>2171</v>
      </c>
      <c r="K56" s="56">
        <f t="shared" si="11"/>
        <v>2037</v>
      </c>
      <c r="L56" s="56">
        <f t="shared" si="11"/>
        <v>13258</v>
      </c>
      <c r="M56" s="60">
        <f t="shared" si="11"/>
        <v>6.508591065292096</v>
      </c>
    </row>
    <row r="57" spans="1:13" ht="12.75">
      <c r="A57" s="54" t="s">
        <v>506</v>
      </c>
      <c r="B57" s="3">
        <v>350</v>
      </c>
      <c r="C57" s="3">
        <v>350</v>
      </c>
      <c r="D57" s="2">
        <v>111</v>
      </c>
      <c r="E57" s="4">
        <f>+D57/C57</f>
        <v>0.3171428571428571</v>
      </c>
      <c r="F57" s="26">
        <f>+B57</f>
        <v>350</v>
      </c>
      <c r="G57" s="26">
        <f>+C57</f>
        <v>350</v>
      </c>
      <c r="H57" s="26">
        <f>+D57</f>
        <v>111</v>
      </c>
      <c r="I57" s="4">
        <f>+H57/G57</f>
        <v>0.3171428571428571</v>
      </c>
      <c r="J57" s="2"/>
      <c r="K57" s="2"/>
      <c r="L57" s="2"/>
      <c r="M57" s="4"/>
    </row>
    <row r="58" spans="1:13" ht="12.75">
      <c r="A58" s="24" t="s">
        <v>382</v>
      </c>
      <c r="B58" s="207">
        <f>+B57+B56</f>
        <v>27300</v>
      </c>
      <c r="C58" s="207">
        <f>+C57+C56</f>
        <v>29041</v>
      </c>
      <c r="D58" s="207">
        <f>+D57+D56</f>
        <v>28784</v>
      </c>
      <c r="E58" s="60">
        <f>+D58/C58</f>
        <v>0.9911504424778761</v>
      </c>
      <c r="F58" s="56">
        <f>+F57+F56</f>
        <v>25129</v>
      </c>
      <c r="G58" s="56">
        <f>+G57+G56</f>
        <v>27004</v>
      </c>
      <c r="H58" s="56">
        <f>+H57+H56</f>
        <v>15526</v>
      </c>
      <c r="I58" s="60">
        <f>+H58/G58</f>
        <v>0.5749518589838543</v>
      </c>
      <c r="J58" s="56">
        <f>+J57+J56</f>
        <v>2171</v>
      </c>
      <c r="K58" s="56">
        <f>+K57+K56</f>
        <v>2037</v>
      </c>
      <c r="L58" s="56">
        <f>+L57+L56</f>
        <v>13258</v>
      </c>
      <c r="M58" s="60">
        <f>SUM(M57)</f>
        <v>0</v>
      </c>
    </row>
    <row r="59" spans="1:13" ht="25.5">
      <c r="A59" s="55" t="s">
        <v>383</v>
      </c>
      <c r="B59" s="3"/>
      <c r="C59" s="3"/>
      <c r="D59" s="2"/>
      <c r="E59" s="4"/>
      <c r="F59" s="2"/>
      <c r="G59" s="2"/>
      <c r="H59" s="2"/>
      <c r="I59" s="4"/>
      <c r="J59" s="2"/>
      <c r="K59" s="2"/>
      <c r="L59" s="2"/>
      <c r="M59" s="4"/>
    </row>
    <row r="60" spans="1:13" ht="25.5">
      <c r="A60" s="55" t="s">
        <v>384</v>
      </c>
      <c r="B60" s="3">
        <v>240</v>
      </c>
      <c r="C60" s="3">
        <v>240</v>
      </c>
      <c r="D60" s="2">
        <v>206</v>
      </c>
      <c r="E60" s="4">
        <f>+D60/C60</f>
        <v>0.8583333333333333</v>
      </c>
      <c r="F60" s="26">
        <f>+B60</f>
        <v>240</v>
      </c>
      <c r="G60" s="26">
        <f>+C60</f>
        <v>240</v>
      </c>
      <c r="H60" s="26">
        <f>+D60</f>
        <v>206</v>
      </c>
      <c r="I60" s="4">
        <f>+H60/G60</f>
        <v>0.8583333333333333</v>
      </c>
      <c r="J60" s="2"/>
      <c r="K60" s="2"/>
      <c r="L60" s="2"/>
      <c r="M60" s="4"/>
    </row>
    <row r="61" spans="1:13" ht="12.75">
      <c r="A61" s="54" t="s">
        <v>385</v>
      </c>
      <c r="B61" s="3"/>
      <c r="C61" s="3">
        <v>65</v>
      </c>
      <c r="D61" s="2">
        <v>65</v>
      </c>
      <c r="E61" s="4"/>
      <c r="F61" s="2"/>
      <c r="G61" s="26">
        <f>+C61</f>
        <v>65</v>
      </c>
      <c r="H61" s="26">
        <f>+D61</f>
        <v>65</v>
      </c>
      <c r="I61" s="4"/>
      <c r="J61" s="2"/>
      <c r="K61" s="2"/>
      <c r="L61" s="2"/>
      <c r="M61" s="4"/>
    </row>
    <row r="62" spans="1:13" ht="12.75">
      <c r="A62" s="24" t="s">
        <v>386</v>
      </c>
      <c r="B62" s="207">
        <f>SUM(B59:B61)</f>
        <v>240</v>
      </c>
      <c r="C62" s="207">
        <f>SUM(C59:C61)</f>
        <v>305</v>
      </c>
      <c r="D62" s="56">
        <f aca="true" t="shared" si="12" ref="D62:M62">SUM(D59:D61)</f>
        <v>271</v>
      </c>
      <c r="E62" s="60">
        <f>+D62/C62</f>
        <v>0.8885245901639345</v>
      </c>
      <c r="F62" s="56">
        <f t="shared" si="12"/>
        <v>240</v>
      </c>
      <c r="G62" s="56">
        <f t="shared" si="12"/>
        <v>305</v>
      </c>
      <c r="H62" s="56">
        <f t="shared" si="12"/>
        <v>271</v>
      </c>
      <c r="I62" s="60">
        <f>+H62/G62</f>
        <v>0.8885245901639345</v>
      </c>
      <c r="J62" s="56">
        <f t="shared" si="12"/>
        <v>0</v>
      </c>
      <c r="K62" s="56">
        <f t="shared" si="12"/>
        <v>0</v>
      </c>
      <c r="L62" s="56">
        <f t="shared" si="12"/>
        <v>0</v>
      </c>
      <c r="M62" s="60">
        <f t="shared" si="12"/>
        <v>0</v>
      </c>
    </row>
    <row r="63" spans="1:13" ht="25.5">
      <c r="A63" s="55" t="s">
        <v>387</v>
      </c>
      <c r="B63" s="3"/>
      <c r="C63" s="3"/>
      <c r="D63" s="2"/>
      <c r="E63" s="4"/>
      <c r="F63" s="2"/>
      <c r="G63" s="2"/>
      <c r="H63" s="2"/>
      <c r="I63" s="4"/>
      <c r="J63" s="2"/>
      <c r="K63" s="2"/>
      <c r="L63" s="2"/>
      <c r="M63" s="4"/>
    </row>
    <row r="64" spans="1:13" ht="25.5">
      <c r="A64" s="55" t="s">
        <v>388</v>
      </c>
      <c r="B64" s="3"/>
      <c r="C64" s="3"/>
      <c r="D64" s="2"/>
      <c r="E64" s="4"/>
      <c r="F64" s="2"/>
      <c r="G64" s="2"/>
      <c r="H64" s="2"/>
      <c r="I64" s="4"/>
      <c r="J64" s="3"/>
      <c r="K64" s="3"/>
      <c r="L64" s="2"/>
      <c r="M64" s="4"/>
    </row>
    <row r="65" spans="1:13" ht="12.75">
      <c r="A65" s="54" t="s">
        <v>389</v>
      </c>
      <c r="B65" s="3"/>
      <c r="C65" s="3"/>
      <c r="D65" s="2"/>
      <c r="E65" s="4"/>
      <c r="F65" s="2"/>
      <c r="G65" s="2"/>
      <c r="H65" s="2"/>
      <c r="I65" s="4"/>
      <c r="J65" s="2"/>
      <c r="K65" s="26"/>
      <c r="L65" s="26"/>
      <c r="M65" s="4"/>
    </row>
    <row r="66" spans="1:13" ht="12.75">
      <c r="A66" s="24" t="s">
        <v>390</v>
      </c>
      <c r="B66" s="207">
        <f>SUM(B63:B65)</f>
        <v>0</v>
      </c>
      <c r="C66" s="207">
        <f>SUM(C63:C65)</f>
        <v>0</v>
      </c>
      <c r="D66" s="56">
        <f aca="true" t="shared" si="13" ref="D66:L66">SUM(D63:D65)</f>
        <v>0</v>
      </c>
      <c r="E66" s="60"/>
      <c r="F66" s="56">
        <f t="shared" si="13"/>
        <v>0</v>
      </c>
      <c r="G66" s="56">
        <f t="shared" si="13"/>
        <v>0</v>
      </c>
      <c r="H66" s="56">
        <f t="shared" si="13"/>
        <v>0</v>
      </c>
      <c r="I66" s="60">
        <f t="shared" si="13"/>
        <v>0</v>
      </c>
      <c r="J66" s="56">
        <f t="shared" si="13"/>
        <v>0</v>
      </c>
      <c r="K66" s="56">
        <f t="shared" si="13"/>
        <v>0</v>
      </c>
      <c r="L66" s="56">
        <f t="shared" si="13"/>
        <v>0</v>
      </c>
      <c r="M66" s="60"/>
    </row>
    <row r="67" spans="1:13" ht="12.75">
      <c r="A67" s="54" t="s">
        <v>391</v>
      </c>
      <c r="B67" s="3"/>
      <c r="C67" s="3"/>
      <c r="D67" s="26"/>
      <c r="E67" s="4"/>
      <c r="F67" s="2"/>
      <c r="G67" s="2"/>
      <c r="H67" s="2"/>
      <c r="I67" s="4"/>
      <c r="J67" s="26"/>
      <c r="K67" s="26"/>
      <c r="L67" s="26"/>
      <c r="M67" s="4"/>
    </row>
    <row r="68" spans="1:13" ht="12.75">
      <c r="A68" s="54" t="s">
        <v>392</v>
      </c>
      <c r="B68" s="3"/>
      <c r="C68" s="3"/>
      <c r="D68" s="26"/>
      <c r="E68" s="4"/>
      <c r="F68" s="26"/>
      <c r="G68" s="26"/>
      <c r="H68" s="26"/>
      <c r="I68" s="4"/>
      <c r="J68" s="26"/>
      <c r="K68" s="26"/>
      <c r="L68" s="26"/>
      <c r="M68" s="4"/>
    </row>
    <row r="69" spans="1:13" ht="12.75">
      <c r="A69" s="54" t="s">
        <v>393</v>
      </c>
      <c r="B69" s="3">
        <v>8764</v>
      </c>
      <c r="C69" s="3">
        <v>323</v>
      </c>
      <c r="D69" s="26">
        <v>0</v>
      </c>
      <c r="E69" s="4"/>
      <c r="F69" s="26">
        <f aca="true" t="shared" si="14" ref="F69:H71">+B69</f>
        <v>8764</v>
      </c>
      <c r="G69" s="26">
        <f t="shared" si="14"/>
        <v>323</v>
      </c>
      <c r="H69" s="26">
        <f t="shared" si="14"/>
        <v>0</v>
      </c>
      <c r="I69" s="4"/>
      <c r="J69" s="26"/>
      <c r="K69" s="26"/>
      <c r="L69" s="26"/>
      <c r="M69" s="4"/>
    </row>
    <row r="70" spans="1:13" ht="12.75">
      <c r="A70" s="54" t="s">
        <v>394</v>
      </c>
      <c r="B70" s="3">
        <v>16139</v>
      </c>
      <c r="C70" s="3">
        <v>16369</v>
      </c>
      <c r="D70" s="26">
        <v>16369</v>
      </c>
      <c r="E70" s="4">
        <f>+D70/C70</f>
        <v>1</v>
      </c>
      <c r="F70" s="26">
        <f t="shared" si="14"/>
        <v>16139</v>
      </c>
      <c r="G70" s="26">
        <f t="shared" si="14"/>
        <v>16369</v>
      </c>
      <c r="H70" s="26">
        <f t="shared" si="14"/>
        <v>16369</v>
      </c>
      <c r="I70" s="4">
        <f>+H70/G70</f>
        <v>1</v>
      </c>
      <c r="J70" s="26"/>
      <c r="K70" s="26"/>
      <c r="L70" s="26"/>
      <c r="M70" s="4"/>
    </row>
    <row r="71" spans="1:13" ht="12.75">
      <c r="A71" s="54" t="s">
        <v>395</v>
      </c>
      <c r="B71" s="3"/>
      <c r="C71" s="3">
        <v>0</v>
      </c>
      <c r="D71" s="26"/>
      <c r="E71" s="4"/>
      <c r="F71" s="26">
        <f t="shared" si="14"/>
        <v>0</v>
      </c>
      <c r="G71" s="26">
        <f t="shared" si="14"/>
        <v>0</v>
      </c>
      <c r="H71" s="26">
        <f t="shared" si="14"/>
        <v>0</v>
      </c>
      <c r="I71" s="4"/>
      <c r="J71" s="26"/>
      <c r="K71" s="26"/>
      <c r="L71" s="26"/>
      <c r="M71" s="4"/>
    </row>
    <row r="72" spans="1:13" ht="12.75">
      <c r="A72" s="54" t="s">
        <v>507</v>
      </c>
      <c r="B72" s="3"/>
      <c r="C72" s="3"/>
      <c r="D72" s="26">
        <v>1041</v>
      </c>
      <c r="E72" s="4"/>
      <c r="F72" s="26"/>
      <c r="G72" s="26">
        <f>+C72</f>
        <v>0</v>
      </c>
      <c r="H72" s="26">
        <f>+D72</f>
        <v>1041</v>
      </c>
      <c r="I72" s="4"/>
      <c r="J72" s="26"/>
      <c r="K72" s="26"/>
      <c r="L72" s="26"/>
      <c r="M72" s="4"/>
    </row>
    <row r="73" spans="1:13" ht="12.75">
      <c r="A73" s="54" t="s">
        <v>396</v>
      </c>
      <c r="B73" s="3"/>
      <c r="C73" s="3"/>
      <c r="D73" s="2"/>
      <c r="E73" s="4"/>
      <c r="F73" s="2"/>
      <c r="G73" s="2"/>
      <c r="H73" s="2"/>
      <c r="I73" s="4"/>
      <c r="J73" s="2"/>
      <c r="K73" s="2"/>
      <c r="L73" s="2"/>
      <c r="M73" s="4"/>
    </row>
    <row r="74" spans="1:13" ht="12.75">
      <c r="A74" s="25" t="s">
        <v>397</v>
      </c>
      <c r="B74" s="207">
        <f>SUM(B67:B73)</f>
        <v>24903</v>
      </c>
      <c r="C74" s="207">
        <f>SUM(C69:C73)</f>
        <v>16692</v>
      </c>
      <c r="D74" s="56">
        <f aca="true" t="shared" si="15" ref="D74:M74">SUM(D67:D73)</f>
        <v>17410</v>
      </c>
      <c r="E74" s="60">
        <f>+D74/C74</f>
        <v>1.043014617780973</v>
      </c>
      <c r="F74" s="56">
        <f t="shared" si="15"/>
        <v>24903</v>
      </c>
      <c r="G74" s="56">
        <f t="shared" si="15"/>
        <v>16692</v>
      </c>
      <c r="H74" s="56">
        <f t="shared" si="15"/>
        <v>17410</v>
      </c>
      <c r="I74" s="60">
        <f>+H74/G74</f>
        <v>1.043014617780973</v>
      </c>
      <c r="J74" s="56">
        <f t="shared" si="15"/>
        <v>0</v>
      </c>
      <c r="K74" s="56">
        <f t="shared" si="15"/>
        <v>0</v>
      </c>
      <c r="L74" s="56">
        <f t="shared" si="15"/>
        <v>0</v>
      </c>
      <c r="M74" s="60">
        <f t="shared" si="15"/>
        <v>0</v>
      </c>
    </row>
    <row r="75" spans="1:13" ht="12.75">
      <c r="A75" s="52" t="s">
        <v>410</v>
      </c>
      <c r="B75" s="208">
        <f>+B74+B66+B62+B58+B47+B44+B38+B33+B27+B20</f>
        <v>89846</v>
      </c>
      <c r="C75" s="208">
        <f>+C74+C66+C62+C58+C47+C44+C38+C33+C27+C20</f>
        <v>92902</v>
      </c>
      <c r="D75" s="208">
        <f>+D74+D66+D62+D58+D47+D44+D38+D33+D27+D20</f>
        <v>91844</v>
      </c>
      <c r="E75" s="209">
        <f>+D75/C75</f>
        <v>0.988611655292674</v>
      </c>
      <c r="F75" s="208">
        <f>+F74+F66+F62+F58+F47+F44+F38+F33+F27+F20</f>
        <v>87675</v>
      </c>
      <c r="G75" s="208">
        <f>+G74+G66+G62+G58+G47+G44+G38+G33+G27+G20</f>
        <v>88865</v>
      </c>
      <c r="H75" s="208">
        <f>+H74+H66+H62+H58+H47+H44+H38+H33+H27+H20</f>
        <v>76586</v>
      </c>
      <c r="I75" s="209">
        <f>+H75/G75</f>
        <v>0.8618241152309684</v>
      </c>
      <c r="J75" s="208">
        <f>+J74+J66+J62+J58+J47+J44+J38+J33+J27+J20</f>
        <v>2171</v>
      </c>
      <c r="K75" s="208">
        <f>+K74+K66+K62+K58+K47+K44+K38+K33+K27+K20</f>
        <v>4037</v>
      </c>
      <c r="L75" s="208">
        <f>+L74+L66+L62+L58+L47+L44+L38+L33+L27+L20</f>
        <v>15258</v>
      </c>
      <c r="M75" s="209">
        <f>+L75/K75</f>
        <v>3.77953926182809</v>
      </c>
    </row>
    <row r="78" spans="8:10" ht="12.75">
      <c r="H78" s="49">
        <f>+F75+J75</f>
        <v>89846</v>
      </c>
      <c r="I78" s="49">
        <f>+G75+K75</f>
        <v>92902</v>
      </c>
      <c r="J78" s="49">
        <f>+H75+L75</f>
        <v>91844</v>
      </c>
    </row>
  </sheetData>
  <sheetProtection/>
  <mergeCells count="10">
    <mergeCell ref="A1:M1"/>
    <mergeCell ref="A2:M2"/>
    <mergeCell ref="A6:A9"/>
    <mergeCell ref="A3:M3"/>
    <mergeCell ref="L5:M5"/>
    <mergeCell ref="J8:M8"/>
    <mergeCell ref="F7:M7"/>
    <mergeCell ref="B6:M6"/>
    <mergeCell ref="B7:E8"/>
    <mergeCell ref="F8:I8"/>
  </mergeCells>
  <printOptions/>
  <pageMargins left="0.7874015748031497" right="0" top="0.1968503937007874" bottom="0.1968503937007874" header="0" footer="0"/>
  <pageSetup horizontalDpi="600" verticalDpi="60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F44"/>
  <sheetViews>
    <sheetView zoomScalePageLayoutView="0" workbookViewId="0" topLeftCell="A1">
      <selection activeCell="D6" sqref="D6"/>
    </sheetView>
  </sheetViews>
  <sheetFormatPr defaultColWidth="10.28125" defaultRowHeight="12.75"/>
  <cols>
    <col min="1" max="1" width="50.421875" style="153" customWidth="1"/>
    <col min="2" max="2" width="5.8515625" style="153" customWidth="1"/>
    <col min="3" max="3" width="14.7109375" style="153" customWidth="1"/>
    <col min="4" max="4" width="16.421875" style="153" customWidth="1"/>
    <col min="5" max="16384" width="10.28125" style="153" customWidth="1"/>
  </cols>
  <sheetData>
    <row r="1" spans="1:4" ht="48" customHeight="1">
      <c r="A1" s="319" t="s">
        <v>664</v>
      </c>
      <c r="B1" s="320"/>
      <c r="C1" s="320"/>
      <c r="D1" s="320"/>
    </row>
    <row r="2" ht="16.5" thickBot="1"/>
    <row r="3" spans="1:4" ht="43.5" customHeight="1" thickBot="1">
      <c r="A3" s="154" t="s">
        <v>467</v>
      </c>
      <c r="B3" s="68" t="s">
        <v>437</v>
      </c>
      <c r="C3" s="155" t="s">
        <v>123</v>
      </c>
      <c r="D3" s="156" t="s">
        <v>124</v>
      </c>
    </row>
    <row r="4" spans="1:4" ht="16.5" thickBot="1">
      <c r="A4" s="157" t="s">
        <v>108</v>
      </c>
      <c r="B4" s="158" t="s">
        <v>7</v>
      </c>
      <c r="C4" s="158" t="s">
        <v>8</v>
      </c>
      <c r="D4" s="159" t="s">
        <v>9</v>
      </c>
    </row>
    <row r="5" spans="1:4" ht="15.75" customHeight="1">
      <c r="A5" s="160" t="s">
        <v>125</v>
      </c>
      <c r="B5" s="161" t="s">
        <v>414</v>
      </c>
      <c r="C5" s="162">
        <v>58</v>
      </c>
      <c r="D5" s="163">
        <f>53279+95-D7</f>
        <v>52802</v>
      </c>
    </row>
    <row r="6" spans="1:4" ht="15.75" customHeight="1">
      <c r="A6" s="160" t="s">
        <v>126</v>
      </c>
      <c r="B6" s="164" t="s">
        <v>419</v>
      </c>
      <c r="C6" s="165">
        <v>7</v>
      </c>
      <c r="D6" s="166">
        <f>764+2657</f>
        <v>3421</v>
      </c>
    </row>
    <row r="7" spans="1:4" ht="15.75" customHeight="1">
      <c r="A7" s="160" t="s">
        <v>127</v>
      </c>
      <c r="B7" s="164" t="s">
        <v>420</v>
      </c>
      <c r="C7" s="165">
        <v>7</v>
      </c>
      <c r="D7" s="166">
        <v>572</v>
      </c>
    </row>
    <row r="8" spans="1:4" ht="15.75" customHeight="1" thickBot="1">
      <c r="A8" s="167" t="s">
        <v>128</v>
      </c>
      <c r="B8" s="168" t="s">
        <v>441</v>
      </c>
      <c r="C8" s="169"/>
      <c r="D8" s="170"/>
    </row>
    <row r="9" spans="1:4" ht="15.75" customHeight="1" thickBot="1">
      <c r="A9" s="171" t="s">
        <v>129</v>
      </c>
      <c r="B9" s="172" t="s">
        <v>442</v>
      </c>
      <c r="C9" s="173"/>
      <c r="D9" s="174">
        <f>+D10+D11+D12+D13</f>
        <v>0</v>
      </c>
    </row>
    <row r="10" spans="1:4" ht="15.75" customHeight="1">
      <c r="A10" s="175" t="s">
        <v>130</v>
      </c>
      <c r="B10" s="161" t="s">
        <v>443</v>
      </c>
      <c r="C10" s="162"/>
      <c r="D10" s="163"/>
    </row>
    <row r="11" spans="1:4" ht="15.75" customHeight="1">
      <c r="A11" s="160" t="s">
        <v>131</v>
      </c>
      <c r="B11" s="164" t="s">
        <v>444</v>
      </c>
      <c r="C11" s="165"/>
      <c r="D11" s="166"/>
    </row>
    <row r="12" spans="1:4" ht="15.75" customHeight="1">
      <c r="A12" s="160" t="s">
        <v>132</v>
      </c>
      <c r="B12" s="164" t="s">
        <v>445</v>
      </c>
      <c r="C12" s="165"/>
      <c r="D12" s="166"/>
    </row>
    <row r="13" spans="1:4" ht="15.75" customHeight="1" thickBot="1">
      <c r="A13" s="167" t="s">
        <v>133</v>
      </c>
      <c r="B13" s="168" t="s">
        <v>446</v>
      </c>
      <c r="C13" s="169"/>
      <c r="D13" s="170"/>
    </row>
    <row r="14" spans="1:4" ht="15.75" customHeight="1" thickBot="1">
      <c r="A14" s="171" t="s">
        <v>134</v>
      </c>
      <c r="B14" s="172" t="s">
        <v>447</v>
      </c>
      <c r="C14" s="173"/>
      <c r="D14" s="174">
        <f>+D15+D16+D17</f>
        <v>0</v>
      </c>
    </row>
    <row r="15" spans="1:4" ht="15.75" customHeight="1">
      <c r="A15" s="175" t="s">
        <v>135</v>
      </c>
      <c r="B15" s="161" t="s">
        <v>448</v>
      </c>
      <c r="C15" s="162"/>
      <c r="D15" s="163"/>
    </row>
    <row r="16" spans="1:4" ht="15.75" customHeight="1">
      <c r="A16" s="160" t="s">
        <v>136</v>
      </c>
      <c r="B16" s="164" t="s">
        <v>449</v>
      </c>
      <c r="C16" s="165"/>
      <c r="D16" s="166"/>
    </row>
    <row r="17" spans="1:4" ht="15.75" customHeight="1" thickBot="1">
      <c r="A17" s="167" t="s">
        <v>137</v>
      </c>
      <c r="B17" s="168" t="s">
        <v>450</v>
      </c>
      <c r="C17" s="169"/>
      <c r="D17" s="170"/>
    </row>
    <row r="18" spans="1:4" ht="15.75" customHeight="1" thickBot="1">
      <c r="A18" s="171" t="s">
        <v>138</v>
      </c>
      <c r="B18" s="172" t="s">
        <v>451</v>
      </c>
      <c r="C18" s="173"/>
      <c r="D18" s="174">
        <f>+D19+D20+D21</f>
        <v>0</v>
      </c>
    </row>
    <row r="19" spans="1:4" ht="15.75" customHeight="1">
      <c r="A19" s="175" t="s">
        <v>139</v>
      </c>
      <c r="B19" s="161" t="s">
        <v>463</v>
      </c>
      <c r="C19" s="162"/>
      <c r="D19" s="163"/>
    </row>
    <row r="20" spans="1:4" ht="15.75" customHeight="1">
      <c r="A20" s="160" t="s">
        <v>140</v>
      </c>
      <c r="B20" s="164" t="s">
        <v>452</v>
      </c>
      <c r="C20" s="165"/>
      <c r="D20" s="166"/>
    </row>
    <row r="21" spans="1:4" ht="15.75" customHeight="1">
      <c r="A21" s="160" t="s">
        <v>141</v>
      </c>
      <c r="B21" s="164" t="s">
        <v>464</v>
      </c>
      <c r="C21" s="165"/>
      <c r="D21" s="166"/>
    </row>
    <row r="22" spans="1:4" ht="15.75" customHeight="1">
      <c r="A22" s="160" t="s">
        <v>142</v>
      </c>
      <c r="B22" s="164" t="s">
        <v>453</v>
      </c>
      <c r="C22" s="165"/>
      <c r="D22" s="166"/>
    </row>
    <row r="23" spans="1:4" ht="15.75" customHeight="1">
      <c r="A23" s="160"/>
      <c r="B23" s="164" t="s">
        <v>454</v>
      </c>
      <c r="C23" s="165"/>
      <c r="D23" s="166"/>
    </row>
    <row r="24" spans="1:4" ht="15.75" customHeight="1">
      <c r="A24" s="160"/>
      <c r="B24" s="164" t="s">
        <v>455</v>
      </c>
      <c r="C24" s="165"/>
      <c r="D24" s="166"/>
    </row>
    <row r="25" spans="1:4" ht="15.75" customHeight="1">
      <c r="A25" s="160"/>
      <c r="B25" s="164" t="s">
        <v>456</v>
      </c>
      <c r="C25" s="165"/>
      <c r="D25" s="166"/>
    </row>
    <row r="26" spans="1:4" ht="15.75" customHeight="1">
      <c r="A26" s="160"/>
      <c r="B26" s="164" t="s">
        <v>457</v>
      </c>
      <c r="C26" s="165"/>
      <c r="D26" s="166"/>
    </row>
    <row r="27" spans="1:4" ht="15.75" customHeight="1">
      <c r="A27" s="160"/>
      <c r="B27" s="164" t="s">
        <v>482</v>
      </c>
      <c r="C27" s="165"/>
      <c r="D27" s="166"/>
    </row>
    <row r="28" spans="1:4" ht="15.75" customHeight="1">
      <c r="A28" s="160"/>
      <c r="B28" s="164" t="s">
        <v>498</v>
      </c>
      <c r="C28" s="165"/>
      <c r="D28" s="166"/>
    </row>
    <row r="29" spans="1:4" ht="15.75" customHeight="1">
      <c r="A29" s="160"/>
      <c r="B29" s="164" t="s">
        <v>483</v>
      </c>
      <c r="C29" s="165"/>
      <c r="D29" s="166"/>
    </row>
    <row r="30" spans="1:4" ht="15.75" customHeight="1">
      <c r="A30" s="160"/>
      <c r="B30" s="164" t="s">
        <v>484</v>
      </c>
      <c r="C30" s="165"/>
      <c r="D30" s="166"/>
    </row>
    <row r="31" spans="1:4" ht="15.75" customHeight="1">
      <c r="A31" s="160"/>
      <c r="B31" s="164" t="s">
        <v>485</v>
      </c>
      <c r="C31" s="165"/>
      <c r="D31" s="166"/>
    </row>
    <row r="32" spans="1:4" ht="15.75" customHeight="1">
      <c r="A32" s="160"/>
      <c r="B32" s="164" t="s">
        <v>486</v>
      </c>
      <c r="C32" s="165"/>
      <c r="D32" s="166"/>
    </row>
    <row r="33" spans="1:4" ht="15.75" customHeight="1">
      <c r="A33" s="160"/>
      <c r="B33" s="164" t="s">
        <v>487</v>
      </c>
      <c r="C33" s="165"/>
      <c r="D33" s="166"/>
    </row>
    <row r="34" spans="1:4" ht="15.75" customHeight="1">
      <c r="A34" s="160"/>
      <c r="B34" s="164" t="s">
        <v>488</v>
      </c>
      <c r="C34" s="165"/>
      <c r="D34" s="166"/>
    </row>
    <row r="35" spans="1:4" ht="15.75" customHeight="1">
      <c r="A35" s="160"/>
      <c r="B35" s="164" t="s">
        <v>489</v>
      </c>
      <c r="C35" s="165"/>
      <c r="D35" s="166"/>
    </row>
    <row r="36" spans="1:4" ht="15.75" customHeight="1">
      <c r="A36" s="160"/>
      <c r="B36" s="164" t="s">
        <v>490</v>
      </c>
      <c r="C36" s="165"/>
      <c r="D36" s="166"/>
    </row>
    <row r="37" spans="1:4" ht="15.75" customHeight="1" thickBot="1">
      <c r="A37" s="167"/>
      <c r="B37" s="168" t="s">
        <v>491</v>
      </c>
      <c r="C37" s="169"/>
      <c r="D37" s="170"/>
    </row>
    <row r="38" spans="1:6" ht="15.75" customHeight="1" thickBot="1">
      <c r="A38" s="321" t="s">
        <v>143</v>
      </c>
      <c r="B38" s="322"/>
      <c r="C38" s="176"/>
      <c r="D38" s="174">
        <f>+D5+D6+D7+D8+D9+D14+D18+D22+D23+D24+D25+D26+D27+D28+D29+D30+D31+D32+D33+D34+D35+D36+D37</f>
        <v>56795</v>
      </c>
      <c r="F38" s="177"/>
    </row>
    <row r="39" ht="15.75">
      <c r="A39" s="178" t="s">
        <v>144</v>
      </c>
    </row>
    <row r="40" spans="1:4" ht="15.75">
      <c r="A40" s="179"/>
      <c r="B40" s="180"/>
      <c r="C40" s="318"/>
      <c r="D40" s="318"/>
    </row>
    <row r="41" spans="1:4" ht="15.75">
      <c r="A41" s="179"/>
      <c r="B41" s="180"/>
      <c r="C41" s="181"/>
      <c r="D41" s="181"/>
    </row>
    <row r="42" spans="1:4" ht="15.75">
      <c r="A42" s="180"/>
      <c r="B42" s="180"/>
      <c r="C42" s="318"/>
      <c r="D42" s="318"/>
    </row>
    <row r="43" spans="1:2" ht="15.75">
      <c r="A43" s="182"/>
      <c r="B43" s="182"/>
    </row>
    <row r="44" spans="1:3" ht="15.75">
      <c r="A44" s="182"/>
      <c r="B44" s="182"/>
      <c r="C44" s="182"/>
    </row>
  </sheetData>
  <sheetProtection/>
  <mergeCells count="4">
    <mergeCell ref="C40:D40"/>
    <mergeCell ref="C42:D42"/>
    <mergeCell ref="A1:D1"/>
    <mergeCell ref="A38:B38"/>
  </mergeCells>
  <printOptions horizontalCentered="1"/>
  <pageMargins left="0.7874015748031497" right="0.7874015748031497" top="1.1479166666666667" bottom="0.984251968503937" header="0.5" footer="0.5"/>
  <pageSetup horizontalDpi="600" verticalDpi="600" orientation="portrait" paperSize="9" scale="99" r:id="rId1"/>
  <headerFooter alignWithMargins="0">
    <oddHeader>&amp;L&amp;"Times New Roman,Félkövér dőlt"......................Önkormányzat&amp;R&amp;"Times New Roman,Félkövér dőlt"7.3. tájékoztató tábla a ……/2015. (……)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5.00390625" style="0" bestFit="1" customWidth="1"/>
    <col min="2" max="2" width="52.00390625" style="0" customWidth="1"/>
    <col min="3" max="7" width="10.57421875" style="0" bestFit="1" customWidth="1"/>
    <col min="8" max="8" width="9.8515625" style="0" bestFit="1" customWidth="1"/>
  </cols>
  <sheetData>
    <row r="1" spans="1:7" ht="12.75">
      <c r="A1" s="265"/>
      <c r="B1" s="265"/>
      <c r="C1" s="265"/>
      <c r="D1" s="265"/>
      <c r="E1" s="265"/>
      <c r="F1" s="265"/>
      <c r="G1" s="265"/>
    </row>
    <row r="2" spans="1:10" ht="12.75">
      <c r="A2" s="333" t="s">
        <v>671</v>
      </c>
      <c r="B2" s="263"/>
      <c r="C2" s="263"/>
      <c r="D2" s="263"/>
      <c r="E2" s="263"/>
      <c r="F2" s="263"/>
      <c r="G2" s="263"/>
      <c r="H2" s="16"/>
      <c r="I2" s="16"/>
      <c r="J2" s="16"/>
    </row>
    <row r="3" spans="1:7" s="1" customFormat="1" ht="33.75" customHeight="1">
      <c r="A3" s="267" t="s">
        <v>665</v>
      </c>
      <c r="B3" s="265"/>
      <c r="C3" s="265"/>
      <c r="D3" s="265"/>
      <c r="E3" s="265"/>
      <c r="F3" s="265"/>
      <c r="G3" s="265"/>
    </row>
    <row r="4" spans="5:8" s="1" customFormat="1" ht="12.75">
      <c r="E4" s="281" t="s">
        <v>401</v>
      </c>
      <c r="F4" s="281"/>
      <c r="G4" s="281"/>
      <c r="H4" s="281"/>
    </row>
    <row r="5" spans="1:8" ht="12.75">
      <c r="A5" s="9" t="s">
        <v>466</v>
      </c>
      <c r="B5" s="2" t="s">
        <v>467</v>
      </c>
      <c r="C5" s="330">
        <v>2017</v>
      </c>
      <c r="D5" s="331"/>
      <c r="E5" s="332"/>
      <c r="F5" s="323">
        <v>2018</v>
      </c>
      <c r="G5" s="323">
        <v>2019</v>
      </c>
      <c r="H5" s="323">
        <v>2020</v>
      </c>
    </row>
    <row r="6" spans="1:8" ht="12.75">
      <c r="A6" s="9"/>
      <c r="B6" s="2"/>
      <c r="C6" s="2" t="s">
        <v>424</v>
      </c>
      <c r="D6" s="2" t="s">
        <v>425</v>
      </c>
      <c r="E6" s="2" t="s">
        <v>426</v>
      </c>
      <c r="F6" s="324"/>
      <c r="G6" s="324"/>
      <c r="H6" s="324"/>
    </row>
    <row r="7" spans="1:8" ht="12.75">
      <c r="A7" s="325" t="s">
        <v>468</v>
      </c>
      <c r="B7" s="326"/>
      <c r="C7" s="326"/>
      <c r="D7" s="326"/>
      <c r="E7" s="326"/>
      <c r="F7" s="326"/>
      <c r="G7" s="326"/>
      <c r="H7" s="326"/>
    </row>
    <row r="8" spans="1:8" ht="24" customHeight="1">
      <c r="A8" s="9">
        <v>1</v>
      </c>
      <c r="B8" s="10" t="s">
        <v>145</v>
      </c>
      <c r="C8" s="27">
        <f>+'1.sz.m.'!F20</f>
        <v>2062</v>
      </c>
      <c r="D8" s="27">
        <f>+'1.sz.m.'!G20</f>
        <v>3102</v>
      </c>
      <c r="E8" s="27">
        <f>+'1.sz.m.'!H20</f>
        <v>2262</v>
      </c>
      <c r="F8" s="3">
        <v>1456</v>
      </c>
      <c r="G8" s="3">
        <f>+F8*1.1</f>
        <v>1601.6000000000001</v>
      </c>
      <c r="H8" s="26">
        <f>+G8*1.1</f>
        <v>1761.7600000000002</v>
      </c>
    </row>
    <row r="9" spans="1:8" ht="12.75">
      <c r="A9" s="9">
        <v>2</v>
      </c>
      <c r="B9" s="2" t="s">
        <v>146</v>
      </c>
      <c r="C9" s="3">
        <f>+'1.sz.m.'!F27</f>
        <v>33507</v>
      </c>
      <c r="D9" s="3">
        <f>+'1.sz.m.'!G27</f>
        <v>39928</v>
      </c>
      <c r="E9" s="3">
        <f>+'1.sz.m.'!H27</f>
        <v>39929</v>
      </c>
      <c r="F9" s="3">
        <v>36885</v>
      </c>
      <c r="G9" s="3">
        <f>+F9*1.1-1145</f>
        <v>39428.5</v>
      </c>
      <c r="H9" s="26">
        <f aca="true" t="shared" si="0" ref="G9:H15">+G9*1.1</f>
        <v>43371.350000000006</v>
      </c>
    </row>
    <row r="10" spans="1:8" ht="12.75">
      <c r="A10" s="9">
        <v>3</v>
      </c>
      <c r="B10" s="2" t="s">
        <v>147</v>
      </c>
      <c r="C10" s="3">
        <f>+'1.sz.m.'!F38</f>
        <v>1834</v>
      </c>
      <c r="D10" s="3">
        <f>+'1.sz.m.'!G38</f>
        <v>1834</v>
      </c>
      <c r="E10" s="3">
        <f>+'1.sz.m.'!H38</f>
        <v>1188</v>
      </c>
      <c r="F10" s="3">
        <v>4500</v>
      </c>
      <c r="G10" s="3">
        <f t="shared" si="0"/>
        <v>4950</v>
      </c>
      <c r="H10" s="26">
        <f t="shared" si="0"/>
        <v>5445</v>
      </c>
    </row>
    <row r="11" spans="1:8" ht="12.75">
      <c r="A11" s="9">
        <v>4</v>
      </c>
      <c r="B11" s="2" t="s">
        <v>148</v>
      </c>
      <c r="C11" s="3">
        <f>+'1.sz.m.'!F47</f>
        <v>0</v>
      </c>
      <c r="D11" s="3">
        <f>+'1.sz.m.'!G47</f>
        <v>0</v>
      </c>
      <c r="E11" s="3">
        <f>+'1.sz.m.'!H47</f>
        <v>0</v>
      </c>
      <c r="F11" s="3"/>
      <c r="G11" s="3"/>
      <c r="H11" s="26"/>
    </row>
    <row r="12" spans="1:8" ht="12.75">
      <c r="A12" s="9">
        <v>5</v>
      </c>
      <c r="B12" s="2" t="s">
        <v>149</v>
      </c>
      <c r="C12" s="3">
        <f>+'1.sz.m.'!F56</f>
        <v>24779</v>
      </c>
      <c r="D12" s="3">
        <f>+'1.sz.m.'!G56</f>
        <v>26654</v>
      </c>
      <c r="E12" s="3">
        <f>+'1.sz.m.'!H56</f>
        <v>15415</v>
      </c>
      <c r="F12" s="3">
        <v>25000</v>
      </c>
      <c r="G12" s="3">
        <f t="shared" si="0"/>
        <v>27500.000000000004</v>
      </c>
      <c r="H12" s="26">
        <f>+G12*1.1</f>
        <v>30250.000000000007</v>
      </c>
    </row>
    <row r="13" spans="1:8" ht="12.75">
      <c r="A13" s="9">
        <v>6</v>
      </c>
      <c r="B13" s="2" t="s">
        <v>506</v>
      </c>
      <c r="C13" s="3">
        <f>+'1.sz.m.'!F57</f>
        <v>350</v>
      </c>
      <c r="D13" s="3">
        <f>+'1.sz.m.'!G57</f>
        <v>350</v>
      </c>
      <c r="E13" s="3">
        <f>+'1.sz.m.'!H57</f>
        <v>111</v>
      </c>
      <c r="F13" s="3">
        <v>200</v>
      </c>
      <c r="G13" s="3">
        <f t="shared" si="0"/>
        <v>220.00000000000003</v>
      </c>
      <c r="H13" s="26">
        <f>+G13*1.1</f>
        <v>242.00000000000006</v>
      </c>
    </row>
    <row r="14" spans="1:8" ht="12.75">
      <c r="A14" s="9">
        <v>7</v>
      </c>
      <c r="B14" s="2" t="s">
        <v>150</v>
      </c>
      <c r="C14" s="3">
        <f>+'1.sz.m.'!F62</f>
        <v>240</v>
      </c>
      <c r="D14" s="3">
        <f>+'1.sz.m.'!G62</f>
        <v>305</v>
      </c>
      <c r="E14" s="3">
        <f>+'1.sz.m.'!H62</f>
        <v>271</v>
      </c>
      <c r="F14" s="3">
        <v>100</v>
      </c>
      <c r="G14" s="3">
        <f t="shared" si="0"/>
        <v>110.00000000000001</v>
      </c>
      <c r="H14" s="26">
        <f>+G14*1.1</f>
        <v>121.00000000000003</v>
      </c>
    </row>
    <row r="15" spans="1:8" ht="12.75">
      <c r="A15" s="9">
        <v>8</v>
      </c>
      <c r="B15" s="2" t="s">
        <v>154</v>
      </c>
      <c r="C15" s="3">
        <f>+'1.sz.m.'!F74</f>
        <v>24903</v>
      </c>
      <c r="D15" s="3">
        <f>+'1.sz.m.'!G74</f>
        <v>16692</v>
      </c>
      <c r="E15" s="3">
        <f>+'1.sz.m.'!H74</f>
        <v>17410</v>
      </c>
      <c r="F15" s="3">
        <v>1000</v>
      </c>
      <c r="G15" s="3">
        <f t="shared" si="0"/>
        <v>1100</v>
      </c>
      <c r="H15" s="26">
        <f>+G15*1.1</f>
        <v>1210</v>
      </c>
    </row>
    <row r="16" spans="1:8" ht="12.75">
      <c r="A16" s="15">
        <v>9</v>
      </c>
      <c r="B16" s="248" t="s">
        <v>469</v>
      </c>
      <c r="C16" s="249">
        <f aca="true" t="shared" si="1" ref="C16:H16">SUM(C8:C15)</f>
        <v>87675</v>
      </c>
      <c r="D16" s="249">
        <f t="shared" si="1"/>
        <v>88865</v>
      </c>
      <c r="E16" s="249">
        <f t="shared" si="1"/>
        <v>76586</v>
      </c>
      <c r="F16" s="249">
        <f t="shared" si="1"/>
        <v>69141</v>
      </c>
      <c r="G16" s="249">
        <f t="shared" si="1"/>
        <v>74910.1</v>
      </c>
      <c r="H16" s="249">
        <f t="shared" si="1"/>
        <v>82401.11000000002</v>
      </c>
    </row>
    <row r="17" spans="1:8" ht="12.75">
      <c r="A17" s="9">
        <v>10</v>
      </c>
      <c r="B17" s="32" t="s">
        <v>470</v>
      </c>
      <c r="C17" s="33">
        <f>+'3.'!E8</f>
        <v>10953</v>
      </c>
      <c r="D17" s="33">
        <f>+'3.'!F8</f>
        <v>11308</v>
      </c>
      <c r="E17" s="33">
        <f>+'3.'!G8</f>
        <v>9684</v>
      </c>
      <c r="F17" s="3">
        <v>9000</v>
      </c>
      <c r="G17" s="3">
        <f>+F17*1.1</f>
        <v>9900</v>
      </c>
      <c r="H17" s="26">
        <f>+G17*1.1</f>
        <v>10890</v>
      </c>
    </row>
    <row r="18" spans="1:8" ht="12.75">
      <c r="A18" s="9">
        <v>11</v>
      </c>
      <c r="B18" s="32" t="s">
        <v>151</v>
      </c>
      <c r="C18" s="33">
        <f>+'3.'!E9</f>
        <v>2531</v>
      </c>
      <c r="D18" s="33">
        <f>+'3.'!F9</f>
        <v>2531</v>
      </c>
      <c r="E18" s="33">
        <f>+'3.'!G9</f>
        <v>2163</v>
      </c>
      <c r="F18" s="3">
        <v>2100</v>
      </c>
      <c r="G18" s="3">
        <f aca="true" t="shared" si="2" ref="G18:H21">+F18*1.1</f>
        <v>2310</v>
      </c>
      <c r="H18" s="26">
        <f t="shared" si="2"/>
        <v>2541</v>
      </c>
    </row>
    <row r="19" spans="1:8" ht="12.75">
      <c r="A19" s="9">
        <v>12</v>
      </c>
      <c r="B19" s="32" t="s">
        <v>417</v>
      </c>
      <c r="C19" s="33">
        <f>+'3.'!E10</f>
        <v>16010</v>
      </c>
      <c r="D19" s="33">
        <f>+'3.'!F10</f>
        <v>17185</v>
      </c>
      <c r="E19" s="33">
        <f>+'3.'!G10</f>
        <v>12095</v>
      </c>
      <c r="F19" s="3">
        <v>11000</v>
      </c>
      <c r="G19" s="3">
        <f t="shared" si="2"/>
        <v>12100.000000000002</v>
      </c>
      <c r="H19" s="26">
        <f t="shared" si="2"/>
        <v>13310.000000000004</v>
      </c>
    </row>
    <row r="20" spans="1:8" ht="12.75">
      <c r="A20" s="9">
        <v>13</v>
      </c>
      <c r="B20" s="32" t="s">
        <v>471</v>
      </c>
      <c r="C20" s="33">
        <f>+'3.'!E14</f>
        <v>1000</v>
      </c>
      <c r="D20" s="33">
        <f>+'3.'!F14</f>
        <v>2062</v>
      </c>
      <c r="E20" s="33">
        <f>+'3.'!G14</f>
        <v>2062</v>
      </c>
      <c r="F20" s="3">
        <v>1000</v>
      </c>
      <c r="G20" s="3">
        <f t="shared" si="2"/>
        <v>1100</v>
      </c>
      <c r="H20" s="26">
        <f t="shared" si="2"/>
        <v>1210</v>
      </c>
    </row>
    <row r="21" spans="1:8" ht="12.75">
      <c r="A21" s="9">
        <v>14</v>
      </c>
      <c r="B21" s="32" t="s">
        <v>152</v>
      </c>
      <c r="C21" s="33">
        <v>36453</v>
      </c>
      <c r="D21" s="33">
        <f>+'2.'!G69</f>
        <v>39917</v>
      </c>
      <c r="E21" s="33">
        <v>39917</v>
      </c>
      <c r="F21" s="3">
        <v>45000</v>
      </c>
      <c r="G21" s="3">
        <f t="shared" si="2"/>
        <v>49500.00000000001</v>
      </c>
      <c r="H21" s="26">
        <f t="shared" si="2"/>
        <v>54450.000000000015</v>
      </c>
    </row>
    <row r="22" spans="1:8" ht="12.75">
      <c r="A22" s="9">
        <v>15</v>
      </c>
      <c r="B22" s="32" t="s">
        <v>153</v>
      </c>
      <c r="C22" s="33">
        <f>+'2.'!F87</f>
        <v>1062</v>
      </c>
      <c r="D22" s="33">
        <f>+'2.'!G87</f>
        <v>1062</v>
      </c>
      <c r="E22" s="33">
        <f>+'2.'!H87</f>
        <v>1062</v>
      </c>
      <c r="F22" s="3">
        <v>1041</v>
      </c>
      <c r="G22" s="3"/>
      <c r="H22" s="26"/>
    </row>
    <row r="23" spans="1:8" ht="12.75">
      <c r="A23" s="15">
        <v>16</v>
      </c>
      <c r="B23" s="250" t="s">
        <v>473</v>
      </c>
      <c r="C23" s="251">
        <f>SUM(C17:C22)</f>
        <v>68009</v>
      </c>
      <c r="D23" s="251">
        <f>SUM(D17:D22)</f>
        <v>74065</v>
      </c>
      <c r="E23" s="251">
        <f>SUM(E17:E22)</f>
        <v>66983</v>
      </c>
      <c r="F23" s="251">
        <f>SUM(F17:F22)</f>
        <v>69141</v>
      </c>
      <c r="G23" s="249">
        <f>SUM(G17:G21)</f>
        <v>74910</v>
      </c>
      <c r="H23" s="249">
        <f>SUM(H17:H21)</f>
        <v>82401.00000000001</v>
      </c>
    </row>
    <row r="24" spans="1:8" ht="12.75">
      <c r="A24" s="327" t="s">
        <v>474</v>
      </c>
      <c r="B24" s="328"/>
      <c r="C24" s="328"/>
      <c r="D24" s="328"/>
      <c r="E24" s="328"/>
      <c r="F24" s="328"/>
      <c r="G24" s="328"/>
      <c r="H24" s="329"/>
    </row>
    <row r="25" spans="1:8" ht="12.75">
      <c r="A25" s="9">
        <v>17</v>
      </c>
      <c r="B25" s="231" t="s">
        <v>536</v>
      </c>
      <c r="C25" s="33">
        <v>2171</v>
      </c>
      <c r="D25" s="33">
        <v>2037</v>
      </c>
      <c r="E25" s="33">
        <f>+'1.sz.m.'!L58</f>
        <v>13258</v>
      </c>
      <c r="F25" s="33">
        <v>19025</v>
      </c>
      <c r="G25" s="33">
        <f>+F25*1.05-195+1146</f>
        <v>20927.25</v>
      </c>
      <c r="H25" s="2">
        <v>3019</v>
      </c>
    </row>
    <row r="26" spans="1:8" ht="12.75">
      <c r="A26" s="9">
        <v>18</v>
      </c>
      <c r="B26" s="230" t="s">
        <v>155</v>
      </c>
      <c r="C26" s="33">
        <f>+'1.sz.m.'!J33</f>
        <v>0</v>
      </c>
      <c r="D26" s="33">
        <f>+'1.sz.m.'!K33</f>
        <v>2000</v>
      </c>
      <c r="E26" s="33">
        <f>+'1.sz.m.'!L33</f>
        <v>2000</v>
      </c>
      <c r="F26" s="33"/>
      <c r="G26" s="33"/>
      <c r="H26" s="26"/>
    </row>
    <row r="27" spans="1:8" ht="12.75">
      <c r="A27" s="9">
        <v>19</v>
      </c>
      <c r="B27" s="32" t="s">
        <v>156</v>
      </c>
      <c r="C27" s="33">
        <f>+'1.sz.m.'!J44</f>
        <v>0</v>
      </c>
      <c r="D27" s="33">
        <f>+'1.sz.m.'!K44</f>
        <v>0</v>
      </c>
      <c r="E27" s="33">
        <f>+'1.sz.m.'!L44</f>
        <v>0</v>
      </c>
      <c r="F27" s="3"/>
      <c r="G27" s="3"/>
      <c r="H27" s="26"/>
    </row>
    <row r="28" spans="1:8" ht="12.75">
      <c r="A28" s="9">
        <v>20</v>
      </c>
      <c r="B28" s="32" t="s">
        <v>157</v>
      </c>
      <c r="C28" s="33">
        <v>0</v>
      </c>
      <c r="D28" s="33">
        <f>+'1.sz.m.'!K66</f>
        <v>0</v>
      </c>
      <c r="E28" s="33">
        <f>+'1.sz.m.'!L66</f>
        <v>0</v>
      </c>
      <c r="F28" s="3">
        <v>100</v>
      </c>
      <c r="G28" s="3">
        <f>+F28*1.1</f>
        <v>110.00000000000001</v>
      </c>
      <c r="H28" s="26">
        <f>+G28*1.1</f>
        <v>121.00000000000003</v>
      </c>
    </row>
    <row r="29" spans="1:8" ht="12.75">
      <c r="A29" s="9">
        <v>21</v>
      </c>
      <c r="B29" s="32" t="s">
        <v>158</v>
      </c>
      <c r="C29" s="33">
        <f>+'1.sz.m.'!J74</f>
        <v>0</v>
      </c>
      <c r="D29" s="33">
        <f>+'1.sz.m.'!K74</f>
        <v>0</v>
      </c>
      <c r="E29" s="33">
        <f>+'1.sz.m.'!L74</f>
        <v>0</v>
      </c>
      <c r="F29" s="3">
        <v>1702</v>
      </c>
      <c r="G29" s="3">
        <f>+F29*1.1</f>
        <v>1872.2</v>
      </c>
      <c r="H29" s="26">
        <f>+G29*1.1</f>
        <v>2059.42</v>
      </c>
    </row>
    <row r="30" spans="1:8" ht="12.75">
      <c r="A30" s="15">
        <v>22</v>
      </c>
      <c r="B30" s="250" t="s">
        <v>475</v>
      </c>
      <c r="C30" s="249">
        <f aca="true" t="shared" si="3" ref="C30:H30">SUM(C25:C29)</f>
        <v>2171</v>
      </c>
      <c r="D30" s="249">
        <f t="shared" si="3"/>
        <v>4037</v>
      </c>
      <c r="E30" s="249">
        <f t="shared" si="3"/>
        <v>15258</v>
      </c>
      <c r="F30" s="249">
        <f t="shared" si="3"/>
        <v>20827</v>
      </c>
      <c r="G30" s="249">
        <f t="shared" si="3"/>
        <v>22909.45</v>
      </c>
      <c r="H30" s="249">
        <f t="shared" si="3"/>
        <v>5199.42</v>
      </c>
    </row>
    <row r="31" spans="1:8" ht="12.75">
      <c r="A31" s="9">
        <v>23</v>
      </c>
      <c r="B31" s="32" t="s">
        <v>159</v>
      </c>
      <c r="C31" s="33">
        <f>+'2.'!J75</f>
        <v>2657</v>
      </c>
      <c r="D31" s="33">
        <f>+'2.'!K75</f>
        <v>3657</v>
      </c>
      <c r="E31" s="33">
        <f>+'2.'!L75</f>
        <v>1244</v>
      </c>
      <c r="F31" s="3">
        <f>+E31*1.1+2043</f>
        <v>3411.4</v>
      </c>
      <c r="G31" s="3">
        <f aca="true" t="shared" si="4" ref="G31:H33">+F31*1.1</f>
        <v>3752.5400000000004</v>
      </c>
      <c r="H31" s="26">
        <f>+G31*1.1-2000</f>
        <v>2127.794000000001</v>
      </c>
    </row>
    <row r="32" spans="1:8" ht="12.75">
      <c r="A32" s="9">
        <v>24</v>
      </c>
      <c r="B32" s="32" t="s">
        <v>160</v>
      </c>
      <c r="C32" s="33">
        <v>16180</v>
      </c>
      <c r="D32" s="33">
        <f>+'2.'!K78</f>
        <v>15180</v>
      </c>
      <c r="E32" s="33">
        <f>+'2.'!L78</f>
        <v>14014</v>
      </c>
      <c r="F32" s="3">
        <f>+E32*1.1+2000</f>
        <v>17415.4</v>
      </c>
      <c r="G32" s="3">
        <f t="shared" si="4"/>
        <v>19156.940000000002</v>
      </c>
      <c r="H32" s="26">
        <f>+G32*1.1-18000</f>
        <v>3072.6340000000055</v>
      </c>
    </row>
    <row r="33" spans="1:8" ht="12.75">
      <c r="A33" s="9">
        <v>25</v>
      </c>
      <c r="B33" s="32" t="s">
        <v>161</v>
      </c>
      <c r="C33" s="33">
        <v>3000</v>
      </c>
      <c r="D33" s="33">
        <v>0</v>
      </c>
      <c r="E33" s="33">
        <f>+'2.'!L80</f>
        <v>0</v>
      </c>
      <c r="F33" s="3">
        <v>0</v>
      </c>
      <c r="G33" s="3">
        <f t="shared" si="4"/>
        <v>0</v>
      </c>
      <c r="H33" s="26">
        <f t="shared" si="4"/>
        <v>0</v>
      </c>
    </row>
    <row r="34" spans="1:8" ht="12.75">
      <c r="A34" s="9">
        <v>26</v>
      </c>
      <c r="B34" s="32" t="s">
        <v>162</v>
      </c>
      <c r="C34" s="33">
        <f>+'2.'!J87</f>
        <v>0</v>
      </c>
      <c r="D34" s="33">
        <f>+'2.'!K87</f>
        <v>0</v>
      </c>
      <c r="E34" s="33">
        <f>+'2.'!L87</f>
        <v>0</v>
      </c>
      <c r="F34" s="3"/>
      <c r="G34" s="3"/>
      <c r="H34" s="26"/>
    </row>
    <row r="35" spans="1:8" ht="12.75">
      <c r="A35" s="15">
        <v>27</v>
      </c>
      <c r="B35" s="250" t="s">
        <v>476</v>
      </c>
      <c r="C35" s="251">
        <f aca="true" t="shared" si="5" ref="C35:H35">SUM(C31:C34)</f>
        <v>21837</v>
      </c>
      <c r="D35" s="251">
        <f t="shared" si="5"/>
        <v>18837</v>
      </c>
      <c r="E35" s="251">
        <f t="shared" si="5"/>
        <v>15258</v>
      </c>
      <c r="F35" s="249">
        <f t="shared" si="5"/>
        <v>20826.800000000003</v>
      </c>
      <c r="G35" s="249">
        <f t="shared" si="5"/>
        <v>22909.480000000003</v>
      </c>
      <c r="H35" s="249">
        <f t="shared" si="5"/>
        <v>5200.428000000006</v>
      </c>
    </row>
    <row r="36" spans="1:8" ht="12.75">
      <c r="A36" s="252">
        <v>28</v>
      </c>
      <c r="B36" s="253" t="s">
        <v>477</v>
      </c>
      <c r="C36" s="254">
        <f aca="true" t="shared" si="6" ref="C36:H36">+C16+C30</f>
        <v>89846</v>
      </c>
      <c r="D36" s="254">
        <f t="shared" si="6"/>
        <v>92902</v>
      </c>
      <c r="E36" s="254">
        <f t="shared" si="6"/>
        <v>91844</v>
      </c>
      <c r="F36" s="254">
        <f t="shared" si="6"/>
        <v>89968</v>
      </c>
      <c r="G36" s="254">
        <f t="shared" si="6"/>
        <v>97819.55</v>
      </c>
      <c r="H36" s="254">
        <f t="shared" si="6"/>
        <v>87600.53000000001</v>
      </c>
    </row>
    <row r="37" spans="1:8" ht="12.75">
      <c r="A37" s="252">
        <v>29</v>
      </c>
      <c r="B37" s="253" t="s">
        <v>478</v>
      </c>
      <c r="C37" s="255">
        <f>+C35+C23</f>
        <v>89846</v>
      </c>
      <c r="D37" s="255">
        <f>+D35+D23</f>
        <v>92902</v>
      </c>
      <c r="E37" s="255">
        <f>+E23+E35</f>
        <v>82241</v>
      </c>
      <c r="F37" s="255">
        <f>+F23+F35</f>
        <v>89967.8</v>
      </c>
      <c r="G37" s="255">
        <f>+G23+G35+1</f>
        <v>97820.48000000001</v>
      </c>
      <c r="H37" s="255">
        <f>+H23+H35</f>
        <v>87601.42800000001</v>
      </c>
    </row>
    <row r="39" spans="6:8" ht="12.75">
      <c r="F39" s="21"/>
      <c r="G39" s="21"/>
      <c r="H39" s="21"/>
    </row>
  </sheetData>
  <sheetProtection/>
  <mergeCells count="10">
    <mergeCell ref="H5:H6"/>
    <mergeCell ref="A7:H7"/>
    <mergeCell ref="A24:H24"/>
    <mergeCell ref="E4:H4"/>
    <mergeCell ref="A1:G1"/>
    <mergeCell ref="A3:G3"/>
    <mergeCell ref="C5:E5"/>
    <mergeCell ref="F5:F6"/>
    <mergeCell ref="G5:G6"/>
    <mergeCell ref="A2:G2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" sqref="A2:C2"/>
    </sheetView>
  </sheetViews>
  <sheetFormatPr defaultColWidth="9.140625" defaultRowHeight="12.75"/>
  <cols>
    <col min="1" max="1" width="9.421875" style="226" customWidth="1"/>
    <col min="2" max="2" width="65.140625" style="226" bestFit="1" customWidth="1"/>
    <col min="3" max="3" width="25.28125" style="226" customWidth="1"/>
    <col min="4" max="16384" width="9.140625" style="226" customWidth="1"/>
  </cols>
  <sheetData>
    <row r="1" spans="1:3" ht="12.75">
      <c r="A1" s="336"/>
      <c r="B1" s="336"/>
      <c r="C1" s="336"/>
    </row>
    <row r="2" spans="1:3" ht="12.75">
      <c r="A2" s="336" t="s">
        <v>671</v>
      </c>
      <c r="B2" s="336"/>
      <c r="C2" s="336"/>
    </row>
    <row r="3" spans="1:3" ht="27.75" customHeight="1">
      <c r="A3" s="337" t="s">
        <v>666</v>
      </c>
      <c r="B3" s="336"/>
      <c r="C3" s="336"/>
    </row>
    <row r="5" spans="1:3" ht="12.75">
      <c r="A5" s="334" t="s">
        <v>163</v>
      </c>
      <c r="B5" s="335"/>
      <c r="C5" s="335"/>
    </row>
    <row r="6" spans="1:3" ht="15">
      <c r="A6" s="256" t="s">
        <v>181</v>
      </c>
      <c r="B6" s="256" t="s">
        <v>467</v>
      </c>
      <c r="C6" s="256" t="s">
        <v>164</v>
      </c>
    </row>
    <row r="7" spans="1:3" ht="15">
      <c r="A7" s="256">
        <v>1</v>
      </c>
      <c r="B7" s="256">
        <v>2</v>
      </c>
      <c r="C7" s="256">
        <v>3</v>
      </c>
    </row>
    <row r="8" spans="1:3" ht="12.75">
      <c r="A8" s="257" t="s">
        <v>182</v>
      </c>
      <c r="B8" s="258" t="s">
        <v>165</v>
      </c>
      <c r="C8" s="259">
        <v>74433398</v>
      </c>
    </row>
    <row r="9" spans="1:3" ht="12.75">
      <c r="A9" s="257" t="s">
        <v>184</v>
      </c>
      <c r="B9" s="258" t="s">
        <v>166</v>
      </c>
      <c r="C9" s="259">
        <v>81180115</v>
      </c>
    </row>
    <row r="10" spans="1:3" ht="12.75">
      <c r="A10" s="260" t="s">
        <v>185</v>
      </c>
      <c r="B10" s="261" t="s">
        <v>167</v>
      </c>
      <c r="C10" s="262">
        <v>-6746717</v>
      </c>
    </row>
    <row r="11" spans="1:3" ht="12.75">
      <c r="A11" s="257" t="s">
        <v>186</v>
      </c>
      <c r="B11" s="258" t="s">
        <v>168</v>
      </c>
      <c r="C11" s="259">
        <v>17410093</v>
      </c>
    </row>
    <row r="12" spans="1:3" ht="12.75">
      <c r="A12" s="257" t="s">
        <v>187</v>
      </c>
      <c r="B12" s="258" t="s">
        <v>169</v>
      </c>
      <c r="C12" s="259">
        <v>1062205</v>
      </c>
    </row>
    <row r="13" spans="1:3" ht="12.75">
      <c r="A13" s="260" t="s">
        <v>188</v>
      </c>
      <c r="B13" s="261" t="s">
        <v>170</v>
      </c>
      <c r="C13" s="262">
        <v>16347888</v>
      </c>
    </row>
    <row r="14" spans="1:3" ht="12.75">
      <c r="A14" s="260" t="s">
        <v>189</v>
      </c>
      <c r="B14" s="261" t="s">
        <v>171</v>
      </c>
      <c r="C14" s="262">
        <v>9601171</v>
      </c>
    </row>
    <row r="15" spans="1:3" ht="12.75">
      <c r="A15" s="260" t="s">
        <v>194</v>
      </c>
      <c r="B15" s="261" t="s">
        <v>172</v>
      </c>
      <c r="C15" s="262">
        <v>9601171</v>
      </c>
    </row>
    <row r="16" spans="1:3" ht="12.75">
      <c r="A16" s="260" t="s">
        <v>195</v>
      </c>
      <c r="B16" s="261" t="s">
        <v>173</v>
      </c>
      <c r="C16" s="262">
        <v>9601171</v>
      </c>
    </row>
  </sheetData>
  <sheetProtection/>
  <mergeCells count="4">
    <mergeCell ref="A5:C5"/>
    <mergeCell ref="A1:C1"/>
    <mergeCell ref="A2:C2"/>
    <mergeCell ref="A3:C3"/>
  </mergeCells>
  <printOptions/>
  <pageMargins left="0.75" right="0.75" top="1" bottom="1" header="0.5" footer="0.5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C13"/>
  <sheetViews>
    <sheetView zoomScalePageLayoutView="0" workbookViewId="0" topLeftCell="A1">
      <selection activeCell="C10" sqref="C10"/>
    </sheetView>
  </sheetViews>
  <sheetFormatPr defaultColWidth="8.00390625" defaultRowHeight="12.75"/>
  <cols>
    <col min="1" max="1" width="6.57421875" style="183" customWidth="1"/>
    <col min="2" max="2" width="52.140625" style="183" customWidth="1"/>
    <col min="3" max="3" width="22.00390625" style="183" customWidth="1"/>
    <col min="4" max="16384" width="8.00390625" style="183" customWidth="1"/>
  </cols>
  <sheetData>
    <row r="1" ht="15">
      <c r="C1" s="184"/>
    </row>
    <row r="2" spans="1:3" ht="14.25">
      <c r="A2" s="185"/>
      <c r="B2" s="185"/>
      <c r="C2" s="185"/>
    </row>
    <row r="3" spans="1:3" ht="33.75" customHeight="1">
      <c r="A3" s="338" t="s">
        <v>174</v>
      </c>
      <c r="B3" s="338"/>
      <c r="C3" s="338"/>
    </row>
    <row r="4" ht="13.5" thickBot="1">
      <c r="C4" s="186"/>
    </row>
    <row r="5" spans="1:3" s="190" customFormat="1" ht="43.5" customHeight="1" thickBot="1">
      <c r="A5" s="187" t="s">
        <v>175</v>
      </c>
      <c r="B5" s="188" t="s">
        <v>467</v>
      </c>
      <c r="C5" s="189" t="s">
        <v>176</v>
      </c>
    </row>
    <row r="6" spans="1:3" ht="28.5" customHeight="1">
      <c r="A6" s="191" t="s">
        <v>414</v>
      </c>
      <c r="B6" s="192" t="str">
        <f>+CONCATENATE("Pénzkészlet 2017. január 1-jén",CHAR(10),"ebből:")</f>
        <v>Pénzkészlet 2017. január 1-jén
ebből:</v>
      </c>
      <c r="C6" s="193">
        <f>C7+C8</f>
        <v>22067</v>
      </c>
    </row>
    <row r="7" spans="1:3" ht="18" customHeight="1">
      <c r="A7" s="194" t="s">
        <v>419</v>
      </c>
      <c r="B7" s="195" t="s">
        <v>179</v>
      </c>
      <c r="C7" s="196">
        <v>21969</v>
      </c>
    </row>
    <row r="8" spans="1:3" ht="18" customHeight="1">
      <c r="A8" s="194" t="s">
        <v>420</v>
      </c>
      <c r="B8" s="195" t="s">
        <v>180</v>
      </c>
      <c r="C8" s="196">
        <v>98</v>
      </c>
    </row>
    <row r="9" spans="1:3" ht="18" customHeight="1">
      <c r="A9" s="194" t="s">
        <v>441</v>
      </c>
      <c r="B9" s="197" t="s">
        <v>177</v>
      </c>
      <c r="C9" s="196">
        <f>74433+492</f>
        <v>74925</v>
      </c>
    </row>
    <row r="10" spans="1:3" ht="18" customHeight="1" thickBot="1">
      <c r="A10" s="198" t="s">
        <v>442</v>
      </c>
      <c r="B10" s="199" t="s">
        <v>178</v>
      </c>
      <c r="C10" s="200">
        <f>81180+1062</f>
        <v>82242</v>
      </c>
    </row>
    <row r="11" spans="1:3" ht="25.5" customHeight="1">
      <c r="A11" s="201" t="s">
        <v>443</v>
      </c>
      <c r="B11" s="202" t="str">
        <f>+CONCATENATE("Záró pénzkészlet 2017. december 31-én",CHAR(10),"ebből:")</f>
        <v>Záró pénzkészlet 2017. december 31-én
ebből:</v>
      </c>
      <c r="C11" s="203">
        <f>C6+C9-C10</f>
        <v>14750</v>
      </c>
    </row>
    <row r="12" spans="1:3" ht="18" customHeight="1">
      <c r="A12" s="194" t="s">
        <v>444</v>
      </c>
      <c r="B12" s="195" t="s">
        <v>179</v>
      </c>
      <c r="C12" s="196">
        <v>14600</v>
      </c>
    </row>
    <row r="13" spans="1:3" ht="18" customHeight="1" thickBot="1">
      <c r="A13" s="204" t="s">
        <v>445</v>
      </c>
      <c r="B13" s="205" t="s">
        <v>180</v>
      </c>
      <c r="C13" s="206">
        <v>150</v>
      </c>
    </row>
  </sheetData>
  <sheetProtection/>
  <mergeCells count="1">
    <mergeCell ref="A3:C3"/>
  </mergeCells>
  <conditionalFormatting sqref="C11">
    <cfRule type="cellIs" priority="1" dxfId="0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6.421875" style="0" customWidth="1"/>
    <col min="2" max="2" width="52.28125" style="0" bestFit="1" customWidth="1"/>
    <col min="3" max="3" width="11.28125" style="0" customWidth="1"/>
    <col min="4" max="4" width="11.00390625" style="0" customWidth="1"/>
    <col min="6" max="6" width="10.00390625" style="0" customWidth="1"/>
  </cols>
  <sheetData>
    <row r="1" spans="1:6" ht="12.75">
      <c r="A1" s="340"/>
      <c r="B1" s="340"/>
      <c r="C1" s="340"/>
      <c r="D1" s="340"/>
      <c r="E1" s="340"/>
      <c r="F1" s="340"/>
    </row>
    <row r="2" spans="1:18" ht="12.75">
      <c r="A2" s="263" t="s">
        <v>671</v>
      </c>
      <c r="B2" s="263"/>
      <c r="C2" s="263"/>
      <c r="D2" s="263"/>
      <c r="E2" s="263"/>
      <c r="F2" s="263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6" ht="12.75">
      <c r="A3" s="339" t="s">
        <v>667</v>
      </c>
      <c r="B3" s="340"/>
      <c r="C3" s="340"/>
      <c r="D3" s="340"/>
      <c r="E3" s="340"/>
      <c r="F3" s="340"/>
    </row>
    <row r="4" spans="1:6" ht="12.75">
      <c r="A4" s="37"/>
      <c r="B4" s="37"/>
      <c r="C4" s="37"/>
      <c r="D4" s="37"/>
      <c r="E4" s="37"/>
      <c r="F4" s="37"/>
    </row>
    <row r="5" spans="1:6" ht="12.75">
      <c r="A5" s="38"/>
      <c r="B5" s="38"/>
      <c r="C5" s="38"/>
      <c r="D5" s="38"/>
      <c r="E5" s="38"/>
      <c r="F5" s="45" t="s">
        <v>499</v>
      </c>
    </row>
    <row r="6" spans="1:6" ht="38.25">
      <c r="A6" s="46" t="s">
        <v>501</v>
      </c>
      <c r="B6" s="39" t="s">
        <v>467</v>
      </c>
      <c r="C6" s="40" t="s">
        <v>405</v>
      </c>
      <c r="D6" s="40" t="s">
        <v>400</v>
      </c>
      <c r="E6" s="40" t="s">
        <v>500</v>
      </c>
      <c r="F6" s="40" t="s">
        <v>503</v>
      </c>
    </row>
    <row r="7" spans="1:6" ht="12.75">
      <c r="A7" s="41" t="s">
        <v>414</v>
      </c>
      <c r="B7" s="42" t="s">
        <v>479</v>
      </c>
      <c r="C7" s="47">
        <v>1450</v>
      </c>
      <c r="D7" s="47">
        <v>1550</v>
      </c>
      <c r="E7" s="47">
        <v>1550</v>
      </c>
      <c r="F7" s="43">
        <f>+E7/D7</f>
        <v>1</v>
      </c>
    </row>
    <row r="8" spans="1:6" ht="12.75">
      <c r="A8" s="41" t="s">
        <v>419</v>
      </c>
      <c r="B8" s="42" t="s">
        <v>502</v>
      </c>
      <c r="C8" s="47">
        <v>23500</v>
      </c>
      <c r="D8" s="47">
        <v>25211</v>
      </c>
      <c r="E8" s="47">
        <v>25211</v>
      </c>
      <c r="F8" s="43">
        <f>+E8/D8</f>
        <v>1</v>
      </c>
    </row>
    <row r="9" spans="1:6" ht="12.75">
      <c r="A9" s="41" t="s">
        <v>420</v>
      </c>
      <c r="B9" s="42" t="s">
        <v>480</v>
      </c>
      <c r="C9" s="47">
        <v>2000</v>
      </c>
      <c r="D9" s="47">
        <v>1930</v>
      </c>
      <c r="E9" s="47">
        <v>1912</v>
      </c>
      <c r="F9" s="43">
        <f>+E9/D9</f>
        <v>0.9906735751295337</v>
      </c>
    </row>
    <row r="10" spans="1:6" ht="12.75">
      <c r="A10" s="41" t="s">
        <v>441</v>
      </c>
      <c r="B10" s="42" t="s">
        <v>0</v>
      </c>
      <c r="C10" s="47">
        <v>0</v>
      </c>
      <c r="D10" s="47">
        <v>0</v>
      </c>
      <c r="E10" s="47">
        <v>0</v>
      </c>
      <c r="F10" s="43"/>
    </row>
    <row r="11" spans="1:6" ht="12.75">
      <c r="A11" s="15" t="s">
        <v>442</v>
      </c>
      <c r="B11" s="39" t="s">
        <v>505</v>
      </c>
      <c r="C11" s="48">
        <f>SUM(C7:C10)</f>
        <v>26950</v>
      </c>
      <c r="D11" s="48">
        <f>SUM(D7:D10)</f>
        <v>28691</v>
      </c>
      <c r="E11" s="48">
        <f>SUM(E7:E10)</f>
        <v>28673</v>
      </c>
      <c r="F11" s="44">
        <f>+E11/D11</f>
        <v>0.9993726255620229</v>
      </c>
    </row>
    <row r="13" spans="1:6" ht="12.75">
      <c r="A13" s="340"/>
      <c r="B13" s="340"/>
      <c r="C13" s="340"/>
      <c r="D13" s="340"/>
      <c r="E13" s="340"/>
      <c r="F13" s="340"/>
    </row>
    <row r="14" spans="1:6" ht="12.75">
      <c r="A14" s="263"/>
      <c r="B14" s="263"/>
      <c r="C14" s="263"/>
      <c r="D14" s="263"/>
      <c r="E14" s="263"/>
      <c r="F14" s="263"/>
    </row>
    <row r="15" spans="1:6" ht="12.75" customHeight="1">
      <c r="A15" s="341"/>
      <c r="B15" s="341"/>
      <c r="C15" s="341"/>
      <c r="D15" s="341"/>
      <c r="E15" s="341"/>
      <c r="F15" s="341"/>
    </row>
  </sheetData>
  <sheetProtection/>
  <mergeCells count="6">
    <mergeCell ref="A3:F3"/>
    <mergeCell ref="A15:F15"/>
    <mergeCell ref="A1:F1"/>
    <mergeCell ref="A2:F2"/>
    <mergeCell ref="A13:F13"/>
    <mergeCell ref="A14:F14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1">
      <pane ySplit="7" topLeftCell="A77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48.7109375" style="210" bestFit="1" customWidth="1"/>
    <col min="2" max="3" width="12.421875" style="210" bestFit="1" customWidth="1"/>
    <col min="4" max="4" width="10.8515625" style="210" bestFit="1" customWidth="1"/>
    <col min="5" max="5" width="13.57421875" style="210" bestFit="1" customWidth="1"/>
    <col min="6" max="6" width="10.28125" style="210" customWidth="1"/>
    <col min="7" max="7" width="11.00390625" style="210" customWidth="1"/>
    <col min="8" max="8" width="11.421875" style="210" bestFit="1" customWidth="1"/>
    <col min="9" max="9" width="13.421875" style="210" bestFit="1" customWidth="1"/>
    <col min="10" max="11" width="9.7109375" style="210" customWidth="1"/>
    <col min="12" max="12" width="11.28125" style="210" bestFit="1" customWidth="1"/>
    <col min="13" max="13" width="13.421875" style="210" bestFit="1" customWidth="1"/>
    <col min="14" max="16384" width="9.140625" style="210" customWidth="1"/>
  </cols>
  <sheetData>
    <row r="1" spans="1:8" ht="12.75">
      <c r="A1" s="263" t="s">
        <v>671</v>
      </c>
      <c r="B1" s="263"/>
      <c r="C1" s="263"/>
      <c r="D1" s="263"/>
      <c r="E1" s="263"/>
      <c r="F1" s="263"/>
      <c r="G1" s="263"/>
      <c r="H1" s="263"/>
    </row>
    <row r="2" spans="1:8" ht="12.75">
      <c r="A2" s="267" t="s">
        <v>669</v>
      </c>
      <c r="B2" s="267"/>
      <c r="C2" s="267"/>
      <c r="D2" s="267"/>
      <c r="E2" s="267"/>
      <c r="F2" s="267"/>
      <c r="G2" s="267"/>
      <c r="H2"/>
    </row>
    <row r="4" spans="1:13" ht="12.75" customHeight="1">
      <c r="A4" s="271" t="s">
        <v>416</v>
      </c>
      <c r="B4" s="268" t="s">
        <v>403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70"/>
    </row>
    <row r="5" spans="1:13" ht="12.75">
      <c r="A5" s="272"/>
      <c r="B5" s="273" t="s">
        <v>251</v>
      </c>
      <c r="C5" s="274"/>
      <c r="D5" s="274"/>
      <c r="E5" s="275"/>
      <c r="F5" s="268" t="s">
        <v>406</v>
      </c>
      <c r="G5" s="269"/>
      <c r="H5" s="269"/>
      <c r="I5" s="269"/>
      <c r="J5" s="269"/>
      <c r="K5" s="269"/>
      <c r="L5" s="269"/>
      <c r="M5" s="270"/>
    </row>
    <row r="6" spans="1:13" ht="12.75">
      <c r="A6" s="272"/>
      <c r="B6" s="276"/>
      <c r="C6" s="277"/>
      <c r="D6" s="277"/>
      <c r="E6" s="278"/>
      <c r="F6" s="268" t="s">
        <v>407</v>
      </c>
      <c r="G6" s="269"/>
      <c r="H6" s="269"/>
      <c r="I6" s="270"/>
      <c r="J6" s="268" t="s">
        <v>408</v>
      </c>
      <c r="K6" s="269"/>
      <c r="L6" s="269"/>
      <c r="M6" s="270"/>
    </row>
    <row r="7" spans="1:13" ht="38.25">
      <c r="A7" s="272"/>
      <c r="B7" s="61" t="s">
        <v>405</v>
      </c>
      <c r="C7" s="61" t="s">
        <v>400</v>
      </c>
      <c r="D7" s="61" t="s">
        <v>465</v>
      </c>
      <c r="E7" s="71" t="s">
        <v>431</v>
      </c>
      <c r="F7" s="66" t="s">
        <v>405</v>
      </c>
      <c r="G7" s="61" t="s">
        <v>400</v>
      </c>
      <c r="H7" s="61" t="s">
        <v>465</v>
      </c>
      <c r="I7" s="71" t="s">
        <v>462</v>
      </c>
      <c r="J7" s="66" t="s">
        <v>405</v>
      </c>
      <c r="K7" s="61" t="s">
        <v>400</v>
      </c>
      <c r="L7" s="61" t="s">
        <v>465</v>
      </c>
      <c r="M7" s="71" t="s">
        <v>431</v>
      </c>
    </row>
    <row r="8" spans="1:13" ht="12.75">
      <c r="A8" s="211" t="s">
        <v>183</v>
      </c>
      <c r="B8" s="212">
        <v>7079</v>
      </c>
      <c r="C8" s="212">
        <v>7079</v>
      </c>
      <c r="D8" s="212">
        <v>5953</v>
      </c>
      <c r="E8" s="72">
        <f aca="true" t="shared" si="0" ref="E8:E18">+D8/C8</f>
        <v>0.8409379855911852</v>
      </c>
      <c r="F8" s="67">
        <f aca="true" t="shared" si="1" ref="F8:H11">+B8</f>
        <v>7079</v>
      </c>
      <c r="G8" s="64">
        <f t="shared" si="1"/>
        <v>7079</v>
      </c>
      <c r="H8" s="64">
        <f t="shared" si="1"/>
        <v>5953</v>
      </c>
      <c r="I8" s="72">
        <f aca="true" t="shared" si="2" ref="I8:I18">+H8/G8</f>
        <v>0.8409379855911852</v>
      </c>
      <c r="J8" s="69"/>
      <c r="K8" s="62"/>
      <c r="L8" s="62"/>
      <c r="M8" s="72"/>
    </row>
    <row r="9" spans="1:13" ht="12.75">
      <c r="A9" s="211" t="s">
        <v>190</v>
      </c>
      <c r="B9" s="212">
        <v>300</v>
      </c>
      <c r="C9" s="212">
        <v>300</v>
      </c>
      <c r="D9" s="212">
        <v>275</v>
      </c>
      <c r="E9" s="72">
        <f>+D9/C9</f>
        <v>0.9166666666666666</v>
      </c>
      <c r="F9" s="67">
        <f t="shared" si="1"/>
        <v>300</v>
      </c>
      <c r="G9" s="64">
        <f t="shared" si="1"/>
        <v>300</v>
      </c>
      <c r="H9" s="64">
        <f t="shared" si="1"/>
        <v>275</v>
      </c>
      <c r="I9" s="72">
        <f t="shared" si="2"/>
        <v>0.9166666666666666</v>
      </c>
      <c r="J9" s="69"/>
      <c r="K9" s="62"/>
      <c r="L9" s="62"/>
      <c r="M9" s="72"/>
    </row>
    <row r="10" spans="1:13" ht="12.75">
      <c r="A10" s="227" t="s">
        <v>540</v>
      </c>
      <c r="B10" s="212">
        <v>114</v>
      </c>
      <c r="C10" s="212">
        <v>114</v>
      </c>
      <c r="D10" s="212">
        <v>114</v>
      </c>
      <c r="E10" s="72">
        <f>+D10/C10</f>
        <v>1</v>
      </c>
      <c r="F10" s="67">
        <f>+B10</f>
        <v>114</v>
      </c>
      <c r="G10" s="67">
        <f t="shared" si="1"/>
        <v>114</v>
      </c>
      <c r="H10" s="67">
        <f t="shared" si="1"/>
        <v>114</v>
      </c>
      <c r="I10" s="72">
        <f t="shared" si="2"/>
        <v>1</v>
      </c>
      <c r="J10" s="69"/>
      <c r="K10" s="62"/>
      <c r="L10" s="62"/>
      <c r="M10" s="72"/>
    </row>
    <row r="11" spans="1:13" ht="12.75">
      <c r="A11" s="211" t="s">
        <v>304</v>
      </c>
      <c r="B11" s="212">
        <v>164</v>
      </c>
      <c r="C11" s="212">
        <v>327</v>
      </c>
      <c r="D11" s="212">
        <v>206</v>
      </c>
      <c r="E11" s="72">
        <f>+D11/C11</f>
        <v>0.6299694189602446</v>
      </c>
      <c r="F11" s="67">
        <f t="shared" si="1"/>
        <v>164</v>
      </c>
      <c r="G11" s="64">
        <f t="shared" si="1"/>
        <v>327</v>
      </c>
      <c r="H11" s="64">
        <f t="shared" si="1"/>
        <v>206</v>
      </c>
      <c r="I11" s="72">
        <f t="shared" si="2"/>
        <v>0.6299694189602446</v>
      </c>
      <c r="J11" s="69"/>
      <c r="K11" s="62"/>
      <c r="L11" s="62"/>
      <c r="M11" s="72"/>
    </row>
    <row r="12" spans="1:13" ht="12.75">
      <c r="A12" s="213" t="s">
        <v>305</v>
      </c>
      <c r="B12" s="214">
        <f>SUM(B8:B11)</f>
        <v>7657</v>
      </c>
      <c r="C12" s="214">
        <f>SUM(C8:C11)</f>
        <v>7820</v>
      </c>
      <c r="D12" s="214">
        <f>SUM(D8:D11)</f>
        <v>6548</v>
      </c>
      <c r="E12" s="73">
        <f t="shared" si="0"/>
        <v>0.8373401534526854</v>
      </c>
      <c r="F12" s="70">
        <f>SUM(F8:F11)</f>
        <v>7657</v>
      </c>
      <c r="G12" s="70">
        <f>SUM(G8:G11)</f>
        <v>7820</v>
      </c>
      <c r="H12" s="70">
        <f>SUM(H8:H11)</f>
        <v>6548</v>
      </c>
      <c r="I12" s="73">
        <f t="shared" si="2"/>
        <v>0.8373401534526854</v>
      </c>
      <c r="J12" s="74"/>
      <c r="K12" s="63"/>
      <c r="L12" s="63"/>
      <c r="M12" s="73"/>
    </row>
    <row r="13" spans="1:13" ht="12.75">
      <c r="A13" s="211" t="s">
        <v>196</v>
      </c>
      <c r="B13" s="212">
        <v>2696</v>
      </c>
      <c r="C13" s="212">
        <v>2696</v>
      </c>
      <c r="D13" s="212">
        <v>2694</v>
      </c>
      <c r="E13" s="72">
        <f t="shared" si="0"/>
        <v>0.9992581602373887</v>
      </c>
      <c r="F13" s="67">
        <f aca="true" t="shared" si="3" ref="F13:H16">+B13</f>
        <v>2696</v>
      </c>
      <c r="G13" s="67">
        <f t="shared" si="3"/>
        <v>2696</v>
      </c>
      <c r="H13" s="67">
        <f t="shared" si="3"/>
        <v>2694</v>
      </c>
      <c r="I13" s="72">
        <f t="shared" si="2"/>
        <v>0.9992581602373887</v>
      </c>
      <c r="J13" s="69"/>
      <c r="K13" s="62"/>
      <c r="L13" s="62"/>
      <c r="M13" s="72"/>
    </row>
    <row r="14" spans="1:13" ht="25.5">
      <c r="A14" s="211" t="s">
        <v>528</v>
      </c>
      <c r="B14" s="212">
        <v>250</v>
      </c>
      <c r="C14" s="212">
        <v>442</v>
      </c>
      <c r="D14" s="212">
        <v>442</v>
      </c>
      <c r="E14" s="72">
        <f t="shared" si="0"/>
        <v>1</v>
      </c>
      <c r="F14" s="67">
        <f t="shared" si="3"/>
        <v>250</v>
      </c>
      <c r="G14" s="67">
        <f t="shared" si="3"/>
        <v>442</v>
      </c>
      <c r="H14" s="67">
        <f t="shared" si="3"/>
        <v>442</v>
      </c>
      <c r="I14" s="72">
        <f t="shared" si="2"/>
        <v>1</v>
      </c>
      <c r="J14" s="69"/>
      <c r="K14" s="62"/>
      <c r="L14" s="62"/>
      <c r="M14" s="72"/>
    </row>
    <row r="15" spans="1:13" ht="12.75">
      <c r="A15" s="211" t="s">
        <v>197</v>
      </c>
      <c r="B15" s="212">
        <v>350</v>
      </c>
      <c r="C15" s="212">
        <v>350</v>
      </c>
      <c r="D15" s="212">
        <v>0</v>
      </c>
      <c r="E15" s="72">
        <f t="shared" si="0"/>
        <v>0</v>
      </c>
      <c r="F15" s="67">
        <f t="shared" si="3"/>
        <v>350</v>
      </c>
      <c r="G15" s="67">
        <f t="shared" si="3"/>
        <v>350</v>
      </c>
      <c r="H15" s="67">
        <f t="shared" si="3"/>
        <v>0</v>
      </c>
      <c r="I15" s="72">
        <f t="shared" si="2"/>
        <v>0</v>
      </c>
      <c r="J15" s="69"/>
      <c r="K15" s="62"/>
      <c r="L15" s="62"/>
      <c r="M15" s="72"/>
    </row>
    <row r="16" spans="1:13" ht="12.75">
      <c r="A16" s="213" t="s">
        <v>306</v>
      </c>
      <c r="B16" s="214">
        <f>SUM(B13:B15)</f>
        <v>3296</v>
      </c>
      <c r="C16" s="214">
        <f>SUM(C13:C15)</f>
        <v>3488</v>
      </c>
      <c r="D16" s="214">
        <f>SUM(D13:D15)</f>
        <v>3136</v>
      </c>
      <c r="E16" s="73">
        <f t="shared" si="0"/>
        <v>0.8990825688073395</v>
      </c>
      <c r="F16" s="70">
        <f t="shared" si="3"/>
        <v>3296</v>
      </c>
      <c r="G16" s="65">
        <f t="shared" si="3"/>
        <v>3488</v>
      </c>
      <c r="H16" s="65">
        <f t="shared" si="3"/>
        <v>3136</v>
      </c>
      <c r="I16" s="73">
        <f t="shared" si="2"/>
        <v>0.8990825688073395</v>
      </c>
      <c r="J16" s="74"/>
      <c r="K16" s="63"/>
      <c r="L16" s="63"/>
      <c r="M16" s="73"/>
    </row>
    <row r="17" spans="1:13" ht="12.75">
      <c r="A17" s="213" t="s">
        <v>307</v>
      </c>
      <c r="B17" s="214">
        <f>+B12+B16</f>
        <v>10953</v>
      </c>
      <c r="C17" s="214">
        <f>+C12+C16</f>
        <v>11308</v>
      </c>
      <c r="D17" s="214">
        <f>+D12+D16</f>
        <v>9684</v>
      </c>
      <c r="E17" s="73">
        <f t="shared" si="0"/>
        <v>0.8563848602759109</v>
      </c>
      <c r="F17" s="70">
        <f>+F16+F12</f>
        <v>10953</v>
      </c>
      <c r="G17" s="70">
        <f>+G16+G12</f>
        <v>11308</v>
      </c>
      <c r="H17" s="70">
        <f>+H16+H12</f>
        <v>9684</v>
      </c>
      <c r="I17" s="73">
        <f t="shared" si="2"/>
        <v>0.8563848602759109</v>
      </c>
      <c r="J17" s="74"/>
      <c r="K17" s="63"/>
      <c r="L17" s="63"/>
      <c r="M17" s="73"/>
    </row>
    <row r="18" spans="1:13" ht="25.5">
      <c r="A18" s="213" t="s">
        <v>308</v>
      </c>
      <c r="B18" s="214">
        <v>2531</v>
      </c>
      <c r="C18" s="214">
        <v>2531</v>
      </c>
      <c r="D18" s="214">
        <v>2163</v>
      </c>
      <c r="E18" s="73">
        <f t="shared" si="0"/>
        <v>0.8546029237455551</v>
      </c>
      <c r="F18" s="70">
        <f aca="true" t="shared" si="4" ref="F18:F24">+B18</f>
        <v>2531</v>
      </c>
      <c r="G18" s="70">
        <f aca="true" t="shared" si="5" ref="G18:H24">+C18</f>
        <v>2531</v>
      </c>
      <c r="H18" s="70">
        <f t="shared" si="5"/>
        <v>2163</v>
      </c>
      <c r="I18" s="73">
        <f t="shared" si="2"/>
        <v>0.8546029237455551</v>
      </c>
      <c r="J18" s="74"/>
      <c r="K18" s="63"/>
      <c r="L18" s="63"/>
      <c r="M18" s="73"/>
    </row>
    <row r="19" spans="1:13" ht="12.75">
      <c r="A19" s="211" t="s">
        <v>199</v>
      </c>
      <c r="B19" s="212">
        <v>0</v>
      </c>
      <c r="C19" s="212">
        <v>0</v>
      </c>
      <c r="D19" s="212">
        <v>2015</v>
      </c>
      <c r="E19" s="72"/>
      <c r="F19" s="67">
        <f t="shared" si="4"/>
        <v>0</v>
      </c>
      <c r="G19" s="67">
        <f t="shared" si="5"/>
        <v>0</v>
      </c>
      <c r="H19" s="67">
        <f t="shared" si="5"/>
        <v>2015</v>
      </c>
      <c r="I19" s="72"/>
      <c r="J19" s="69"/>
      <c r="K19" s="62"/>
      <c r="L19" s="62"/>
      <c r="M19" s="72"/>
    </row>
    <row r="20" spans="1:13" ht="12.75">
      <c r="A20" s="211" t="s">
        <v>200</v>
      </c>
      <c r="B20" s="212">
        <v>0</v>
      </c>
      <c r="C20" s="212">
        <v>0</v>
      </c>
      <c r="D20" s="212">
        <v>74</v>
      </c>
      <c r="E20" s="72"/>
      <c r="F20" s="67">
        <f t="shared" si="4"/>
        <v>0</v>
      </c>
      <c r="G20" s="67">
        <f t="shared" si="5"/>
        <v>0</v>
      </c>
      <c r="H20" s="67">
        <f t="shared" si="5"/>
        <v>74</v>
      </c>
      <c r="I20" s="72"/>
      <c r="J20" s="69"/>
      <c r="K20" s="62"/>
      <c r="L20" s="62"/>
      <c r="M20" s="72"/>
    </row>
    <row r="21" spans="1:13" ht="12.75">
      <c r="A21" s="227" t="s">
        <v>541</v>
      </c>
      <c r="B21" s="212"/>
      <c r="C21" s="212"/>
      <c r="D21" s="212">
        <f>72+2</f>
        <v>74</v>
      </c>
      <c r="E21" s="72"/>
      <c r="F21" s="67"/>
      <c r="G21" s="67"/>
      <c r="H21" s="67">
        <f t="shared" si="5"/>
        <v>74</v>
      </c>
      <c r="I21" s="72"/>
      <c r="J21" s="69"/>
      <c r="K21" s="62"/>
      <c r="L21" s="62"/>
      <c r="M21" s="72"/>
    </row>
    <row r="22" spans="1:13" ht="12.75">
      <c r="A22" s="211" t="s">
        <v>201</v>
      </c>
      <c r="B22" s="212">
        <v>0</v>
      </c>
      <c r="C22" s="212">
        <v>0</v>
      </c>
      <c r="D22" s="212">
        <v>0</v>
      </c>
      <c r="E22" s="72"/>
      <c r="F22" s="67">
        <f t="shared" si="4"/>
        <v>0</v>
      </c>
      <c r="G22" s="67">
        <f t="shared" si="5"/>
        <v>0</v>
      </c>
      <c r="H22" s="67">
        <f t="shared" si="5"/>
        <v>0</v>
      </c>
      <c r="I22" s="72"/>
      <c r="J22" s="69"/>
      <c r="K22" s="62"/>
      <c r="L22" s="62"/>
      <c r="M22" s="72"/>
    </row>
    <row r="23" spans="1:13" ht="12.75">
      <c r="A23" s="211" t="s">
        <v>204</v>
      </c>
      <c r="B23" s="212">
        <v>200</v>
      </c>
      <c r="C23" s="212">
        <v>332</v>
      </c>
      <c r="D23" s="212">
        <v>332</v>
      </c>
      <c r="E23" s="72">
        <f aca="true" t="shared" si="6" ref="E23:E36">+D23/C23</f>
        <v>1</v>
      </c>
      <c r="F23" s="67">
        <f t="shared" si="4"/>
        <v>200</v>
      </c>
      <c r="G23" s="67">
        <f t="shared" si="5"/>
        <v>332</v>
      </c>
      <c r="H23" s="67">
        <f t="shared" si="5"/>
        <v>332</v>
      </c>
      <c r="I23" s="72">
        <f>+H23/G23</f>
        <v>1</v>
      </c>
      <c r="J23" s="69"/>
      <c r="K23" s="62"/>
      <c r="L23" s="62"/>
      <c r="M23" s="72"/>
    </row>
    <row r="24" spans="1:13" ht="12.75">
      <c r="A24" s="211" t="s">
        <v>205</v>
      </c>
      <c r="B24" s="212">
        <v>2955</v>
      </c>
      <c r="C24" s="212">
        <v>2955</v>
      </c>
      <c r="D24" s="212">
        <v>2191</v>
      </c>
      <c r="E24" s="215">
        <f t="shared" si="6"/>
        <v>0.7414551607445008</v>
      </c>
      <c r="F24" s="216">
        <f t="shared" si="4"/>
        <v>2955</v>
      </c>
      <c r="G24" s="216">
        <f t="shared" si="5"/>
        <v>2955</v>
      </c>
      <c r="H24" s="216">
        <f t="shared" si="5"/>
        <v>2191</v>
      </c>
      <c r="I24" s="215">
        <f>+H24/G24</f>
        <v>0.7414551607445008</v>
      </c>
      <c r="J24" s="74"/>
      <c r="K24" s="63"/>
      <c r="L24" s="63"/>
      <c r="M24" s="73"/>
    </row>
    <row r="25" spans="1:13" ht="12.75">
      <c r="A25" s="213" t="s">
        <v>309</v>
      </c>
      <c r="B25" s="214">
        <f>SUM(B23:B24)</f>
        <v>3155</v>
      </c>
      <c r="C25" s="214">
        <f>SUM(C23:C24)</f>
        <v>3287</v>
      </c>
      <c r="D25" s="214">
        <f>SUM(D23:D24)</f>
        <v>2523</v>
      </c>
      <c r="E25" s="73">
        <f t="shared" si="6"/>
        <v>0.7675692120474596</v>
      </c>
      <c r="F25" s="70">
        <f>SUM(F23:F24)</f>
        <v>3155</v>
      </c>
      <c r="G25" s="70">
        <f>SUM(G23:G24)</f>
        <v>3287</v>
      </c>
      <c r="H25" s="70">
        <f>SUM(H23:H24)</f>
        <v>2523</v>
      </c>
      <c r="I25" s="73">
        <f aca="true" t="shared" si="7" ref="I25:I36">+H25/G25</f>
        <v>0.7675692120474596</v>
      </c>
      <c r="J25" s="69"/>
      <c r="K25" s="62"/>
      <c r="L25" s="62"/>
      <c r="M25" s="72"/>
    </row>
    <row r="26" spans="1:13" ht="12.75">
      <c r="A26" s="211" t="s">
        <v>206</v>
      </c>
      <c r="B26" s="212">
        <v>260</v>
      </c>
      <c r="C26" s="212">
        <v>260</v>
      </c>
      <c r="D26" s="212">
        <v>145</v>
      </c>
      <c r="E26" s="72">
        <f t="shared" si="6"/>
        <v>0.5576923076923077</v>
      </c>
      <c r="F26" s="67">
        <f aca="true" t="shared" si="8" ref="F26:H27">+B26</f>
        <v>260</v>
      </c>
      <c r="G26" s="67">
        <f t="shared" si="8"/>
        <v>260</v>
      </c>
      <c r="H26" s="67">
        <f t="shared" si="8"/>
        <v>145</v>
      </c>
      <c r="I26" s="215">
        <f t="shared" si="7"/>
        <v>0.5576923076923077</v>
      </c>
      <c r="J26" s="69"/>
      <c r="K26" s="62"/>
      <c r="L26" s="62"/>
      <c r="M26" s="72"/>
    </row>
    <row r="27" spans="1:13" ht="12.75">
      <c r="A27" s="211" t="s">
        <v>208</v>
      </c>
      <c r="B27" s="212">
        <v>30</v>
      </c>
      <c r="C27" s="212">
        <v>30</v>
      </c>
      <c r="D27" s="212">
        <v>8</v>
      </c>
      <c r="E27" s="72">
        <f t="shared" si="6"/>
        <v>0.26666666666666666</v>
      </c>
      <c r="F27" s="67">
        <f t="shared" si="8"/>
        <v>30</v>
      </c>
      <c r="G27" s="67">
        <f t="shared" si="8"/>
        <v>30</v>
      </c>
      <c r="H27" s="67">
        <f t="shared" si="8"/>
        <v>8</v>
      </c>
      <c r="I27" s="215">
        <f t="shared" si="7"/>
        <v>0.26666666666666666</v>
      </c>
      <c r="J27" s="69"/>
      <c r="K27" s="62"/>
      <c r="L27" s="62"/>
      <c r="M27" s="72"/>
    </row>
    <row r="28" spans="1:13" ht="12.75">
      <c r="A28" s="213" t="s">
        <v>252</v>
      </c>
      <c r="B28" s="214">
        <f>SUM(B26:B27)</f>
        <v>290</v>
      </c>
      <c r="C28" s="214">
        <f>SUM(C26:C27)</f>
        <v>290</v>
      </c>
      <c r="D28" s="214">
        <f>SUM(D26:D27)</f>
        <v>153</v>
      </c>
      <c r="E28" s="73">
        <f t="shared" si="6"/>
        <v>0.5275862068965518</v>
      </c>
      <c r="F28" s="70">
        <f>SUM(F26:F27)</f>
        <v>290</v>
      </c>
      <c r="G28" s="70">
        <f>SUM(G26:G27)</f>
        <v>290</v>
      </c>
      <c r="H28" s="70">
        <f>SUM(H26:H27)</f>
        <v>153</v>
      </c>
      <c r="I28" s="73">
        <f t="shared" si="7"/>
        <v>0.5275862068965518</v>
      </c>
      <c r="J28" s="69"/>
      <c r="K28" s="62"/>
      <c r="L28" s="62"/>
      <c r="M28" s="72"/>
    </row>
    <row r="29" spans="1:13" ht="12.75">
      <c r="A29" s="211" t="s">
        <v>210</v>
      </c>
      <c r="B29" s="212">
        <v>2850</v>
      </c>
      <c r="C29" s="212">
        <v>3031</v>
      </c>
      <c r="D29" s="212">
        <v>2460</v>
      </c>
      <c r="E29" s="215">
        <f t="shared" si="6"/>
        <v>0.8116133289343451</v>
      </c>
      <c r="F29" s="216">
        <f aca="true" t="shared" si="9" ref="F29:F35">+B29</f>
        <v>2850</v>
      </c>
      <c r="G29" s="216">
        <f aca="true" t="shared" si="10" ref="G29:H35">+C29</f>
        <v>3031</v>
      </c>
      <c r="H29" s="216">
        <f t="shared" si="10"/>
        <v>2460</v>
      </c>
      <c r="I29" s="215">
        <f t="shared" si="7"/>
        <v>0.8116133289343451</v>
      </c>
      <c r="J29" s="69"/>
      <c r="K29" s="62"/>
      <c r="L29" s="62"/>
      <c r="M29" s="72"/>
    </row>
    <row r="30" spans="1:13" ht="12.75">
      <c r="A30" s="227" t="s">
        <v>556</v>
      </c>
      <c r="B30" s="212"/>
      <c r="C30" s="212">
        <v>383</v>
      </c>
      <c r="D30" s="212">
        <v>147</v>
      </c>
      <c r="E30" s="215">
        <f t="shared" si="6"/>
        <v>0.3838120104438642</v>
      </c>
      <c r="F30" s="216"/>
      <c r="G30" s="216"/>
      <c r="H30" s="216"/>
      <c r="I30" s="215"/>
      <c r="J30" s="69"/>
      <c r="K30" s="62"/>
      <c r="L30" s="62"/>
      <c r="M30" s="72"/>
    </row>
    <row r="31" spans="1:13" ht="12.75">
      <c r="A31" s="211" t="s">
        <v>310</v>
      </c>
      <c r="B31" s="212">
        <v>250</v>
      </c>
      <c r="C31" s="212">
        <v>284</v>
      </c>
      <c r="D31" s="212">
        <v>284</v>
      </c>
      <c r="E31" s="215">
        <f t="shared" si="6"/>
        <v>1</v>
      </c>
      <c r="F31" s="216">
        <f t="shared" si="9"/>
        <v>250</v>
      </c>
      <c r="G31" s="216">
        <f t="shared" si="10"/>
        <v>284</v>
      </c>
      <c r="H31" s="216">
        <f t="shared" si="10"/>
        <v>284</v>
      </c>
      <c r="I31" s="215">
        <f t="shared" si="7"/>
        <v>1</v>
      </c>
      <c r="J31" s="69"/>
      <c r="K31" s="62"/>
      <c r="L31" s="62"/>
      <c r="M31" s="72"/>
    </row>
    <row r="32" spans="1:13" ht="12.75">
      <c r="A32" s="211" t="s">
        <v>211</v>
      </c>
      <c r="B32" s="212">
        <v>2200</v>
      </c>
      <c r="C32" s="212">
        <v>2200</v>
      </c>
      <c r="D32" s="212">
        <v>465</v>
      </c>
      <c r="E32" s="215">
        <f t="shared" si="6"/>
        <v>0.21136363636363636</v>
      </c>
      <c r="F32" s="216">
        <f t="shared" si="9"/>
        <v>2200</v>
      </c>
      <c r="G32" s="216">
        <f t="shared" si="10"/>
        <v>2200</v>
      </c>
      <c r="H32" s="216">
        <f t="shared" si="10"/>
        <v>465</v>
      </c>
      <c r="I32" s="215">
        <f t="shared" si="7"/>
        <v>0.21136363636363636</v>
      </c>
      <c r="J32" s="69"/>
      <c r="K32" s="62"/>
      <c r="L32" s="62"/>
      <c r="M32" s="72"/>
    </row>
    <row r="33" spans="1:13" ht="12.75">
      <c r="A33" s="211" t="s">
        <v>311</v>
      </c>
      <c r="B33" s="212">
        <v>0</v>
      </c>
      <c r="C33" s="212">
        <v>95</v>
      </c>
      <c r="D33" s="212">
        <v>91</v>
      </c>
      <c r="E33" s="215">
        <f t="shared" si="6"/>
        <v>0.9578947368421052</v>
      </c>
      <c r="F33" s="216">
        <f t="shared" si="9"/>
        <v>0</v>
      </c>
      <c r="G33" s="216">
        <f t="shared" si="10"/>
        <v>95</v>
      </c>
      <c r="H33" s="216">
        <f t="shared" si="10"/>
        <v>91</v>
      </c>
      <c r="I33" s="215">
        <f t="shared" si="7"/>
        <v>0.9578947368421052</v>
      </c>
      <c r="J33" s="69"/>
      <c r="K33" s="62"/>
      <c r="L33" s="62"/>
      <c r="M33" s="72"/>
    </row>
    <row r="34" spans="1:13" ht="12.75">
      <c r="A34" s="211" t="s">
        <v>312</v>
      </c>
      <c r="B34" s="212">
        <v>100</v>
      </c>
      <c r="C34" s="212">
        <v>347</v>
      </c>
      <c r="D34" s="212">
        <v>348</v>
      </c>
      <c r="E34" s="215">
        <f t="shared" si="6"/>
        <v>1.0028818443804035</v>
      </c>
      <c r="F34" s="216">
        <f t="shared" si="9"/>
        <v>100</v>
      </c>
      <c r="G34" s="216">
        <f t="shared" si="10"/>
        <v>347</v>
      </c>
      <c r="H34" s="216">
        <f t="shared" si="10"/>
        <v>348</v>
      </c>
      <c r="I34" s="215">
        <f t="shared" si="7"/>
        <v>1.0028818443804035</v>
      </c>
      <c r="J34" s="69"/>
      <c r="K34" s="62"/>
      <c r="L34" s="62"/>
      <c r="M34" s="72"/>
    </row>
    <row r="35" spans="1:13" ht="12.75">
      <c r="A35" s="211" t="s">
        <v>215</v>
      </c>
      <c r="B35" s="212">
        <v>3627</v>
      </c>
      <c r="C35" s="212">
        <v>3627</v>
      </c>
      <c r="D35" s="212">
        <v>3312</v>
      </c>
      <c r="E35" s="72">
        <f t="shared" si="6"/>
        <v>0.913151364764268</v>
      </c>
      <c r="F35" s="216">
        <f t="shared" si="9"/>
        <v>3627</v>
      </c>
      <c r="G35" s="216">
        <f t="shared" si="10"/>
        <v>3627</v>
      </c>
      <c r="H35" s="216">
        <f t="shared" si="10"/>
        <v>3312</v>
      </c>
      <c r="I35" s="215">
        <f t="shared" si="7"/>
        <v>0.913151364764268</v>
      </c>
      <c r="J35" s="69"/>
      <c r="K35" s="62"/>
      <c r="L35" s="62"/>
      <c r="M35" s="72"/>
    </row>
    <row r="36" spans="1:13" ht="25.5">
      <c r="A36" s="213" t="s">
        <v>508</v>
      </c>
      <c r="B36" s="214">
        <f>SUM(B29:B35)</f>
        <v>9027</v>
      </c>
      <c r="C36" s="214">
        <f>SUM(C29:C35)</f>
        <v>9967</v>
      </c>
      <c r="D36" s="214">
        <f>SUM(D29:D35)</f>
        <v>7107</v>
      </c>
      <c r="E36" s="73">
        <f t="shared" si="6"/>
        <v>0.7130530751479883</v>
      </c>
      <c r="F36" s="70">
        <f>SUM(F29:F35)</f>
        <v>9027</v>
      </c>
      <c r="G36" s="70">
        <f>SUM(G29:G35)</f>
        <v>9584</v>
      </c>
      <c r="H36" s="70">
        <f>SUM(H29:H35)</f>
        <v>6960</v>
      </c>
      <c r="I36" s="73">
        <f t="shared" si="7"/>
        <v>0.7262103505843072</v>
      </c>
      <c r="J36" s="69"/>
      <c r="K36" s="62"/>
      <c r="L36" s="62"/>
      <c r="M36" s="72"/>
    </row>
    <row r="37" spans="1:13" ht="25.5">
      <c r="A37" s="211" t="s">
        <v>217</v>
      </c>
      <c r="B37" s="212">
        <v>3438</v>
      </c>
      <c r="C37" s="212">
        <v>3438</v>
      </c>
      <c r="D37" s="212">
        <v>2165</v>
      </c>
      <c r="E37" s="72">
        <f>+D37/C37</f>
        <v>0.6297265852239674</v>
      </c>
      <c r="F37" s="67">
        <f aca="true" t="shared" si="11" ref="F37:H54">+B37</f>
        <v>3438</v>
      </c>
      <c r="G37" s="64">
        <f t="shared" si="11"/>
        <v>3438</v>
      </c>
      <c r="H37" s="64">
        <f t="shared" si="11"/>
        <v>2165</v>
      </c>
      <c r="I37" s="72">
        <f>+H37/G37</f>
        <v>0.6297265852239674</v>
      </c>
      <c r="J37" s="69"/>
      <c r="K37" s="62"/>
      <c r="L37" s="62"/>
      <c r="M37" s="72"/>
    </row>
    <row r="38" spans="1:13" ht="12.75">
      <c r="A38" s="211" t="s">
        <v>222</v>
      </c>
      <c r="B38" s="212">
        <v>100</v>
      </c>
      <c r="C38" s="212">
        <v>203</v>
      </c>
      <c r="D38" s="212">
        <v>147</v>
      </c>
      <c r="E38" s="215">
        <f>+D38/C38</f>
        <v>0.7241379310344828</v>
      </c>
      <c r="F38" s="216">
        <f t="shared" si="11"/>
        <v>100</v>
      </c>
      <c r="G38" s="75">
        <f t="shared" si="11"/>
        <v>203</v>
      </c>
      <c r="H38" s="75">
        <f t="shared" si="11"/>
        <v>147</v>
      </c>
      <c r="I38" s="215">
        <f>+H38/G38</f>
        <v>0.7241379310344828</v>
      </c>
      <c r="J38" s="69"/>
      <c r="K38" s="62"/>
      <c r="L38" s="62"/>
      <c r="M38" s="72"/>
    </row>
    <row r="39" spans="1:13" ht="25.5">
      <c r="A39" s="213" t="s">
        <v>509</v>
      </c>
      <c r="B39" s="214">
        <f>SUM(B37:B38)</f>
        <v>3538</v>
      </c>
      <c r="C39" s="214">
        <f>SUM(C37:C38)</f>
        <v>3641</v>
      </c>
      <c r="D39" s="214">
        <f>SUM(D37:D38)</f>
        <v>2312</v>
      </c>
      <c r="E39" s="73">
        <f>+D39/C39</f>
        <v>0.6349903872562482</v>
      </c>
      <c r="F39" s="70">
        <f>SUM(F37:F38)</f>
        <v>3538</v>
      </c>
      <c r="G39" s="70">
        <f>SUM(G37:G38)</f>
        <v>3641</v>
      </c>
      <c r="H39" s="70">
        <f>SUM(H37:H38)</f>
        <v>2312</v>
      </c>
      <c r="I39" s="73">
        <f>+H39/G39</f>
        <v>0.6349903872562482</v>
      </c>
      <c r="J39" s="69"/>
      <c r="K39" s="62"/>
      <c r="L39" s="62"/>
      <c r="M39" s="72"/>
    </row>
    <row r="40" spans="1:13" ht="12.75">
      <c r="A40" s="213" t="s">
        <v>223</v>
      </c>
      <c r="B40" s="214">
        <f>+B25+B28+B36+B39</f>
        <v>16010</v>
      </c>
      <c r="C40" s="214">
        <f>+C25+C28+C36+C39</f>
        <v>17185</v>
      </c>
      <c r="D40" s="214">
        <f>+D25+D28+D36+D39</f>
        <v>12095</v>
      </c>
      <c r="E40" s="73">
        <f>+D40/C40</f>
        <v>0.7038114634855979</v>
      </c>
      <c r="F40" s="70">
        <f aca="true" t="shared" si="12" ref="F40:H41">+B40</f>
        <v>16010</v>
      </c>
      <c r="G40" s="70">
        <f t="shared" si="12"/>
        <v>17185</v>
      </c>
      <c r="H40" s="70">
        <f t="shared" si="12"/>
        <v>12095</v>
      </c>
      <c r="I40" s="73">
        <f>+H40/G40</f>
        <v>0.7038114634855979</v>
      </c>
      <c r="J40" s="69"/>
      <c r="K40" s="62"/>
      <c r="L40" s="62"/>
      <c r="M40" s="72"/>
    </row>
    <row r="41" spans="1:13" ht="12.75">
      <c r="A41" s="211" t="s">
        <v>510</v>
      </c>
      <c r="B41" s="212">
        <v>0</v>
      </c>
      <c r="C41" s="212">
        <v>77</v>
      </c>
      <c r="D41" s="212">
        <v>77</v>
      </c>
      <c r="E41" s="72">
        <f>+D41/C41</f>
        <v>1</v>
      </c>
      <c r="F41" s="67">
        <f t="shared" si="12"/>
        <v>0</v>
      </c>
      <c r="G41" s="67">
        <f t="shared" si="12"/>
        <v>77</v>
      </c>
      <c r="H41" s="67">
        <f t="shared" si="12"/>
        <v>77</v>
      </c>
      <c r="I41" s="72">
        <f>+H41/G41</f>
        <v>1</v>
      </c>
      <c r="J41" s="69"/>
      <c r="K41" s="62"/>
      <c r="L41" s="62"/>
      <c r="M41" s="72"/>
    </row>
    <row r="42" spans="1:13" ht="25.5">
      <c r="A42" s="211" t="s">
        <v>230</v>
      </c>
      <c r="B42" s="212">
        <v>0</v>
      </c>
      <c r="C42" s="212">
        <v>0</v>
      </c>
      <c r="D42" s="212">
        <v>77</v>
      </c>
      <c r="E42" s="72"/>
      <c r="F42" s="67">
        <f t="shared" si="11"/>
        <v>0</v>
      </c>
      <c r="G42" s="64">
        <f t="shared" si="11"/>
        <v>0</v>
      </c>
      <c r="H42" s="64">
        <f t="shared" si="11"/>
        <v>77</v>
      </c>
      <c r="I42" s="72"/>
      <c r="J42" s="69"/>
      <c r="K42" s="62"/>
      <c r="L42" s="62"/>
      <c r="M42" s="72"/>
    </row>
    <row r="43" spans="1:13" ht="25.5">
      <c r="A43" s="211" t="s">
        <v>511</v>
      </c>
      <c r="B43" s="212">
        <v>0</v>
      </c>
      <c r="C43" s="212">
        <v>0</v>
      </c>
      <c r="D43" s="212">
        <v>0</v>
      </c>
      <c r="E43" s="72"/>
      <c r="F43" s="67">
        <f t="shared" si="11"/>
        <v>0</v>
      </c>
      <c r="G43" s="64">
        <f t="shared" si="11"/>
        <v>0</v>
      </c>
      <c r="H43" s="64">
        <f t="shared" si="11"/>
        <v>0</v>
      </c>
      <c r="I43" s="72"/>
      <c r="J43" s="69"/>
      <c r="K43" s="62"/>
      <c r="L43" s="62"/>
      <c r="M43" s="72"/>
    </row>
    <row r="44" spans="1:13" ht="25.5">
      <c r="A44" s="211" t="s">
        <v>512</v>
      </c>
      <c r="B44" s="212">
        <v>0</v>
      </c>
      <c r="C44" s="212">
        <v>0</v>
      </c>
      <c r="D44" s="212">
        <v>0</v>
      </c>
      <c r="E44" s="72"/>
      <c r="F44" s="67">
        <f t="shared" si="11"/>
        <v>0</v>
      </c>
      <c r="G44" s="64">
        <f t="shared" si="11"/>
        <v>0</v>
      </c>
      <c r="H44" s="64">
        <f t="shared" si="11"/>
        <v>0</v>
      </c>
      <c r="I44" s="72"/>
      <c r="J44" s="69"/>
      <c r="K44" s="62"/>
      <c r="L44" s="62"/>
      <c r="M44" s="72"/>
    </row>
    <row r="45" spans="1:13" ht="25.5">
      <c r="A45" s="211" t="s">
        <v>234</v>
      </c>
      <c r="B45" s="212">
        <v>0</v>
      </c>
      <c r="C45" s="212">
        <v>0</v>
      </c>
      <c r="D45" s="212">
        <v>0</v>
      </c>
      <c r="E45" s="72"/>
      <c r="F45" s="67">
        <f t="shared" si="11"/>
        <v>0</v>
      </c>
      <c r="G45" s="64">
        <f t="shared" si="11"/>
        <v>0</v>
      </c>
      <c r="H45" s="64">
        <f t="shared" si="11"/>
        <v>0</v>
      </c>
      <c r="I45" s="72"/>
      <c r="J45" s="69"/>
      <c r="K45" s="62"/>
      <c r="L45" s="62"/>
      <c r="M45" s="72"/>
    </row>
    <row r="46" spans="1:13" ht="25.5">
      <c r="A46" s="211" t="s">
        <v>513</v>
      </c>
      <c r="B46" s="212"/>
      <c r="C46" s="212">
        <v>0</v>
      </c>
      <c r="D46" s="212">
        <v>0</v>
      </c>
      <c r="E46" s="215"/>
      <c r="F46" s="216">
        <f t="shared" si="11"/>
        <v>0</v>
      </c>
      <c r="G46" s="75">
        <f t="shared" si="11"/>
        <v>0</v>
      </c>
      <c r="H46" s="75">
        <f t="shared" si="11"/>
        <v>0</v>
      </c>
      <c r="I46" s="215"/>
      <c r="J46" s="69"/>
      <c r="K46" s="62"/>
      <c r="L46" s="62"/>
      <c r="M46" s="72"/>
    </row>
    <row r="47" spans="1:13" ht="25.5">
      <c r="A47" s="211" t="s">
        <v>235</v>
      </c>
      <c r="B47" s="212">
        <v>0</v>
      </c>
      <c r="C47" s="212">
        <v>0</v>
      </c>
      <c r="D47" s="212">
        <v>0</v>
      </c>
      <c r="E47" s="72"/>
      <c r="F47" s="67"/>
      <c r="G47" s="64"/>
      <c r="H47" s="64">
        <f t="shared" si="11"/>
        <v>0</v>
      </c>
      <c r="I47" s="72"/>
      <c r="J47" s="69"/>
      <c r="K47" s="62"/>
      <c r="L47" s="62"/>
      <c r="M47" s="72"/>
    </row>
    <row r="48" spans="1:13" ht="25.5">
      <c r="A48" s="227" t="s">
        <v>557</v>
      </c>
      <c r="B48" s="212"/>
      <c r="C48" s="212">
        <v>747</v>
      </c>
      <c r="D48" s="212">
        <v>747</v>
      </c>
      <c r="E48" s="72">
        <f>+D48/C48</f>
        <v>1</v>
      </c>
      <c r="F48" s="67"/>
      <c r="G48" s="64">
        <f>+C48</f>
        <v>747</v>
      </c>
      <c r="H48" s="64">
        <f t="shared" si="11"/>
        <v>747</v>
      </c>
      <c r="I48" s="72">
        <f>+H48/G48</f>
        <v>1</v>
      </c>
      <c r="J48" s="69"/>
      <c r="K48" s="62"/>
      <c r="L48" s="62"/>
      <c r="M48" s="72"/>
    </row>
    <row r="49" spans="1:13" ht="12.75">
      <c r="A49" s="227" t="s">
        <v>558</v>
      </c>
      <c r="B49" s="212"/>
      <c r="C49" s="212"/>
      <c r="D49" s="212">
        <v>747</v>
      </c>
      <c r="E49" s="72"/>
      <c r="F49" s="67"/>
      <c r="G49" s="64"/>
      <c r="H49" s="64">
        <f t="shared" si="11"/>
        <v>747</v>
      </c>
      <c r="I49" s="72"/>
      <c r="J49" s="69"/>
      <c r="K49" s="62"/>
      <c r="L49" s="62"/>
      <c r="M49" s="72"/>
    </row>
    <row r="50" spans="1:13" ht="25.5">
      <c r="A50" s="211" t="s">
        <v>514</v>
      </c>
      <c r="B50" s="212">
        <v>1000</v>
      </c>
      <c r="C50" s="212">
        <v>1238</v>
      </c>
      <c r="D50" s="212">
        <v>1238</v>
      </c>
      <c r="E50" s="72">
        <f>+D50/C50</f>
        <v>1</v>
      </c>
      <c r="F50" s="67">
        <f t="shared" si="11"/>
        <v>1000</v>
      </c>
      <c r="G50" s="64">
        <f t="shared" si="11"/>
        <v>1238</v>
      </c>
      <c r="H50" s="64">
        <f t="shared" si="11"/>
        <v>1238</v>
      </c>
      <c r="I50" s="72">
        <f>+H50/G50</f>
        <v>1</v>
      </c>
      <c r="J50" s="69"/>
      <c r="K50" s="62"/>
      <c r="L50" s="62"/>
      <c r="M50" s="72"/>
    </row>
    <row r="51" spans="1:13" ht="25.5">
      <c r="A51" s="227" t="s">
        <v>560</v>
      </c>
      <c r="B51" s="212">
        <v>0</v>
      </c>
      <c r="C51" s="212">
        <v>0</v>
      </c>
      <c r="D51" s="212">
        <v>293</v>
      </c>
      <c r="E51" s="73"/>
      <c r="F51" s="67">
        <f t="shared" si="11"/>
        <v>0</v>
      </c>
      <c r="G51" s="64">
        <f t="shared" si="11"/>
        <v>0</v>
      </c>
      <c r="H51" s="64">
        <f t="shared" si="11"/>
        <v>293</v>
      </c>
      <c r="I51" s="73"/>
      <c r="J51" s="69"/>
      <c r="K51" s="62"/>
      <c r="L51" s="62"/>
      <c r="M51" s="72"/>
    </row>
    <row r="52" spans="1:13" ht="12.75">
      <c r="A52" s="227" t="s">
        <v>542</v>
      </c>
      <c r="B52" s="212">
        <v>0</v>
      </c>
      <c r="C52" s="212">
        <v>0</v>
      </c>
      <c r="D52" s="212">
        <v>905</v>
      </c>
      <c r="E52" s="72"/>
      <c r="F52" s="67">
        <f t="shared" si="11"/>
        <v>0</v>
      </c>
      <c r="G52" s="64">
        <f t="shared" si="11"/>
        <v>0</v>
      </c>
      <c r="H52" s="64">
        <f t="shared" si="11"/>
        <v>905</v>
      </c>
      <c r="I52" s="72"/>
      <c r="J52" s="69"/>
      <c r="K52" s="62"/>
      <c r="L52" s="62"/>
      <c r="M52" s="72"/>
    </row>
    <row r="53" spans="1:13" ht="38.25">
      <c r="A53" s="211" t="s">
        <v>236</v>
      </c>
      <c r="B53" s="212">
        <v>0</v>
      </c>
      <c r="C53" s="212">
        <v>0</v>
      </c>
      <c r="D53" s="212">
        <v>40</v>
      </c>
      <c r="E53" s="72"/>
      <c r="F53" s="67">
        <f t="shared" si="11"/>
        <v>0</v>
      </c>
      <c r="G53" s="64">
        <f t="shared" si="11"/>
        <v>0</v>
      </c>
      <c r="H53" s="64">
        <f t="shared" si="11"/>
        <v>40</v>
      </c>
      <c r="I53" s="72"/>
      <c r="J53" s="69"/>
      <c r="K53" s="62"/>
      <c r="L53" s="62"/>
      <c r="M53" s="72"/>
    </row>
    <row r="54" spans="1:13" ht="38.25">
      <c r="A54" s="211" t="s">
        <v>515</v>
      </c>
      <c r="B54" s="212">
        <v>0</v>
      </c>
      <c r="C54" s="212">
        <v>0</v>
      </c>
      <c r="D54" s="212"/>
      <c r="E54" s="72"/>
      <c r="F54" s="67">
        <f t="shared" si="11"/>
        <v>0</v>
      </c>
      <c r="G54" s="64">
        <f t="shared" si="11"/>
        <v>0</v>
      </c>
      <c r="H54" s="64">
        <f t="shared" si="11"/>
        <v>0</v>
      </c>
      <c r="I54" s="72"/>
      <c r="J54" s="69"/>
      <c r="K54" s="62"/>
      <c r="L54" s="62"/>
      <c r="M54" s="72"/>
    </row>
    <row r="55" spans="1:13" ht="25.5">
      <c r="A55" s="213" t="s">
        <v>516</v>
      </c>
      <c r="B55" s="214">
        <f>SUM(B41:B54)</f>
        <v>1000</v>
      </c>
      <c r="C55" s="214">
        <f>SUM(C41:C54)</f>
        <v>2062</v>
      </c>
      <c r="D55" s="214">
        <f>+D50+D48+D41</f>
        <v>2062</v>
      </c>
      <c r="E55" s="73">
        <f>+D55/C55</f>
        <v>1</v>
      </c>
      <c r="F55" s="70">
        <f>+F50+F46+F44+F43+F41</f>
        <v>1000</v>
      </c>
      <c r="G55" s="70">
        <f>+G50+G48+G41</f>
        <v>2062</v>
      </c>
      <c r="H55" s="70">
        <f>+H50+H48+H41</f>
        <v>2062</v>
      </c>
      <c r="I55" s="73">
        <f>+H55/G55</f>
        <v>1</v>
      </c>
      <c r="J55" s="69"/>
      <c r="K55" s="62"/>
      <c r="L55" s="62"/>
      <c r="M55" s="72"/>
    </row>
    <row r="56" spans="1:13" ht="25.5">
      <c r="A56" s="227" t="s">
        <v>529</v>
      </c>
      <c r="B56" s="228">
        <v>0</v>
      </c>
      <c r="C56" s="228">
        <v>762</v>
      </c>
      <c r="D56" s="228">
        <v>762</v>
      </c>
      <c r="E56" s="215">
        <f>+D56/C56</f>
        <v>1</v>
      </c>
      <c r="F56" s="216">
        <f aca="true" t="shared" si="13" ref="F56:H57">+B56</f>
        <v>0</v>
      </c>
      <c r="G56" s="216">
        <f t="shared" si="13"/>
        <v>762</v>
      </c>
      <c r="H56" s="216">
        <f t="shared" si="13"/>
        <v>762</v>
      </c>
      <c r="I56" s="215">
        <f>+H56/G56</f>
        <v>1</v>
      </c>
      <c r="J56" s="69"/>
      <c r="K56" s="62"/>
      <c r="L56" s="62"/>
      <c r="M56" s="72"/>
    </row>
    <row r="57" spans="1:13" ht="12.75">
      <c r="A57" s="227" t="s">
        <v>530</v>
      </c>
      <c r="B57" s="228">
        <v>0</v>
      </c>
      <c r="C57" s="228">
        <v>762</v>
      </c>
      <c r="D57" s="228">
        <v>762</v>
      </c>
      <c r="E57" s="215">
        <f>+D57/C57</f>
        <v>1</v>
      </c>
      <c r="F57" s="216">
        <f t="shared" si="13"/>
        <v>0</v>
      </c>
      <c r="G57" s="216">
        <f t="shared" si="13"/>
        <v>762</v>
      </c>
      <c r="H57" s="216">
        <f t="shared" si="13"/>
        <v>762</v>
      </c>
      <c r="I57" s="215">
        <f>+H57/G57</f>
        <v>1</v>
      </c>
      <c r="J57" s="69"/>
      <c r="K57" s="62"/>
      <c r="L57" s="62"/>
      <c r="M57" s="72"/>
    </row>
    <row r="58" spans="1:13" ht="25.5">
      <c r="A58" s="211" t="s">
        <v>517</v>
      </c>
      <c r="B58" s="212">
        <v>33976</v>
      </c>
      <c r="C58" s="212">
        <v>36784</v>
      </c>
      <c r="D58" s="212">
        <v>36784</v>
      </c>
      <c r="E58" s="72">
        <f>+D58/C58</f>
        <v>1</v>
      </c>
      <c r="F58" s="67">
        <f aca="true" t="shared" si="14" ref="F58:H60">+B58</f>
        <v>33976</v>
      </c>
      <c r="G58" s="64">
        <f t="shared" si="14"/>
        <v>36784</v>
      </c>
      <c r="H58" s="64">
        <f t="shared" si="14"/>
        <v>36784</v>
      </c>
      <c r="I58" s="72">
        <f>+H58/G58</f>
        <v>1</v>
      </c>
      <c r="J58" s="69"/>
      <c r="K58" s="62"/>
      <c r="L58" s="62"/>
      <c r="M58" s="72"/>
    </row>
    <row r="59" spans="1:13" ht="12.75">
      <c r="A59" s="211" t="s">
        <v>240</v>
      </c>
      <c r="B59" s="212">
        <v>0</v>
      </c>
      <c r="C59" s="212">
        <v>0</v>
      </c>
      <c r="D59" s="212">
        <v>300</v>
      </c>
      <c r="E59" s="73"/>
      <c r="F59" s="216">
        <f t="shared" si="14"/>
        <v>0</v>
      </c>
      <c r="G59" s="75">
        <f t="shared" si="14"/>
        <v>0</v>
      </c>
      <c r="H59" s="75">
        <f t="shared" si="14"/>
        <v>300</v>
      </c>
      <c r="I59" s="73"/>
      <c r="J59" s="69"/>
      <c r="K59" s="62"/>
      <c r="L59" s="62"/>
      <c r="M59" s="72"/>
    </row>
    <row r="60" spans="1:13" ht="25.5">
      <c r="A60" s="211" t="s">
        <v>241</v>
      </c>
      <c r="B60" s="212">
        <v>0</v>
      </c>
      <c r="C60" s="212">
        <v>0</v>
      </c>
      <c r="D60" s="212">
        <v>4598</v>
      </c>
      <c r="E60" s="73"/>
      <c r="F60" s="216">
        <f t="shared" si="14"/>
        <v>0</v>
      </c>
      <c r="G60" s="75">
        <f t="shared" si="14"/>
        <v>0</v>
      </c>
      <c r="H60" s="75">
        <f t="shared" si="14"/>
        <v>4598</v>
      </c>
      <c r="I60" s="73"/>
      <c r="J60" s="69"/>
      <c r="K60" s="62"/>
      <c r="L60" s="62"/>
      <c r="M60" s="72"/>
    </row>
    <row r="61" spans="1:13" ht="12.75">
      <c r="A61" s="211" t="s">
        <v>242</v>
      </c>
      <c r="B61" s="212">
        <v>0</v>
      </c>
      <c r="C61" s="212">
        <v>0</v>
      </c>
      <c r="D61" s="212">
        <v>31886</v>
      </c>
      <c r="E61" s="72"/>
      <c r="F61" s="67"/>
      <c r="G61" s="62"/>
      <c r="H61" s="64">
        <f>+D61</f>
        <v>31886</v>
      </c>
      <c r="I61" s="72"/>
      <c r="J61" s="69"/>
      <c r="K61" s="62"/>
      <c r="L61" s="62"/>
      <c r="M61" s="72"/>
    </row>
    <row r="62" spans="1:13" ht="38.25">
      <c r="A62" s="211" t="s">
        <v>518</v>
      </c>
      <c r="B62" s="212">
        <v>0</v>
      </c>
      <c r="C62" s="212">
        <v>290</v>
      </c>
      <c r="D62" s="212">
        <v>290</v>
      </c>
      <c r="E62" s="72">
        <f>+D62/C62</f>
        <v>1</v>
      </c>
      <c r="F62" s="67">
        <f aca="true" t="shared" si="15" ref="F62:G64">+B62</f>
        <v>0</v>
      </c>
      <c r="G62" s="64">
        <f t="shared" si="15"/>
        <v>290</v>
      </c>
      <c r="H62" s="64">
        <f>+D62</f>
        <v>290</v>
      </c>
      <c r="I62" s="72">
        <f>+H62/G62</f>
        <v>1</v>
      </c>
      <c r="J62" s="69"/>
      <c r="K62" s="62"/>
      <c r="L62" s="62"/>
      <c r="M62" s="72"/>
    </row>
    <row r="63" spans="1:13" ht="25.5">
      <c r="A63" s="211" t="s">
        <v>519</v>
      </c>
      <c r="B63" s="212">
        <v>2031</v>
      </c>
      <c r="C63" s="212">
        <v>2081</v>
      </c>
      <c r="D63" s="212">
        <v>2081</v>
      </c>
      <c r="E63" s="72">
        <f>+D63/C63</f>
        <v>1</v>
      </c>
      <c r="F63" s="67">
        <f t="shared" si="15"/>
        <v>2031</v>
      </c>
      <c r="G63" s="67">
        <f t="shared" si="15"/>
        <v>2081</v>
      </c>
      <c r="H63" s="67">
        <f>+D63</f>
        <v>2081</v>
      </c>
      <c r="I63" s="72">
        <f>+H63/G63</f>
        <v>1</v>
      </c>
      <c r="J63" s="69"/>
      <c r="K63" s="62"/>
      <c r="L63" s="62"/>
      <c r="M63" s="72"/>
    </row>
    <row r="64" spans="1:13" ht="12.75">
      <c r="A64" s="211" t="s">
        <v>520</v>
      </c>
      <c r="B64" s="212">
        <v>0</v>
      </c>
      <c r="C64" s="212">
        <v>0</v>
      </c>
      <c r="D64" s="212">
        <v>0</v>
      </c>
      <c r="E64" s="72"/>
      <c r="F64" s="67">
        <f t="shared" si="15"/>
        <v>0</v>
      </c>
      <c r="G64" s="64">
        <f t="shared" si="15"/>
        <v>0</v>
      </c>
      <c r="H64" s="64">
        <f>+D64</f>
        <v>0</v>
      </c>
      <c r="I64" s="72"/>
      <c r="J64" s="69"/>
      <c r="K64" s="62"/>
      <c r="L64" s="62"/>
      <c r="M64" s="72"/>
    </row>
    <row r="65" spans="1:13" ht="12.75">
      <c r="A65" s="211" t="s">
        <v>243</v>
      </c>
      <c r="B65" s="212">
        <v>0</v>
      </c>
      <c r="C65" s="212">
        <v>0</v>
      </c>
      <c r="D65" s="212">
        <v>2032</v>
      </c>
      <c r="E65" s="72"/>
      <c r="F65" s="67">
        <f>+B65</f>
        <v>0</v>
      </c>
      <c r="G65" s="64">
        <f aca="true" t="shared" si="16" ref="G65:H68">+C65</f>
        <v>0</v>
      </c>
      <c r="H65" s="64">
        <f t="shared" si="16"/>
        <v>2032</v>
      </c>
      <c r="I65" s="72"/>
      <c r="J65" s="69"/>
      <c r="K65" s="62"/>
      <c r="L65" s="62"/>
      <c r="M65" s="72"/>
    </row>
    <row r="66" spans="1:13" ht="12.75">
      <c r="A66" s="227" t="s">
        <v>543</v>
      </c>
      <c r="B66" s="212"/>
      <c r="C66" s="212"/>
      <c r="D66" s="212">
        <v>6</v>
      </c>
      <c r="E66" s="72"/>
      <c r="F66" s="67"/>
      <c r="G66" s="64"/>
      <c r="H66" s="64">
        <f t="shared" si="16"/>
        <v>6</v>
      </c>
      <c r="I66" s="72"/>
      <c r="J66" s="69"/>
      <c r="K66" s="62"/>
      <c r="L66" s="62"/>
      <c r="M66" s="72"/>
    </row>
    <row r="67" spans="1:13" ht="12.75">
      <c r="A67" s="211" t="s">
        <v>244</v>
      </c>
      <c r="B67" s="212">
        <v>0</v>
      </c>
      <c r="C67" s="212">
        <v>0</v>
      </c>
      <c r="D67" s="212">
        <f>33+11</f>
        <v>44</v>
      </c>
      <c r="E67" s="72"/>
      <c r="F67" s="67"/>
      <c r="G67" s="64"/>
      <c r="H67" s="64">
        <f t="shared" si="16"/>
        <v>44</v>
      </c>
      <c r="I67" s="72"/>
      <c r="J67" s="69"/>
      <c r="K67" s="62"/>
      <c r="L67" s="62"/>
      <c r="M67" s="72"/>
    </row>
    <row r="68" spans="1:13" ht="12.75">
      <c r="A68" s="211" t="s">
        <v>245</v>
      </c>
      <c r="B68" s="212">
        <v>3446</v>
      </c>
      <c r="C68" s="212">
        <v>0</v>
      </c>
      <c r="D68" s="212">
        <v>0</v>
      </c>
      <c r="E68" s="72"/>
      <c r="F68" s="67">
        <v>446</v>
      </c>
      <c r="G68" s="67">
        <f>+C68</f>
        <v>0</v>
      </c>
      <c r="H68" s="67">
        <f t="shared" si="16"/>
        <v>0</v>
      </c>
      <c r="I68" s="72"/>
      <c r="J68" s="69">
        <v>3000</v>
      </c>
      <c r="K68" s="62"/>
      <c r="L68" s="62"/>
      <c r="M68" s="72"/>
    </row>
    <row r="69" spans="1:13" ht="38.25">
      <c r="A69" s="213" t="s">
        <v>521</v>
      </c>
      <c r="B69" s="214">
        <f>+B68+B63+B58</f>
        <v>39453</v>
      </c>
      <c r="C69" s="214">
        <f>+C63+C62+C58+C57+C68</f>
        <v>39917</v>
      </c>
      <c r="D69" s="214">
        <f>+D63+D62+D58+D57+D68</f>
        <v>39917</v>
      </c>
      <c r="E69" s="73">
        <f aca="true" t="shared" si="17" ref="E69:E78">+D69/C69</f>
        <v>1</v>
      </c>
      <c r="F69" s="70">
        <f>+F68+F63+F58</f>
        <v>36453</v>
      </c>
      <c r="G69" s="70">
        <f>+G68+G63+G58+G62+G56</f>
        <v>39917</v>
      </c>
      <c r="H69" s="70">
        <f>+H68+H63+H58+H62+H56</f>
        <v>39917</v>
      </c>
      <c r="I69" s="73">
        <f>+H69/G69</f>
        <v>1</v>
      </c>
      <c r="J69" s="237">
        <f>+J68</f>
        <v>3000</v>
      </c>
      <c r="K69" s="69">
        <f>+K68</f>
        <v>0</v>
      </c>
      <c r="L69" s="69">
        <f>+L68</f>
        <v>0</v>
      </c>
      <c r="M69" s="69">
        <f>+M68</f>
        <v>0</v>
      </c>
    </row>
    <row r="70" spans="1:13" ht="12.75">
      <c r="A70" s="227" t="s">
        <v>559</v>
      </c>
      <c r="B70" s="228">
        <v>0</v>
      </c>
      <c r="C70" s="228">
        <v>1000</v>
      </c>
      <c r="D70" s="228">
        <v>1000</v>
      </c>
      <c r="E70" s="72">
        <f>+D70/C70</f>
        <v>1</v>
      </c>
      <c r="F70" s="228"/>
      <c r="G70" s="228"/>
      <c r="H70" s="228"/>
      <c r="I70" s="228"/>
      <c r="J70" s="69"/>
      <c r="K70" s="67">
        <f>+C70</f>
        <v>1000</v>
      </c>
      <c r="L70" s="67">
        <f>+D70</f>
        <v>1000</v>
      </c>
      <c r="M70" s="72">
        <f>+L70/K70</f>
        <v>1</v>
      </c>
    </row>
    <row r="71" spans="1:13" ht="12.75">
      <c r="A71" s="227" t="s">
        <v>538</v>
      </c>
      <c r="B71" s="228">
        <v>1900</v>
      </c>
      <c r="C71" s="228">
        <v>1900</v>
      </c>
      <c r="D71" s="228"/>
      <c r="E71" s="215"/>
      <c r="F71" s="228"/>
      <c r="G71" s="228"/>
      <c r="H71" s="228"/>
      <c r="I71" s="228"/>
      <c r="J71" s="67">
        <f>+B71</f>
        <v>1900</v>
      </c>
      <c r="K71" s="67">
        <f>+C71</f>
        <v>1900</v>
      </c>
      <c r="L71" s="69"/>
      <c r="M71" s="72"/>
    </row>
    <row r="72" spans="1:13" ht="12.75">
      <c r="A72" s="227" t="s">
        <v>539</v>
      </c>
      <c r="B72" s="228">
        <v>78</v>
      </c>
      <c r="C72" s="228">
        <v>78</v>
      </c>
      <c r="D72" s="228">
        <v>78</v>
      </c>
      <c r="E72" s="215"/>
      <c r="F72" s="228"/>
      <c r="G72" s="228"/>
      <c r="H72" s="228"/>
      <c r="I72" s="228"/>
      <c r="J72" s="67">
        <f>+B72</f>
        <v>78</v>
      </c>
      <c r="K72" s="69"/>
      <c r="L72" s="69"/>
      <c r="M72" s="72"/>
    </row>
    <row r="73" spans="1:13" ht="25.5">
      <c r="A73" s="211" t="s">
        <v>246</v>
      </c>
      <c r="B73" s="212">
        <v>114</v>
      </c>
      <c r="C73" s="212">
        <v>114</v>
      </c>
      <c r="D73" s="212">
        <v>114</v>
      </c>
      <c r="E73" s="72">
        <f t="shared" si="17"/>
        <v>1</v>
      </c>
      <c r="F73" s="64"/>
      <c r="G73" s="64"/>
      <c r="H73" s="64"/>
      <c r="I73" s="72"/>
      <c r="J73" s="67">
        <f>+B73</f>
        <v>114</v>
      </c>
      <c r="K73" s="67">
        <f aca="true" t="shared" si="18" ref="J73:L75">+C73</f>
        <v>114</v>
      </c>
      <c r="L73" s="67">
        <f t="shared" si="18"/>
        <v>114</v>
      </c>
      <c r="M73" s="72">
        <f aca="true" t="shared" si="19" ref="M73:M78">+L73/K73</f>
        <v>1</v>
      </c>
    </row>
    <row r="74" spans="1:13" ht="25.5">
      <c r="A74" s="211" t="s">
        <v>247</v>
      </c>
      <c r="B74" s="212">
        <v>565</v>
      </c>
      <c r="C74" s="212">
        <v>565</v>
      </c>
      <c r="D74" s="212">
        <v>52</v>
      </c>
      <c r="E74" s="72">
        <f t="shared" si="17"/>
        <v>0.0920353982300885</v>
      </c>
      <c r="F74" s="67"/>
      <c r="G74" s="64"/>
      <c r="H74" s="64"/>
      <c r="I74" s="72"/>
      <c r="J74" s="67">
        <f t="shared" si="18"/>
        <v>565</v>
      </c>
      <c r="K74" s="67">
        <f t="shared" si="18"/>
        <v>565</v>
      </c>
      <c r="L74" s="67">
        <f t="shared" si="18"/>
        <v>52</v>
      </c>
      <c r="M74" s="72">
        <f t="shared" si="19"/>
        <v>0.0920353982300885</v>
      </c>
    </row>
    <row r="75" spans="1:13" ht="12.75">
      <c r="A75" s="213" t="s">
        <v>522</v>
      </c>
      <c r="B75" s="214">
        <f>SUM(B71:B74)</f>
        <v>2657</v>
      </c>
      <c r="C75" s="214">
        <f>SUM(C70:C74)</f>
        <v>3657</v>
      </c>
      <c r="D75" s="214">
        <f>SUM(D70:D74)</f>
        <v>1244</v>
      </c>
      <c r="E75" s="73">
        <f t="shared" si="17"/>
        <v>0.34016953787257315</v>
      </c>
      <c r="F75" s="74"/>
      <c r="G75" s="65"/>
      <c r="H75" s="65"/>
      <c r="I75" s="73"/>
      <c r="J75" s="70">
        <f t="shared" si="18"/>
        <v>2657</v>
      </c>
      <c r="K75" s="70">
        <f t="shared" si="18"/>
        <v>3657</v>
      </c>
      <c r="L75" s="70">
        <f t="shared" si="18"/>
        <v>1244</v>
      </c>
      <c r="M75" s="73">
        <f t="shared" si="19"/>
        <v>0.34016953787257315</v>
      </c>
    </row>
    <row r="76" spans="1:13" ht="12.75">
      <c r="A76" s="211" t="s">
        <v>248</v>
      </c>
      <c r="B76" s="212">
        <v>12740</v>
      </c>
      <c r="C76" s="212">
        <v>11740</v>
      </c>
      <c r="D76" s="212">
        <v>11035</v>
      </c>
      <c r="E76" s="72">
        <f t="shared" si="17"/>
        <v>0.9399488926746167</v>
      </c>
      <c r="F76" s="64"/>
      <c r="G76" s="64"/>
      <c r="H76" s="64"/>
      <c r="I76" s="72"/>
      <c r="J76" s="67">
        <f aca="true" t="shared" si="20" ref="J76:L77">+B76</f>
        <v>12740</v>
      </c>
      <c r="K76" s="67">
        <f t="shared" si="20"/>
        <v>11740</v>
      </c>
      <c r="L76" s="67">
        <f t="shared" si="20"/>
        <v>11035</v>
      </c>
      <c r="M76" s="72">
        <f t="shared" si="19"/>
        <v>0.9399488926746167</v>
      </c>
    </row>
    <row r="77" spans="1:13" ht="25.5">
      <c r="A77" s="211" t="s">
        <v>249</v>
      </c>
      <c r="B77" s="212">
        <v>3440</v>
      </c>
      <c r="C77" s="212">
        <v>3440</v>
      </c>
      <c r="D77" s="212">
        <v>2979</v>
      </c>
      <c r="E77" s="72">
        <f t="shared" si="17"/>
        <v>0.8659883720930233</v>
      </c>
      <c r="F77" s="64"/>
      <c r="G77" s="64"/>
      <c r="H77" s="64"/>
      <c r="I77" s="72"/>
      <c r="J77" s="67">
        <f t="shared" si="20"/>
        <v>3440</v>
      </c>
      <c r="K77" s="67">
        <f t="shared" si="20"/>
        <v>3440</v>
      </c>
      <c r="L77" s="67">
        <f t="shared" si="20"/>
        <v>2979</v>
      </c>
      <c r="M77" s="72">
        <f t="shared" si="19"/>
        <v>0.8659883720930233</v>
      </c>
    </row>
    <row r="78" spans="1:13" ht="12.75">
      <c r="A78" s="213" t="s">
        <v>523</v>
      </c>
      <c r="B78" s="214">
        <f>SUM(B76:B77)</f>
        <v>16180</v>
      </c>
      <c r="C78" s="214">
        <f>SUM(C76:C77)</f>
        <v>15180</v>
      </c>
      <c r="D78" s="214">
        <f>SUM(D76:D77)</f>
        <v>14014</v>
      </c>
      <c r="E78" s="73">
        <f t="shared" si="17"/>
        <v>0.9231884057971015</v>
      </c>
      <c r="F78" s="70"/>
      <c r="G78" s="65"/>
      <c r="H78" s="65"/>
      <c r="I78" s="73"/>
      <c r="J78" s="70">
        <f>SUM(J76:J77)</f>
        <v>16180</v>
      </c>
      <c r="K78" s="70">
        <f>SUM(K76:K77)</f>
        <v>15180</v>
      </c>
      <c r="L78" s="70">
        <f>SUM(L76:L77)</f>
        <v>14014</v>
      </c>
      <c r="M78" s="73">
        <f t="shared" si="19"/>
        <v>0.9231884057971015</v>
      </c>
    </row>
    <row r="79" spans="1:13" ht="38.25">
      <c r="A79" s="211" t="s">
        <v>250</v>
      </c>
      <c r="B79" s="212">
        <v>0</v>
      </c>
      <c r="C79" s="212">
        <v>0</v>
      </c>
      <c r="D79" s="212">
        <v>0</v>
      </c>
      <c r="E79" s="72"/>
      <c r="F79" s="69"/>
      <c r="G79" s="62"/>
      <c r="H79" s="62"/>
      <c r="I79" s="72"/>
      <c r="J79" s="67">
        <f aca="true" t="shared" si="21" ref="J79:L80">+B79</f>
        <v>0</v>
      </c>
      <c r="K79" s="67">
        <f t="shared" si="21"/>
        <v>0</v>
      </c>
      <c r="L79" s="67">
        <f t="shared" si="21"/>
        <v>0</v>
      </c>
      <c r="M79" s="72"/>
    </row>
    <row r="80" spans="1:13" ht="25.5">
      <c r="A80" s="213" t="s">
        <v>524</v>
      </c>
      <c r="B80" s="214">
        <v>0</v>
      </c>
      <c r="C80" s="214">
        <v>0</v>
      </c>
      <c r="D80" s="214">
        <v>0</v>
      </c>
      <c r="E80" s="72"/>
      <c r="F80" s="70"/>
      <c r="G80" s="65"/>
      <c r="H80" s="65"/>
      <c r="I80" s="73"/>
      <c r="J80" s="70">
        <f t="shared" si="21"/>
        <v>0</v>
      </c>
      <c r="K80" s="70">
        <f t="shared" si="21"/>
        <v>0</v>
      </c>
      <c r="L80" s="70">
        <f t="shared" si="21"/>
        <v>0</v>
      </c>
      <c r="M80" s="73"/>
    </row>
    <row r="81" spans="1:13" ht="25.5">
      <c r="A81" s="220" t="s">
        <v>298</v>
      </c>
      <c r="B81" s="221">
        <v>0</v>
      </c>
      <c r="C81" s="221">
        <v>0</v>
      </c>
      <c r="D81" s="221">
        <v>0</v>
      </c>
      <c r="E81" s="72"/>
      <c r="F81" s="70"/>
      <c r="G81" s="70"/>
      <c r="H81" s="70"/>
      <c r="I81" s="73"/>
      <c r="J81" s="70"/>
      <c r="K81" s="70"/>
      <c r="L81" s="70"/>
      <c r="M81" s="73"/>
    </row>
    <row r="82" spans="1:13" ht="25.5">
      <c r="A82" s="218" t="s">
        <v>299</v>
      </c>
      <c r="B82" s="219">
        <v>0</v>
      </c>
      <c r="C82" s="219"/>
      <c r="D82" s="219"/>
      <c r="E82" s="72"/>
      <c r="F82" s="216"/>
      <c r="G82" s="216"/>
      <c r="H82" s="216"/>
      <c r="I82" s="73"/>
      <c r="J82" s="70"/>
      <c r="K82" s="216">
        <f aca="true" t="shared" si="22" ref="K82:L86">+C82</f>
        <v>0</v>
      </c>
      <c r="L82" s="216">
        <f t="shared" si="22"/>
        <v>0</v>
      </c>
      <c r="M82" s="215"/>
    </row>
    <row r="83" spans="1:13" ht="25.5">
      <c r="A83" s="220" t="s">
        <v>300</v>
      </c>
      <c r="B83" s="222">
        <v>0</v>
      </c>
      <c r="C83" s="222">
        <f>+C82</f>
        <v>0</v>
      </c>
      <c r="D83" s="222">
        <f>+D82</f>
        <v>0</v>
      </c>
      <c r="E83" s="72"/>
      <c r="F83" s="216"/>
      <c r="G83" s="216"/>
      <c r="H83" s="216"/>
      <c r="I83" s="73"/>
      <c r="J83" s="70"/>
      <c r="K83" s="216">
        <f t="shared" si="22"/>
        <v>0</v>
      </c>
      <c r="L83" s="216">
        <f t="shared" si="22"/>
        <v>0</v>
      </c>
      <c r="M83" s="215"/>
    </row>
    <row r="84" spans="1:13" ht="25.5">
      <c r="A84" s="229" t="s">
        <v>531</v>
      </c>
      <c r="B84" s="222">
        <v>1062</v>
      </c>
      <c r="C84" s="222">
        <v>1062</v>
      </c>
      <c r="D84" s="222">
        <v>1062</v>
      </c>
      <c r="E84" s="215">
        <f>+D84/C84</f>
        <v>1</v>
      </c>
      <c r="F84" s="216">
        <f>+B84</f>
        <v>1062</v>
      </c>
      <c r="G84" s="216">
        <f>+C84</f>
        <v>1062</v>
      </c>
      <c r="H84" s="216">
        <f>+D84</f>
        <v>1062</v>
      </c>
      <c r="I84" s="215">
        <f>+H84/G84</f>
        <v>1</v>
      </c>
      <c r="J84" s="216"/>
      <c r="K84" s="216"/>
      <c r="L84" s="216"/>
      <c r="M84" s="215"/>
    </row>
    <row r="85" spans="1:13" ht="25.5">
      <c r="A85" s="220" t="s">
        <v>301</v>
      </c>
      <c r="B85" s="222">
        <v>1062</v>
      </c>
      <c r="C85" s="222">
        <f>+C84+C83</f>
        <v>1062</v>
      </c>
      <c r="D85" s="222">
        <f>+D84+D83</f>
        <v>1062</v>
      </c>
      <c r="E85" s="72">
        <f>+D85/C85</f>
        <v>1</v>
      </c>
      <c r="F85" s="216">
        <f>+F84</f>
        <v>1062</v>
      </c>
      <c r="G85" s="216">
        <f>+G84</f>
        <v>1062</v>
      </c>
      <c r="H85" s="216">
        <f>+H84</f>
        <v>1062</v>
      </c>
      <c r="I85" s="73">
        <f>+H85/G85</f>
        <v>1</v>
      </c>
      <c r="J85" s="70"/>
      <c r="K85" s="216">
        <f>+K83</f>
        <v>0</v>
      </c>
      <c r="L85" s="216">
        <f>+L83</f>
        <v>0</v>
      </c>
      <c r="M85" s="215"/>
    </row>
    <row r="86" spans="1:13" ht="25.5">
      <c r="A86" s="220" t="s">
        <v>302</v>
      </c>
      <c r="B86" s="222">
        <v>0</v>
      </c>
      <c r="C86" s="222">
        <v>0</v>
      </c>
      <c r="D86" s="222">
        <v>0</v>
      </c>
      <c r="E86" s="72"/>
      <c r="F86" s="216"/>
      <c r="G86" s="216"/>
      <c r="H86" s="216"/>
      <c r="I86" s="73"/>
      <c r="J86" s="70"/>
      <c r="K86" s="216">
        <f t="shared" si="22"/>
        <v>0</v>
      </c>
      <c r="L86" s="216">
        <f t="shared" si="22"/>
        <v>0</v>
      </c>
      <c r="M86" s="215"/>
    </row>
    <row r="87" spans="1:13" ht="12.75">
      <c r="A87" s="220" t="s">
        <v>303</v>
      </c>
      <c r="B87" s="221">
        <f>+B85</f>
        <v>1062</v>
      </c>
      <c r="C87" s="221">
        <f>+C85</f>
        <v>1062</v>
      </c>
      <c r="D87" s="221">
        <f>+D85</f>
        <v>1062</v>
      </c>
      <c r="E87" s="73">
        <f>+D87/C87</f>
        <v>1</v>
      </c>
      <c r="F87" s="70">
        <f>+F85</f>
        <v>1062</v>
      </c>
      <c r="G87" s="70">
        <f>+G85</f>
        <v>1062</v>
      </c>
      <c r="H87" s="70">
        <f>+H85</f>
        <v>1062</v>
      </c>
      <c r="I87" s="73">
        <f>+H87/G87</f>
        <v>1</v>
      </c>
      <c r="J87" s="70">
        <f>+J86+J85</f>
        <v>0</v>
      </c>
      <c r="K87" s="70">
        <f>+K86+K85</f>
        <v>0</v>
      </c>
      <c r="L87" s="70">
        <f>+L86+L85</f>
        <v>0</v>
      </c>
      <c r="M87" s="73"/>
    </row>
    <row r="88" spans="1:13" ht="25.5">
      <c r="A88" s="213" t="s">
        <v>525</v>
      </c>
      <c r="B88" s="214">
        <f>+B87+B80+B78+B75+B69+B40+B18+B17+B55</f>
        <v>89846</v>
      </c>
      <c r="C88" s="214">
        <f>+C87+C80+C78+C75+C69+C40+C18+C17+C55</f>
        <v>92902</v>
      </c>
      <c r="D88" s="214">
        <f>+D87+D80+D78+D75+D69+D40+D18+D17+D55</f>
        <v>82241</v>
      </c>
      <c r="E88" s="73">
        <f>+D88/C88</f>
        <v>0.885244666422682</v>
      </c>
      <c r="F88" s="70">
        <f>+F80+F78+F75+F69+F55+F40+F18+F17+F87</f>
        <v>68009</v>
      </c>
      <c r="G88" s="70">
        <f>+G80+G78+G75+G69+G55+G40+G18+G17+G87</f>
        <v>74065</v>
      </c>
      <c r="H88" s="70">
        <f>+H80+H78+H75+H69+H55+H40+H18+H17+H87</f>
        <v>66983</v>
      </c>
      <c r="I88" s="73">
        <f>+H88/G88</f>
        <v>0.9043812867076216</v>
      </c>
      <c r="J88" s="70">
        <f>+J80+J78+J75+J69+J55+J40+J18+J17+J87</f>
        <v>21837</v>
      </c>
      <c r="K88" s="70">
        <f>+K80+K78+K75+K69+K55+K40+K18+K17+K87</f>
        <v>18837</v>
      </c>
      <c r="L88" s="70">
        <f>+L80+L78+L75+L69+L55+L40+L18+L17+L87</f>
        <v>15258</v>
      </c>
      <c r="M88" s="73">
        <f>+L88/K88</f>
        <v>0.8100015926102883</v>
      </c>
    </row>
    <row r="91" spans="6:8" ht="12.75">
      <c r="F91" s="223">
        <f>+F88+J88</f>
        <v>89846</v>
      </c>
      <c r="G91" s="223">
        <f>+G88+K88</f>
        <v>92902</v>
      </c>
      <c r="H91" s="223">
        <f>+H88+L88</f>
        <v>82241</v>
      </c>
    </row>
  </sheetData>
  <sheetProtection/>
  <mergeCells count="8">
    <mergeCell ref="A1:H1"/>
    <mergeCell ref="A2:G2"/>
    <mergeCell ref="F6:I6"/>
    <mergeCell ref="J6:M6"/>
    <mergeCell ref="A4:A7"/>
    <mergeCell ref="B4:M4"/>
    <mergeCell ref="B5:E6"/>
    <mergeCell ref="F5:M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64" r:id="rId1"/>
  <rowBreaks count="3" manualBreakCount="3">
    <brk id="40" max="12" man="1"/>
    <brk id="75" max="12" man="1"/>
    <brk id="8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SheetLayoutView="100" zoomScalePageLayoutView="0" workbookViewId="0" topLeftCell="A1">
      <selection activeCell="A2" sqref="A2:H3"/>
    </sheetView>
  </sheetViews>
  <sheetFormatPr defaultColWidth="9.140625" defaultRowHeight="12.75"/>
  <cols>
    <col min="2" max="2" width="19.8515625" style="0" bestFit="1" customWidth="1"/>
    <col min="3" max="3" width="20.7109375" style="0" bestFit="1" customWidth="1"/>
    <col min="4" max="4" width="39.140625" style="0" bestFit="1" customWidth="1"/>
    <col min="5" max="6" width="11.140625" style="0" bestFit="1" customWidth="1"/>
    <col min="7" max="7" width="10.421875" style="0" bestFit="1" customWidth="1"/>
    <col min="8" max="8" width="9.57421875" style="0" bestFit="1" customWidth="1"/>
    <col min="9" max="9" width="10.00390625" style="0" bestFit="1" customWidth="1"/>
    <col min="11" max="11" width="8.7109375" style="0" customWidth="1"/>
    <col min="12" max="13" width="10.00390625" style="0" bestFit="1" customWidth="1"/>
    <col min="15" max="15" width="8.7109375" style="0" customWidth="1"/>
  </cols>
  <sheetData>
    <row r="1" spans="1:9" ht="12.75">
      <c r="A1" s="263"/>
      <c r="B1" s="263"/>
      <c r="C1" s="263"/>
      <c r="D1" s="263"/>
      <c r="E1" s="263"/>
      <c r="F1" s="263"/>
      <c r="G1" s="263"/>
      <c r="H1" s="263"/>
      <c r="I1" s="16"/>
    </row>
    <row r="2" spans="1:14" ht="12.75">
      <c r="A2" s="263" t="s">
        <v>671</v>
      </c>
      <c r="B2" s="263"/>
      <c r="C2" s="263"/>
      <c r="D2" s="263"/>
      <c r="E2" s="263"/>
      <c r="F2" s="263"/>
      <c r="G2" s="263"/>
      <c r="H2" s="263"/>
      <c r="I2" s="16"/>
      <c r="J2" s="16"/>
      <c r="K2" s="16"/>
      <c r="L2" s="16"/>
      <c r="M2" s="16"/>
      <c r="N2" s="16"/>
    </row>
    <row r="3" spans="1:7" ht="12.75">
      <c r="A3" s="267" t="s">
        <v>668</v>
      </c>
      <c r="B3" s="267"/>
      <c r="C3" s="267"/>
      <c r="D3" s="267"/>
      <c r="E3" s="267"/>
      <c r="F3" s="267"/>
      <c r="G3" s="267"/>
    </row>
    <row r="4" spans="7:9" ht="12.75" customHeight="1">
      <c r="G4" s="281" t="s">
        <v>401</v>
      </c>
      <c r="H4" s="281"/>
      <c r="I4" s="16"/>
    </row>
    <row r="5" spans="1:8" s="13" customFormat="1" ht="12.75">
      <c r="A5" s="279" t="s">
        <v>411</v>
      </c>
      <c r="B5" s="279"/>
      <c r="C5" s="279" t="s">
        <v>421</v>
      </c>
      <c r="D5" s="280" t="s">
        <v>434</v>
      </c>
      <c r="E5" s="279" t="s">
        <v>403</v>
      </c>
      <c r="F5" s="279"/>
      <c r="G5" s="279"/>
      <c r="H5" s="279"/>
    </row>
    <row r="6" spans="1:8" s="13" customFormat="1" ht="25.5">
      <c r="A6" s="5" t="s">
        <v>432</v>
      </c>
      <c r="B6" s="5" t="s">
        <v>433</v>
      </c>
      <c r="C6" s="279"/>
      <c r="D6" s="279"/>
      <c r="E6" s="35" t="s">
        <v>399</v>
      </c>
      <c r="F6" s="35" t="s">
        <v>400</v>
      </c>
      <c r="G6" s="29" t="s">
        <v>465</v>
      </c>
      <c r="H6" s="35" t="s">
        <v>435</v>
      </c>
    </row>
    <row r="7" spans="1:8" s="13" customFormat="1" ht="25.5">
      <c r="A7" s="5">
        <v>1</v>
      </c>
      <c r="B7" s="19" t="s">
        <v>314</v>
      </c>
      <c r="C7" s="5" t="s">
        <v>436</v>
      </c>
      <c r="D7" s="15" t="s">
        <v>415</v>
      </c>
      <c r="E7" s="11">
        <f>SUM(E8:E15)</f>
        <v>66947</v>
      </c>
      <c r="F7" s="11">
        <f>SUM(F8:F15)</f>
        <v>73159</v>
      </c>
      <c r="G7" s="11">
        <f>SUM(G8:G15)</f>
        <v>65921</v>
      </c>
      <c r="H7" s="12">
        <f>+G7/F7</f>
        <v>0.9010648040569171</v>
      </c>
    </row>
    <row r="8" spans="1:8" ht="12.75">
      <c r="A8" s="2"/>
      <c r="B8" s="2"/>
      <c r="C8" s="2"/>
      <c r="D8" s="9" t="s">
        <v>470</v>
      </c>
      <c r="E8" s="3">
        <f>+'2.'!B17</f>
        <v>10953</v>
      </c>
      <c r="F8" s="3">
        <f>+'2.'!C17</f>
        <v>11308</v>
      </c>
      <c r="G8" s="3">
        <f>+'2.'!D17</f>
        <v>9684</v>
      </c>
      <c r="H8" s="18">
        <f aca="true" t="shared" si="0" ref="H8:H14">+G8/F8</f>
        <v>0.8563848602759109</v>
      </c>
    </row>
    <row r="9" spans="1:8" ht="25.5">
      <c r="A9" s="2"/>
      <c r="B9" s="2"/>
      <c r="C9" s="2"/>
      <c r="D9" s="28" t="s">
        <v>504</v>
      </c>
      <c r="E9" s="3">
        <f>+'2.'!B18</f>
        <v>2531</v>
      </c>
      <c r="F9" s="3">
        <f>+'2.'!C18</f>
        <v>2531</v>
      </c>
      <c r="G9" s="3">
        <f>+'2.'!D18</f>
        <v>2163</v>
      </c>
      <c r="H9" s="18">
        <f t="shared" si="0"/>
        <v>0.8546029237455551</v>
      </c>
    </row>
    <row r="10" spans="1:8" ht="12.75">
      <c r="A10" s="2"/>
      <c r="B10" s="2"/>
      <c r="C10" s="2"/>
      <c r="D10" s="9" t="s">
        <v>417</v>
      </c>
      <c r="E10" s="3">
        <f>+'2.'!B40</f>
        <v>16010</v>
      </c>
      <c r="F10" s="3">
        <f>+'2.'!C40</f>
        <v>17185</v>
      </c>
      <c r="G10" s="3">
        <f>+'2.'!D40</f>
        <v>12095</v>
      </c>
      <c r="H10" s="18">
        <f t="shared" si="0"/>
        <v>0.7038114634855979</v>
      </c>
    </row>
    <row r="11" spans="1:8" ht="12.75">
      <c r="A11" s="2"/>
      <c r="B11" s="2"/>
      <c r="C11" s="2"/>
      <c r="D11" s="9" t="s">
        <v>532</v>
      </c>
      <c r="E11" s="3">
        <f>+'2.'!B57</f>
        <v>0</v>
      </c>
      <c r="F11" s="3">
        <f>+'2.'!C57</f>
        <v>762</v>
      </c>
      <c r="G11" s="3">
        <f>+'2.'!D57</f>
        <v>762</v>
      </c>
      <c r="H11" s="18">
        <f t="shared" si="0"/>
        <v>1</v>
      </c>
    </row>
    <row r="12" spans="1:8" ht="12.75">
      <c r="A12" s="2"/>
      <c r="B12" s="2"/>
      <c r="C12" s="2"/>
      <c r="D12" s="9" t="s">
        <v>336</v>
      </c>
      <c r="E12" s="3">
        <f>+'2.'!B58</f>
        <v>33976</v>
      </c>
      <c r="F12" s="3">
        <f>+'2.'!C58</f>
        <v>36784</v>
      </c>
      <c r="G12" s="3">
        <f>+'2.'!D58</f>
        <v>36784</v>
      </c>
      <c r="H12" s="18">
        <f t="shared" si="0"/>
        <v>1</v>
      </c>
    </row>
    <row r="13" spans="1:8" ht="12.75">
      <c r="A13" s="2"/>
      <c r="B13" s="2"/>
      <c r="C13" s="2"/>
      <c r="D13" s="9" t="s">
        <v>337</v>
      </c>
      <c r="E13" s="3">
        <f>+'2.'!B63</f>
        <v>2031</v>
      </c>
      <c r="F13" s="3">
        <f>+'2.'!C63</f>
        <v>2081</v>
      </c>
      <c r="G13" s="3">
        <f>+'2.'!D63+'2.'!H62</f>
        <v>2371</v>
      </c>
      <c r="H13" s="18">
        <f t="shared" si="0"/>
        <v>1.1393560788082653</v>
      </c>
    </row>
    <row r="14" spans="1:8" ht="12.75">
      <c r="A14" s="2"/>
      <c r="B14" s="2"/>
      <c r="C14" s="2"/>
      <c r="D14" s="9" t="s">
        <v>418</v>
      </c>
      <c r="E14" s="3">
        <f>+'2.'!B55</f>
        <v>1000</v>
      </c>
      <c r="F14" s="3">
        <f>+'2.'!C55</f>
        <v>2062</v>
      </c>
      <c r="G14" s="3">
        <f>+'2.'!D55</f>
        <v>2062</v>
      </c>
      <c r="H14" s="18">
        <f t="shared" si="0"/>
        <v>1</v>
      </c>
    </row>
    <row r="15" spans="1:8" ht="12.75">
      <c r="A15" s="2"/>
      <c r="B15" s="2"/>
      <c r="C15" s="2"/>
      <c r="D15" s="9" t="s">
        <v>472</v>
      </c>
      <c r="E15" s="3">
        <v>446</v>
      </c>
      <c r="F15" s="3">
        <v>446</v>
      </c>
      <c r="G15" s="3">
        <v>0</v>
      </c>
      <c r="H15" s="18">
        <v>0</v>
      </c>
    </row>
    <row r="16" spans="1:8" ht="25.5">
      <c r="A16" s="2"/>
      <c r="B16" s="2"/>
      <c r="C16" s="2"/>
      <c r="D16" s="76" t="s">
        <v>253</v>
      </c>
      <c r="E16" s="57" t="s">
        <v>313</v>
      </c>
      <c r="F16" s="57" t="str">
        <f aca="true" t="shared" si="1" ref="F16:G19">+E16</f>
        <v>3 fő</v>
      </c>
      <c r="G16" s="57" t="str">
        <f t="shared" si="1"/>
        <v>3 fő</v>
      </c>
      <c r="H16" s="4"/>
    </row>
    <row r="17" spans="1:8" ht="25.5">
      <c r="A17" s="2"/>
      <c r="B17" s="2"/>
      <c r="C17" s="2"/>
      <c r="D17" s="76" t="s">
        <v>254</v>
      </c>
      <c r="E17" s="57" t="s">
        <v>313</v>
      </c>
      <c r="F17" s="57" t="str">
        <f t="shared" si="1"/>
        <v>3 fő</v>
      </c>
      <c r="G17" s="57" t="str">
        <f t="shared" si="1"/>
        <v>3 fő</v>
      </c>
      <c r="H17" s="2"/>
    </row>
    <row r="18" spans="1:8" ht="25.5">
      <c r="A18" s="2"/>
      <c r="B18" s="2"/>
      <c r="C18" s="2"/>
      <c r="D18" s="76" t="s">
        <v>255</v>
      </c>
      <c r="E18" s="57" t="s">
        <v>544</v>
      </c>
      <c r="F18" s="57" t="str">
        <f t="shared" si="1"/>
        <v>2 fő</v>
      </c>
      <c r="G18" s="57" t="s">
        <v>544</v>
      </c>
      <c r="H18" s="2"/>
    </row>
    <row r="19" spans="1:8" ht="25.5">
      <c r="A19" s="2"/>
      <c r="B19" s="2"/>
      <c r="C19" s="2"/>
      <c r="D19" s="76" t="s">
        <v>256</v>
      </c>
      <c r="E19" s="57" t="s">
        <v>544</v>
      </c>
      <c r="F19" s="57" t="str">
        <f t="shared" si="1"/>
        <v>2 fő</v>
      </c>
      <c r="G19" s="57" t="s">
        <v>544</v>
      </c>
      <c r="H19" s="2"/>
    </row>
  </sheetData>
  <sheetProtection/>
  <mergeCells count="8">
    <mergeCell ref="A5:B5"/>
    <mergeCell ref="C5:C6"/>
    <mergeCell ref="D5:D6"/>
    <mergeCell ref="E5:H5"/>
    <mergeCell ref="A1:H1"/>
    <mergeCell ref="A2:H2"/>
    <mergeCell ref="G4:H4"/>
    <mergeCell ref="A3:G3"/>
  </mergeCells>
  <printOptions/>
  <pageMargins left="0.7874015748031497" right="0" top="0" bottom="0" header="0" footer="0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zoomScale="130" zoomScaleNormal="130" zoomScaleSheetLayoutView="100" zoomScalePageLayoutView="0" workbookViewId="0" topLeftCell="A1">
      <selection activeCell="D5" sqref="D5"/>
    </sheetView>
  </sheetViews>
  <sheetFormatPr defaultColWidth="9.140625" defaultRowHeight="12.75"/>
  <cols>
    <col min="1" max="1" width="3.57421875" style="0" bestFit="1" customWidth="1"/>
    <col min="2" max="2" width="13.28125" style="0" bestFit="1" customWidth="1"/>
    <col min="3" max="3" width="18.57421875" style="0" bestFit="1" customWidth="1"/>
    <col min="4" max="4" width="52.421875" style="0" bestFit="1" customWidth="1"/>
    <col min="5" max="6" width="9.421875" style="0" bestFit="1" customWidth="1"/>
    <col min="7" max="9" width="9.28125" style="0" bestFit="1" customWidth="1"/>
  </cols>
  <sheetData>
    <row r="1" spans="1:13" ht="12.75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1:13" ht="12.75">
      <c r="A2" s="263" t="s">
        <v>671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</row>
    <row r="3" spans="1:13" ht="12.75">
      <c r="A3" s="265" t="s">
        <v>670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</row>
    <row r="5" spans="12:13" ht="12.75">
      <c r="L5" s="281" t="s">
        <v>401</v>
      </c>
      <c r="M5" s="281"/>
    </row>
    <row r="6" spans="1:13" ht="12.75">
      <c r="A6" s="266" t="s">
        <v>411</v>
      </c>
      <c r="B6" s="266"/>
      <c r="C6" s="283" t="s">
        <v>421</v>
      </c>
      <c r="D6" s="284" t="s">
        <v>422</v>
      </c>
      <c r="E6" s="284" t="s">
        <v>423</v>
      </c>
      <c r="F6" s="284"/>
      <c r="G6" s="284"/>
      <c r="H6" s="282" t="s">
        <v>427</v>
      </c>
      <c r="I6" s="282"/>
      <c r="J6" s="282"/>
      <c r="K6" s="282"/>
      <c r="L6" s="282"/>
      <c r="M6" s="282"/>
    </row>
    <row r="7" spans="1:13" ht="12.75">
      <c r="A7" s="266"/>
      <c r="B7" s="266"/>
      <c r="C7" s="283"/>
      <c r="D7" s="282"/>
      <c r="E7" s="284"/>
      <c r="F7" s="284"/>
      <c r="G7" s="284"/>
      <c r="H7" s="282" t="s">
        <v>428</v>
      </c>
      <c r="I7" s="282"/>
      <c r="J7" s="282"/>
      <c r="K7" s="282" t="s">
        <v>429</v>
      </c>
      <c r="L7" s="282"/>
      <c r="M7" s="282"/>
    </row>
    <row r="8" spans="1:13" ht="12.75">
      <c r="A8" s="266"/>
      <c r="B8" s="266"/>
      <c r="C8" s="283"/>
      <c r="D8" s="282"/>
      <c r="E8" s="282" t="s">
        <v>424</v>
      </c>
      <c r="F8" s="282" t="s">
        <v>425</v>
      </c>
      <c r="G8" s="282" t="s">
        <v>426</v>
      </c>
      <c r="H8" s="282" t="s">
        <v>424</v>
      </c>
      <c r="I8" s="282" t="s">
        <v>425</v>
      </c>
      <c r="J8" s="282" t="s">
        <v>426</v>
      </c>
      <c r="K8" s="282" t="s">
        <v>430</v>
      </c>
      <c r="L8" s="282" t="s">
        <v>425</v>
      </c>
      <c r="M8" s="282" t="s">
        <v>426</v>
      </c>
    </row>
    <row r="9" spans="1:13" ht="12.75">
      <c r="A9" s="14" t="s">
        <v>412</v>
      </c>
      <c r="B9" s="14" t="s">
        <v>413</v>
      </c>
      <c r="C9" s="283"/>
      <c r="D9" s="282"/>
      <c r="E9" s="282"/>
      <c r="F9" s="282"/>
      <c r="G9" s="282"/>
      <c r="H9" s="282"/>
      <c r="I9" s="282"/>
      <c r="J9" s="282"/>
      <c r="K9" s="282"/>
      <c r="L9" s="282"/>
      <c r="M9" s="282"/>
    </row>
    <row r="10" spans="1:13" ht="25.5">
      <c r="A10" s="9">
        <v>1</v>
      </c>
      <c r="B10" s="10" t="s">
        <v>315</v>
      </c>
      <c r="C10" s="2" t="s">
        <v>436</v>
      </c>
      <c r="D10" s="232" t="s">
        <v>561</v>
      </c>
      <c r="E10" s="26">
        <v>13589</v>
      </c>
      <c r="F10" s="26">
        <v>13589</v>
      </c>
      <c r="G10" s="3">
        <f>+(7912+2842)*1.27</f>
        <v>13657.58</v>
      </c>
      <c r="H10" s="3"/>
      <c r="I10" s="3"/>
      <c r="J10" s="3"/>
      <c r="K10" s="3">
        <f aca="true" t="shared" si="0" ref="K10:M15">+E10</f>
        <v>13589</v>
      </c>
      <c r="L10" s="3">
        <f t="shared" si="0"/>
        <v>13589</v>
      </c>
      <c r="M10" s="3">
        <f t="shared" si="0"/>
        <v>13657.58</v>
      </c>
    </row>
    <row r="11" spans="1:13" ht="12.75">
      <c r="A11" s="9"/>
      <c r="B11" s="10"/>
      <c r="C11" s="2"/>
      <c r="D11" s="232" t="s">
        <v>562</v>
      </c>
      <c r="E11" s="26">
        <v>178</v>
      </c>
      <c r="F11" s="26">
        <v>178</v>
      </c>
      <c r="G11" s="3">
        <f>134*1.27</f>
        <v>170.18</v>
      </c>
      <c r="H11" s="3"/>
      <c r="I11" s="3"/>
      <c r="J11" s="3"/>
      <c r="K11" s="3">
        <f t="shared" si="0"/>
        <v>178</v>
      </c>
      <c r="L11" s="3">
        <f t="shared" si="0"/>
        <v>178</v>
      </c>
      <c r="M11" s="3">
        <f t="shared" si="0"/>
        <v>170.18</v>
      </c>
    </row>
    <row r="12" spans="1:13" ht="12.75">
      <c r="A12" s="9"/>
      <c r="B12" s="10"/>
      <c r="C12" s="2"/>
      <c r="D12" s="232" t="s">
        <v>563</v>
      </c>
      <c r="E12" s="26">
        <v>190</v>
      </c>
      <c r="F12" s="26">
        <v>190</v>
      </c>
      <c r="G12" s="3">
        <v>0</v>
      </c>
      <c r="H12" s="3"/>
      <c r="I12" s="3"/>
      <c r="J12" s="3"/>
      <c r="K12" s="3">
        <f t="shared" si="0"/>
        <v>190</v>
      </c>
      <c r="L12" s="3">
        <f t="shared" si="0"/>
        <v>190</v>
      </c>
      <c r="M12" s="3">
        <f t="shared" si="0"/>
        <v>0</v>
      </c>
    </row>
    <row r="13" spans="1:13" ht="12.75">
      <c r="A13" s="9"/>
      <c r="B13" s="10"/>
      <c r="C13" s="2"/>
      <c r="D13" s="232" t="s">
        <v>564</v>
      </c>
      <c r="E13" s="26">
        <v>318</v>
      </c>
      <c r="F13" s="26">
        <v>318</v>
      </c>
      <c r="G13" s="3">
        <v>0</v>
      </c>
      <c r="H13" s="3"/>
      <c r="I13" s="3"/>
      <c r="J13" s="3"/>
      <c r="K13" s="3">
        <f t="shared" si="0"/>
        <v>318</v>
      </c>
      <c r="L13" s="3">
        <f t="shared" si="0"/>
        <v>318</v>
      </c>
      <c r="M13" s="3">
        <f t="shared" si="0"/>
        <v>0</v>
      </c>
    </row>
    <row r="14" spans="1:13" ht="12.75">
      <c r="A14" s="2"/>
      <c r="B14" s="2"/>
      <c r="C14" s="2"/>
      <c r="D14" s="232" t="s">
        <v>565</v>
      </c>
      <c r="E14" s="26">
        <v>1905</v>
      </c>
      <c r="F14" s="26">
        <v>905</v>
      </c>
      <c r="G14" s="3">
        <v>0</v>
      </c>
      <c r="H14" s="3">
        <f>SUM(H10:H13)</f>
        <v>0</v>
      </c>
      <c r="I14" s="3">
        <f>SUM(I10:I13)</f>
        <v>0</v>
      </c>
      <c r="J14" s="3">
        <f>SUM(J10:J13)</f>
        <v>0</v>
      </c>
      <c r="K14" s="3">
        <f t="shared" si="0"/>
        <v>1905</v>
      </c>
      <c r="L14" s="3">
        <f t="shared" si="0"/>
        <v>905</v>
      </c>
      <c r="M14" s="3">
        <f t="shared" si="0"/>
        <v>0</v>
      </c>
    </row>
    <row r="15" spans="1:13" ht="12.75">
      <c r="A15" s="2"/>
      <c r="B15" s="2"/>
      <c r="C15" s="2"/>
      <c r="D15" s="232" t="s">
        <v>574</v>
      </c>
      <c r="E15" s="26">
        <v>0</v>
      </c>
      <c r="F15" s="26">
        <v>0</v>
      </c>
      <c r="G15" s="3">
        <f>+(112+35)*1.27</f>
        <v>186.69</v>
      </c>
      <c r="H15" s="3"/>
      <c r="I15" s="3"/>
      <c r="J15" s="3"/>
      <c r="K15" s="3">
        <f t="shared" si="0"/>
        <v>0</v>
      </c>
      <c r="L15" s="3">
        <f t="shared" si="0"/>
        <v>0</v>
      </c>
      <c r="M15" s="3">
        <f t="shared" si="0"/>
        <v>186.69</v>
      </c>
    </row>
    <row r="16" spans="1:13" ht="12.75">
      <c r="A16" s="2"/>
      <c r="B16" s="2"/>
      <c r="C16" s="2"/>
      <c r="D16" s="233" t="s">
        <v>566</v>
      </c>
      <c r="E16" s="225">
        <f>SUM(E10:E15)</f>
        <v>16180</v>
      </c>
      <c r="F16" s="225">
        <f>SUM(F10:F15)</f>
        <v>15180</v>
      </c>
      <c r="G16" s="225">
        <f>SUM(G10:G15)</f>
        <v>14014.45</v>
      </c>
      <c r="H16" s="11"/>
      <c r="I16" s="11"/>
      <c r="J16" s="11"/>
      <c r="K16" s="11">
        <f>SUM(K10:K15)</f>
        <v>16180</v>
      </c>
      <c r="L16" s="11">
        <f>SUM(L10:L15)</f>
        <v>15180</v>
      </c>
      <c r="M16" s="11">
        <f>SUM(M10:M15)</f>
        <v>14014.45</v>
      </c>
    </row>
    <row r="17" spans="1:13" ht="12.75">
      <c r="A17" s="2"/>
      <c r="B17" s="2"/>
      <c r="C17" s="2"/>
      <c r="D17" s="76" t="s">
        <v>567</v>
      </c>
      <c r="E17" s="26">
        <v>99</v>
      </c>
      <c r="F17" s="26">
        <v>99</v>
      </c>
      <c r="G17" s="3">
        <f>78*1.27</f>
        <v>99.06</v>
      </c>
      <c r="H17" s="3"/>
      <c r="I17" s="3"/>
      <c r="J17" s="3"/>
      <c r="K17" s="3">
        <f>+E17</f>
        <v>99</v>
      </c>
      <c r="L17" s="3">
        <f aca="true" t="shared" si="1" ref="L17:M24">+F17</f>
        <v>99</v>
      </c>
      <c r="M17" s="3">
        <f t="shared" si="1"/>
        <v>99.06</v>
      </c>
    </row>
    <row r="18" spans="1:13" ht="12.75">
      <c r="A18" s="2"/>
      <c r="B18" s="2"/>
      <c r="C18" s="2"/>
      <c r="D18" s="76" t="s">
        <v>568</v>
      </c>
      <c r="E18" s="26">
        <v>762</v>
      </c>
      <c r="F18" s="26">
        <v>762</v>
      </c>
      <c r="G18" s="3">
        <v>0</v>
      </c>
      <c r="H18" s="3"/>
      <c r="I18" s="3"/>
      <c r="J18" s="3"/>
      <c r="K18" s="3">
        <f aca="true" t="shared" si="2" ref="K18:K24">+E18</f>
        <v>762</v>
      </c>
      <c r="L18" s="3">
        <f t="shared" si="1"/>
        <v>762</v>
      </c>
      <c r="M18" s="3">
        <f t="shared" si="1"/>
        <v>0</v>
      </c>
    </row>
    <row r="19" spans="1:13" ht="12.75">
      <c r="A19" s="2"/>
      <c r="B19" s="2"/>
      <c r="C19" s="2"/>
      <c r="D19" s="76" t="s">
        <v>569</v>
      </c>
      <c r="E19" s="26">
        <v>889</v>
      </c>
      <c r="F19" s="26">
        <v>889</v>
      </c>
      <c r="G19" s="3">
        <v>0</v>
      </c>
      <c r="H19" s="3"/>
      <c r="I19" s="3"/>
      <c r="J19" s="3"/>
      <c r="K19" s="3">
        <f t="shared" si="2"/>
        <v>889</v>
      </c>
      <c r="L19" s="3">
        <f t="shared" si="1"/>
        <v>889</v>
      </c>
      <c r="M19" s="3">
        <f t="shared" si="1"/>
        <v>0</v>
      </c>
    </row>
    <row r="20" spans="1:13" ht="12.75">
      <c r="A20" s="2"/>
      <c r="B20" s="2"/>
      <c r="C20" s="2"/>
      <c r="D20" s="76" t="s">
        <v>570</v>
      </c>
      <c r="E20" s="26">
        <v>762</v>
      </c>
      <c r="F20" s="26">
        <v>762</v>
      </c>
      <c r="G20" s="3">
        <v>0</v>
      </c>
      <c r="H20" s="3"/>
      <c r="I20" s="3"/>
      <c r="J20" s="3"/>
      <c r="K20" s="3">
        <f t="shared" si="2"/>
        <v>762</v>
      </c>
      <c r="L20" s="3">
        <f t="shared" si="1"/>
        <v>762</v>
      </c>
      <c r="M20" s="3">
        <f t="shared" si="1"/>
        <v>0</v>
      </c>
    </row>
    <row r="21" spans="1:13" ht="12.75">
      <c r="A21" s="2"/>
      <c r="B21" s="2"/>
      <c r="C21" s="2"/>
      <c r="D21" s="76" t="s">
        <v>571</v>
      </c>
      <c r="E21" s="26">
        <v>145</v>
      </c>
      <c r="F21" s="26">
        <v>145</v>
      </c>
      <c r="G21" s="3">
        <f>114*1.27</f>
        <v>144.78</v>
      </c>
      <c r="H21" s="3"/>
      <c r="I21" s="3"/>
      <c r="J21" s="3"/>
      <c r="K21" s="3">
        <f t="shared" si="2"/>
        <v>145</v>
      </c>
      <c r="L21" s="3">
        <f t="shared" si="1"/>
        <v>145</v>
      </c>
      <c r="M21" s="3">
        <f t="shared" si="1"/>
        <v>144.78</v>
      </c>
    </row>
    <row r="22" spans="1:13" ht="12.75">
      <c r="A22" s="2"/>
      <c r="B22" s="2"/>
      <c r="C22" s="2"/>
      <c r="D22" s="76" t="s">
        <v>572</v>
      </c>
      <c r="E22" s="26">
        <v>0</v>
      </c>
      <c r="F22" s="26">
        <v>1000</v>
      </c>
      <c r="G22" s="3">
        <v>1000</v>
      </c>
      <c r="H22" s="3"/>
      <c r="I22" s="3"/>
      <c r="J22" s="3"/>
      <c r="K22" s="3">
        <f t="shared" si="2"/>
        <v>0</v>
      </c>
      <c r="L22" s="3">
        <f t="shared" si="1"/>
        <v>1000</v>
      </c>
      <c r="M22" s="3">
        <f t="shared" si="1"/>
        <v>1000</v>
      </c>
    </row>
    <row r="23" spans="1:13" s="13" customFormat="1" ht="12.75">
      <c r="A23" s="5"/>
      <c r="B23" s="5"/>
      <c r="C23" s="5"/>
      <c r="D23" s="233" t="s">
        <v>573</v>
      </c>
      <c r="E23" s="225">
        <f>SUM(E17:E22)</f>
        <v>2657</v>
      </c>
      <c r="F23" s="225">
        <f>SUM(F17:F22)</f>
        <v>3657</v>
      </c>
      <c r="G23" s="225">
        <f>SUM(G17:G22)</f>
        <v>1243.84</v>
      </c>
      <c r="H23" s="11"/>
      <c r="I23" s="11"/>
      <c r="J23" s="11"/>
      <c r="K23" s="3">
        <f t="shared" si="2"/>
        <v>2657</v>
      </c>
      <c r="L23" s="3">
        <f t="shared" si="1"/>
        <v>3657</v>
      </c>
      <c r="M23" s="3">
        <f t="shared" si="1"/>
        <v>1243.84</v>
      </c>
    </row>
    <row r="24" spans="1:13" s="8" customFormat="1" ht="12.75">
      <c r="A24" s="30"/>
      <c r="B24" s="30"/>
      <c r="C24" s="30"/>
      <c r="D24" s="234" t="s">
        <v>533</v>
      </c>
      <c r="E24" s="235">
        <v>3000</v>
      </c>
      <c r="F24" s="235">
        <v>0</v>
      </c>
      <c r="G24" s="31">
        <v>0</v>
      </c>
      <c r="H24" s="31"/>
      <c r="I24" s="31"/>
      <c r="J24" s="31"/>
      <c r="K24" s="3">
        <f t="shared" si="2"/>
        <v>3000</v>
      </c>
      <c r="L24" s="3">
        <f t="shared" si="1"/>
        <v>0</v>
      </c>
      <c r="M24" s="3">
        <f t="shared" si="1"/>
        <v>0</v>
      </c>
    </row>
    <row r="25" spans="1:13" ht="12.75">
      <c r="A25" s="2"/>
      <c r="B25" s="2"/>
      <c r="C25" s="2"/>
      <c r="D25" s="224" t="s">
        <v>415</v>
      </c>
      <c r="E25" s="225">
        <f>+E24+E23+E16</f>
        <v>21837</v>
      </c>
      <c r="F25" s="225">
        <f aca="true" t="shared" si="3" ref="F25:M25">+F24+F23+F16</f>
        <v>18837</v>
      </c>
      <c r="G25" s="225">
        <f t="shared" si="3"/>
        <v>15258.29</v>
      </c>
      <c r="H25" s="225">
        <f t="shared" si="3"/>
        <v>0</v>
      </c>
      <c r="I25" s="225">
        <f t="shared" si="3"/>
        <v>0</v>
      </c>
      <c r="J25" s="225">
        <f t="shared" si="3"/>
        <v>0</v>
      </c>
      <c r="K25" s="225">
        <f t="shared" si="3"/>
        <v>21837</v>
      </c>
      <c r="L25" s="225">
        <f t="shared" si="3"/>
        <v>18837</v>
      </c>
      <c r="M25" s="225">
        <f t="shared" si="3"/>
        <v>15258.29</v>
      </c>
    </row>
  </sheetData>
  <sheetProtection/>
  <mergeCells count="20">
    <mergeCell ref="K8:K9"/>
    <mergeCell ref="L5:M5"/>
    <mergeCell ref="A3:M3"/>
    <mergeCell ref="H6:M6"/>
    <mergeCell ref="H7:J7"/>
    <mergeCell ref="K7:M7"/>
    <mergeCell ref="A6:B8"/>
    <mergeCell ref="C6:C9"/>
    <mergeCell ref="D6:D9"/>
    <mergeCell ref="E6:G7"/>
    <mergeCell ref="A1:M1"/>
    <mergeCell ref="A2:M2"/>
    <mergeCell ref="E8:E9"/>
    <mergeCell ref="F8:F9"/>
    <mergeCell ref="G8:G9"/>
    <mergeCell ref="L8:L9"/>
    <mergeCell ref="M8:M9"/>
    <mergeCell ref="H8:H9"/>
    <mergeCell ref="I8:I9"/>
    <mergeCell ref="J8:J9"/>
  </mergeCells>
  <printOptions/>
  <pageMargins left="0.7874015748031497" right="0.1968503937007874" top="0.1968503937007874" bottom="0.1968503937007874" header="0" footer="0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5"/>
  <sheetViews>
    <sheetView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:J2"/>
    </sheetView>
  </sheetViews>
  <sheetFormatPr defaultColWidth="9.140625" defaultRowHeight="12.75"/>
  <cols>
    <col min="2" max="2" width="69.00390625" style="0" bestFit="1" customWidth="1"/>
    <col min="3" max="4" width="10.00390625" style="0" customWidth="1"/>
    <col min="5" max="5" width="9.8515625" style="0" bestFit="1" customWidth="1"/>
    <col min="6" max="6" width="9.28125" style="0" bestFit="1" customWidth="1"/>
    <col min="7" max="8" width="10.00390625" style="0" bestFit="1" customWidth="1"/>
    <col min="9" max="9" width="9.8515625" style="0" bestFit="1" customWidth="1"/>
  </cols>
  <sheetData>
    <row r="1" spans="1:10" ht="12.75">
      <c r="A1" s="263"/>
      <c r="B1" s="263"/>
      <c r="C1" s="263"/>
      <c r="D1" s="263"/>
      <c r="E1" s="263"/>
      <c r="F1" s="263"/>
      <c r="G1" s="263"/>
      <c r="H1" s="263"/>
      <c r="I1" s="263"/>
      <c r="J1" s="263"/>
    </row>
    <row r="2" spans="1:10" ht="12.75">
      <c r="A2" s="263" t="s">
        <v>671</v>
      </c>
      <c r="B2" s="263"/>
      <c r="C2" s="263"/>
      <c r="D2" s="263"/>
      <c r="E2" s="263"/>
      <c r="F2" s="263"/>
      <c r="G2" s="263"/>
      <c r="H2" s="263"/>
      <c r="I2" s="263"/>
      <c r="J2" s="263"/>
    </row>
    <row r="3" spans="1:10" ht="12.75">
      <c r="A3" s="265" t="s">
        <v>575</v>
      </c>
      <c r="B3" s="265"/>
      <c r="C3" s="265"/>
      <c r="D3" s="265"/>
      <c r="E3" s="265"/>
      <c r="F3" s="265"/>
      <c r="G3" s="265"/>
      <c r="H3" s="265"/>
      <c r="I3" s="265"/>
      <c r="J3" s="265"/>
    </row>
    <row r="5" spans="8:10" ht="12.75">
      <c r="H5" s="16"/>
      <c r="I5" s="263" t="s">
        <v>401</v>
      </c>
      <c r="J5" s="263"/>
    </row>
    <row r="6" spans="1:10" ht="12.75">
      <c r="A6" s="282" t="s">
        <v>437</v>
      </c>
      <c r="B6" s="282" t="s">
        <v>317</v>
      </c>
      <c r="C6" s="282" t="s">
        <v>438</v>
      </c>
      <c r="D6" s="282"/>
      <c r="E6" s="282"/>
      <c r="F6" s="282"/>
      <c r="G6" s="282" t="s">
        <v>439</v>
      </c>
      <c r="H6" s="282"/>
      <c r="I6" s="282"/>
      <c r="J6" s="282"/>
    </row>
    <row r="7" spans="1:10" ht="25.5">
      <c r="A7" s="282"/>
      <c r="B7" s="282"/>
      <c r="C7" s="28" t="s">
        <v>399</v>
      </c>
      <c r="D7" s="28" t="s">
        <v>400</v>
      </c>
      <c r="E7" s="17" t="s">
        <v>465</v>
      </c>
      <c r="F7" s="28" t="s">
        <v>431</v>
      </c>
      <c r="G7" s="28" t="s">
        <v>405</v>
      </c>
      <c r="H7" s="28" t="s">
        <v>400</v>
      </c>
      <c r="I7" s="17" t="s">
        <v>465</v>
      </c>
      <c r="J7" s="28" t="s">
        <v>431</v>
      </c>
    </row>
    <row r="8" spans="1:10" ht="12.75">
      <c r="A8" s="288" t="s">
        <v>440</v>
      </c>
      <c r="B8" s="288"/>
      <c r="C8" s="288"/>
      <c r="D8" s="288"/>
      <c r="E8" s="288"/>
      <c r="F8" s="288"/>
      <c r="G8" s="288"/>
      <c r="H8" s="288"/>
      <c r="I8" s="288"/>
      <c r="J8" s="288"/>
    </row>
    <row r="9" spans="1:10" ht="25.5">
      <c r="A9" s="22" t="s">
        <v>414</v>
      </c>
      <c r="B9" s="232" t="s">
        <v>545</v>
      </c>
      <c r="C9" s="26">
        <v>241</v>
      </c>
      <c r="D9" s="26">
        <v>572</v>
      </c>
      <c r="E9" s="3">
        <v>360</v>
      </c>
      <c r="F9" s="4">
        <f aca="true" t="shared" si="0" ref="F9:F14">+E9/D9</f>
        <v>0.6293706293706294</v>
      </c>
      <c r="G9" s="26">
        <v>27617</v>
      </c>
      <c r="H9" s="26">
        <v>24786</v>
      </c>
      <c r="I9" s="34">
        <v>9607</v>
      </c>
      <c r="J9" s="4">
        <f>+I9/H9</f>
        <v>0.38759783748890503</v>
      </c>
    </row>
    <row r="10" spans="1:10" ht="12.75">
      <c r="A10" s="22" t="s">
        <v>419</v>
      </c>
      <c r="B10" s="2" t="s">
        <v>257</v>
      </c>
      <c r="C10" s="26">
        <v>0</v>
      </c>
      <c r="D10" s="26">
        <v>0</v>
      </c>
      <c r="E10" s="3">
        <v>1</v>
      </c>
      <c r="F10" s="4"/>
      <c r="G10" s="26">
        <v>1092</v>
      </c>
      <c r="H10" s="26">
        <v>1092</v>
      </c>
      <c r="I10" s="34">
        <v>1238</v>
      </c>
      <c r="J10" s="4">
        <f aca="true" t="shared" si="1" ref="J10:J39">+I10/H10</f>
        <v>1.1336996336996337</v>
      </c>
    </row>
    <row r="11" spans="1:10" ht="12.75">
      <c r="A11" s="22" t="s">
        <v>420</v>
      </c>
      <c r="B11" s="2" t="s">
        <v>258</v>
      </c>
      <c r="C11" s="26">
        <v>1590</v>
      </c>
      <c r="D11" s="26">
        <v>4364</v>
      </c>
      <c r="E11" s="3">
        <v>3518</v>
      </c>
      <c r="F11" s="4">
        <f t="shared" si="0"/>
        <v>0.806141154903758</v>
      </c>
      <c r="G11" s="26">
        <v>451</v>
      </c>
      <c r="H11" s="26">
        <v>728</v>
      </c>
      <c r="I11" s="34">
        <v>694</v>
      </c>
      <c r="J11" s="4">
        <f t="shared" si="1"/>
        <v>0.9532967032967034</v>
      </c>
    </row>
    <row r="12" spans="1:10" ht="12.75">
      <c r="A12" s="22" t="s">
        <v>441</v>
      </c>
      <c r="B12" s="2" t="s">
        <v>259</v>
      </c>
      <c r="C12" s="26">
        <v>33507</v>
      </c>
      <c r="D12" s="26">
        <v>39928</v>
      </c>
      <c r="E12" s="3">
        <v>40970</v>
      </c>
      <c r="F12" s="4">
        <f t="shared" si="0"/>
        <v>1.0260969745541975</v>
      </c>
      <c r="G12" s="26">
        <v>1062</v>
      </c>
      <c r="H12" s="26">
        <v>1822</v>
      </c>
      <c r="I12" s="34">
        <v>1824</v>
      </c>
      <c r="J12" s="4">
        <f t="shared" si="1"/>
        <v>1.0010976948408343</v>
      </c>
    </row>
    <row r="13" spans="1:10" ht="12.75">
      <c r="A13" s="22" t="s">
        <v>442</v>
      </c>
      <c r="B13" s="2" t="s">
        <v>260</v>
      </c>
      <c r="C13" s="26">
        <v>16139</v>
      </c>
      <c r="D13" s="26">
        <v>16369</v>
      </c>
      <c r="E13" s="3">
        <v>16369</v>
      </c>
      <c r="F13" s="4">
        <f t="shared" si="0"/>
        <v>1</v>
      </c>
      <c r="G13" s="26">
        <v>0</v>
      </c>
      <c r="H13" s="26">
        <v>0</v>
      </c>
      <c r="I13" s="34">
        <v>33493</v>
      </c>
      <c r="J13" s="4"/>
    </row>
    <row r="14" spans="1:10" ht="12.75">
      <c r="A14" s="22" t="s">
        <v>443</v>
      </c>
      <c r="B14" s="2" t="s">
        <v>261</v>
      </c>
      <c r="C14" s="26">
        <v>1810</v>
      </c>
      <c r="D14" s="26">
        <v>1810</v>
      </c>
      <c r="E14" s="3">
        <v>623</v>
      </c>
      <c r="F14" s="4">
        <f t="shared" si="0"/>
        <v>0.3441988950276243</v>
      </c>
      <c r="G14" s="26">
        <v>1810</v>
      </c>
      <c r="H14" s="26">
        <v>1810</v>
      </c>
      <c r="I14" s="34">
        <v>623</v>
      </c>
      <c r="J14" s="4">
        <f t="shared" si="1"/>
        <v>0.3441988950276243</v>
      </c>
    </row>
    <row r="15" spans="1:10" ht="12.75">
      <c r="A15" s="22" t="s">
        <v>444</v>
      </c>
      <c r="B15" s="26" t="s">
        <v>262</v>
      </c>
      <c r="C15" s="26">
        <v>0</v>
      </c>
      <c r="D15" s="26"/>
      <c r="E15" s="3"/>
      <c r="F15" s="4"/>
      <c r="G15" s="26">
        <v>2540</v>
      </c>
      <c r="H15" s="26">
        <v>2540</v>
      </c>
      <c r="I15" s="34">
        <v>14069</v>
      </c>
      <c r="J15" s="4">
        <f t="shared" si="1"/>
        <v>5.538976377952756</v>
      </c>
    </row>
    <row r="16" spans="1:10" ht="25.5">
      <c r="A16" s="22" t="s">
        <v>445</v>
      </c>
      <c r="B16" s="10" t="s">
        <v>546</v>
      </c>
      <c r="C16" s="26"/>
      <c r="D16" s="26"/>
      <c r="E16" s="3"/>
      <c r="F16" s="4"/>
      <c r="G16" s="26">
        <v>1080</v>
      </c>
      <c r="H16" s="26">
        <v>1080</v>
      </c>
      <c r="I16" s="34">
        <v>545</v>
      </c>
      <c r="J16" s="4">
        <f t="shared" si="1"/>
        <v>0.5046296296296297</v>
      </c>
    </row>
    <row r="17" spans="1:10" ht="25.5">
      <c r="A17" s="22" t="s">
        <v>446</v>
      </c>
      <c r="B17" s="10" t="s">
        <v>547</v>
      </c>
      <c r="C17" s="26"/>
      <c r="D17" s="26"/>
      <c r="E17" s="3"/>
      <c r="F17" s="4"/>
      <c r="G17" s="26">
        <v>1207</v>
      </c>
      <c r="H17" s="26">
        <v>1207</v>
      </c>
      <c r="I17" s="34">
        <v>1243</v>
      </c>
      <c r="J17" s="4">
        <f t="shared" si="1"/>
        <v>1.0298260149130074</v>
      </c>
    </row>
    <row r="18" spans="1:10" ht="12.75">
      <c r="A18" s="22" t="s">
        <v>447</v>
      </c>
      <c r="B18" s="10" t="s">
        <v>316</v>
      </c>
      <c r="C18" s="26"/>
      <c r="D18" s="26"/>
      <c r="E18" s="3">
        <v>325</v>
      </c>
      <c r="F18" s="4"/>
      <c r="G18" s="26"/>
      <c r="H18" s="26"/>
      <c r="I18" s="34">
        <v>8</v>
      </c>
      <c r="J18" s="4"/>
    </row>
    <row r="19" spans="1:10" ht="12.75">
      <c r="A19" s="22" t="s">
        <v>448</v>
      </c>
      <c r="B19" s="2" t="s">
        <v>263</v>
      </c>
      <c r="C19" s="26"/>
      <c r="D19" s="26"/>
      <c r="E19" s="3"/>
      <c r="F19" s="4"/>
      <c r="G19" s="50">
        <v>1250</v>
      </c>
      <c r="H19" s="50">
        <v>1250</v>
      </c>
      <c r="I19" s="34">
        <v>1060</v>
      </c>
      <c r="J19" s="4">
        <f>+I19/H19</f>
        <v>0.848</v>
      </c>
    </row>
    <row r="20" spans="1:10" ht="12.75">
      <c r="A20" s="22" t="s">
        <v>449</v>
      </c>
      <c r="B20" s="2" t="s">
        <v>264</v>
      </c>
      <c r="C20" s="26"/>
      <c r="D20" s="26"/>
      <c r="E20" s="3">
        <v>471</v>
      </c>
      <c r="F20" s="4"/>
      <c r="G20" s="26">
        <v>8216</v>
      </c>
      <c r="H20" s="26">
        <v>8358</v>
      </c>
      <c r="I20" s="34">
        <v>3877</v>
      </c>
      <c r="J20" s="4">
        <f t="shared" si="1"/>
        <v>0.46386695381670257</v>
      </c>
    </row>
    <row r="21" spans="1:10" ht="12.75">
      <c r="A21" s="22" t="s">
        <v>450</v>
      </c>
      <c r="B21" s="2" t="s">
        <v>265</v>
      </c>
      <c r="C21" s="26"/>
      <c r="D21" s="26"/>
      <c r="E21" s="3">
        <v>6</v>
      </c>
      <c r="F21" s="4"/>
      <c r="G21" s="26">
        <v>1771</v>
      </c>
      <c r="H21" s="26">
        <v>1771</v>
      </c>
      <c r="I21" s="34">
        <v>318</v>
      </c>
      <c r="J21" s="4">
        <f t="shared" si="1"/>
        <v>0.1795595708639187</v>
      </c>
    </row>
    <row r="22" spans="1:10" ht="12.75">
      <c r="A22" s="22" t="s">
        <v>451</v>
      </c>
      <c r="B22" s="2" t="s">
        <v>266</v>
      </c>
      <c r="C22" s="26">
        <v>471</v>
      </c>
      <c r="D22" s="26">
        <v>471</v>
      </c>
      <c r="E22" s="3"/>
      <c r="F22" s="4"/>
      <c r="G22" s="26">
        <v>24</v>
      </c>
      <c r="H22" s="26">
        <v>24</v>
      </c>
      <c r="I22" s="34">
        <v>0</v>
      </c>
      <c r="J22" s="4">
        <f t="shared" si="1"/>
        <v>0</v>
      </c>
    </row>
    <row r="23" spans="1:10" ht="12.75">
      <c r="A23" s="22" t="s">
        <v>463</v>
      </c>
      <c r="B23" s="2" t="s">
        <v>534</v>
      </c>
      <c r="C23" s="26"/>
      <c r="D23" s="26"/>
      <c r="E23" s="3"/>
      <c r="F23" s="4"/>
      <c r="G23" s="26">
        <v>342</v>
      </c>
      <c r="H23" s="26">
        <v>342</v>
      </c>
      <c r="I23" s="34">
        <v>343</v>
      </c>
      <c r="J23" s="4">
        <f t="shared" si="1"/>
        <v>1.0029239766081872</v>
      </c>
    </row>
    <row r="24" spans="1:10" ht="12.75">
      <c r="A24" s="22" t="s">
        <v>452</v>
      </c>
      <c r="B24" s="2" t="s">
        <v>548</v>
      </c>
      <c r="C24" s="26">
        <v>24</v>
      </c>
      <c r="D24" s="26">
        <v>24</v>
      </c>
      <c r="E24" s="3">
        <v>19</v>
      </c>
      <c r="F24" s="4">
        <f>+E24/D24</f>
        <v>0.7916666666666666</v>
      </c>
      <c r="G24" s="26">
        <v>40</v>
      </c>
      <c r="H24" s="26">
        <v>40</v>
      </c>
      <c r="I24" s="34">
        <v>32</v>
      </c>
      <c r="J24" s="4">
        <f t="shared" si="1"/>
        <v>0.8</v>
      </c>
    </row>
    <row r="25" spans="1:10" ht="12.75">
      <c r="A25" s="22" t="s">
        <v>464</v>
      </c>
      <c r="B25" s="231" t="s">
        <v>576</v>
      </c>
      <c r="C25" s="26"/>
      <c r="D25" s="26"/>
      <c r="E25" s="3"/>
      <c r="F25" s="4"/>
      <c r="G25" s="26">
        <v>0</v>
      </c>
      <c r="H25" s="26">
        <v>0</v>
      </c>
      <c r="I25" s="34">
        <v>0</v>
      </c>
      <c r="J25" s="4"/>
    </row>
    <row r="26" spans="1:10" ht="12.75">
      <c r="A26" s="22" t="s">
        <v>453</v>
      </c>
      <c r="B26" s="2" t="s">
        <v>267</v>
      </c>
      <c r="C26" s="26"/>
      <c r="D26" s="26"/>
      <c r="E26" s="3"/>
      <c r="F26" s="4"/>
      <c r="G26" s="26">
        <v>1200</v>
      </c>
      <c r="H26" s="26">
        <v>1200</v>
      </c>
      <c r="I26" s="34">
        <v>1200</v>
      </c>
      <c r="J26" s="4">
        <f t="shared" si="1"/>
        <v>1</v>
      </c>
    </row>
    <row r="27" spans="1:10" ht="12.75">
      <c r="A27" s="22" t="s">
        <v>454</v>
      </c>
      <c r="B27" s="2" t="s">
        <v>268</v>
      </c>
      <c r="C27" s="26"/>
      <c r="D27" s="26"/>
      <c r="E27" s="3">
        <v>10</v>
      </c>
      <c r="F27" s="4"/>
      <c r="G27" s="26">
        <v>700</v>
      </c>
      <c r="H27" s="26">
        <v>700</v>
      </c>
      <c r="I27" s="34">
        <v>386</v>
      </c>
      <c r="J27" s="4">
        <f t="shared" si="1"/>
        <v>0.5514285714285714</v>
      </c>
    </row>
    <row r="28" spans="1:10" ht="12.75">
      <c r="A28" s="22" t="s">
        <v>455</v>
      </c>
      <c r="B28" s="2" t="s">
        <v>535</v>
      </c>
      <c r="C28" s="26"/>
      <c r="D28" s="26"/>
      <c r="E28" s="3"/>
      <c r="F28" s="4"/>
      <c r="G28" s="26">
        <v>634</v>
      </c>
      <c r="H28" s="26">
        <v>766</v>
      </c>
      <c r="I28" s="34">
        <v>398</v>
      </c>
      <c r="J28" s="4">
        <f t="shared" si="1"/>
        <v>0.5195822454308094</v>
      </c>
    </row>
    <row r="29" spans="1:10" ht="12.75">
      <c r="A29" s="22" t="s">
        <v>456</v>
      </c>
      <c r="B29" s="2" t="s">
        <v>549</v>
      </c>
      <c r="C29" s="26"/>
      <c r="D29" s="26"/>
      <c r="E29" s="3">
        <v>65</v>
      </c>
      <c r="F29" s="4"/>
      <c r="G29" s="26">
        <v>1110</v>
      </c>
      <c r="H29" s="26">
        <v>1144</v>
      </c>
      <c r="I29" s="34">
        <v>1753</v>
      </c>
      <c r="J29" s="4">
        <f t="shared" si="1"/>
        <v>1.5323426573426573</v>
      </c>
    </row>
    <row r="30" spans="1:10" ht="12.75">
      <c r="A30" s="22" t="s">
        <v>457</v>
      </c>
      <c r="B30" s="2" t="s">
        <v>269</v>
      </c>
      <c r="C30" s="26"/>
      <c r="D30" s="26"/>
      <c r="E30" s="3"/>
      <c r="F30" s="4"/>
      <c r="G30" s="26">
        <v>466</v>
      </c>
      <c r="H30" s="26">
        <v>466</v>
      </c>
      <c r="I30" s="34">
        <f>1007-200</f>
        <v>807</v>
      </c>
      <c r="J30" s="4">
        <f t="shared" si="1"/>
        <v>1.7317596566523605</v>
      </c>
    </row>
    <row r="31" spans="1:10" ht="12.75">
      <c r="A31" s="22" t="s">
        <v>482</v>
      </c>
      <c r="B31" s="231" t="s">
        <v>554</v>
      </c>
      <c r="C31" s="26"/>
      <c r="D31" s="26"/>
      <c r="E31" s="3"/>
      <c r="F31" s="4"/>
      <c r="G31" s="26">
        <v>699</v>
      </c>
      <c r="H31" s="26">
        <v>699</v>
      </c>
      <c r="I31" s="34">
        <v>187</v>
      </c>
      <c r="J31" s="4">
        <f t="shared" si="1"/>
        <v>0.2675250357653791</v>
      </c>
    </row>
    <row r="32" spans="1:10" ht="12.75">
      <c r="A32" s="22" t="s">
        <v>498</v>
      </c>
      <c r="B32" s="2" t="s">
        <v>270</v>
      </c>
      <c r="C32" s="26"/>
      <c r="D32" s="26"/>
      <c r="E32" s="3"/>
      <c r="F32" s="4"/>
      <c r="G32" s="26">
        <v>470</v>
      </c>
      <c r="H32" s="26">
        <v>470</v>
      </c>
      <c r="I32" s="34">
        <v>519</v>
      </c>
      <c r="J32" s="4">
        <f t="shared" si="1"/>
        <v>1.1042553191489362</v>
      </c>
    </row>
    <row r="33" spans="1:10" ht="12.75">
      <c r="A33" s="22" t="s">
        <v>483</v>
      </c>
      <c r="B33" s="2" t="s">
        <v>271</v>
      </c>
      <c r="C33" s="26"/>
      <c r="D33" s="26"/>
      <c r="E33" s="3"/>
      <c r="F33" s="4"/>
      <c r="G33" s="26">
        <v>29567</v>
      </c>
      <c r="H33" s="26">
        <v>32374</v>
      </c>
      <c r="I33" s="34">
        <v>1003</v>
      </c>
      <c r="J33" s="4">
        <f t="shared" si="1"/>
        <v>0.030981651942917156</v>
      </c>
    </row>
    <row r="34" spans="1:10" ht="12.75">
      <c r="A34" s="22" t="s">
        <v>484</v>
      </c>
      <c r="B34" s="2" t="s">
        <v>550</v>
      </c>
      <c r="C34" s="26"/>
      <c r="D34" s="26"/>
      <c r="E34" s="3"/>
      <c r="F34" s="4"/>
      <c r="G34" s="26"/>
      <c r="H34" s="26">
        <v>0</v>
      </c>
      <c r="I34" s="34"/>
      <c r="J34" s="4"/>
    </row>
    <row r="35" spans="1:10" ht="12.75">
      <c r="A35" s="22" t="s">
        <v>485</v>
      </c>
      <c r="B35" s="2" t="s">
        <v>551</v>
      </c>
      <c r="C35" s="26"/>
      <c r="D35" s="26"/>
      <c r="E35" s="3"/>
      <c r="F35" s="4"/>
      <c r="G35" s="26">
        <v>600</v>
      </c>
      <c r="H35" s="26">
        <v>600</v>
      </c>
      <c r="I35" s="34"/>
      <c r="J35" s="4"/>
    </row>
    <row r="36" spans="1:10" ht="12.75">
      <c r="A36" s="22" t="s">
        <v>486</v>
      </c>
      <c r="B36" s="231" t="s">
        <v>577</v>
      </c>
      <c r="C36" s="26"/>
      <c r="D36" s="26"/>
      <c r="E36" s="3"/>
      <c r="F36" s="4"/>
      <c r="G36" s="26"/>
      <c r="H36" s="26"/>
      <c r="I36" s="34">
        <v>187</v>
      </c>
      <c r="J36" s="4"/>
    </row>
    <row r="37" spans="1:10" ht="12.75">
      <c r="A37" s="22" t="s">
        <v>487</v>
      </c>
      <c r="B37" s="231" t="s">
        <v>578</v>
      </c>
      <c r="C37" s="26"/>
      <c r="D37" s="26"/>
      <c r="E37" s="3">
        <v>39</v>
      </c>
      <c r="F37" s="4"/>
      <c r="G37" s="26"/>
      <c r="H37" s="26"/>
      <c r="I37" s="34">
        <v>77</v>
      </c>
      <c r="J37" s="4"/>
    </row>
    <row r="38" spans="1:10" ht="12.75">
      <c r="A38" s="22" t="s">
        <v>488</v>
      </c>
      <c r="B38" s="2" t="s">
        <v>552</v>
      </c>
      <c r="C38" s="26"/>
      <c r="D38" s="26"/>
      <c r="E38" s="3"/>
      <c r="F38" s="4"/>
      <c r="G38" s="26">
        <v>1078</v>
      </c>
      <c r="H38" s="26">
        <v>1078</v>
      </c>
      <c r="I38" s="34">
        <v>849</v>
      </c>
      <c r="J38" s="4">
        <f t="shared" si="1"/>
        <v>0.787569573283859</v>
      </c>
    </row>
    <row r="39" spans="1:10" ht="12.75">
      <c r="A39" s="22" t="s">
        <v>489</v>
      </c>
      <c r="B39" s="2" t="s">
        <v>272</v>
      </c>
      <c r="C39" s="26"/>
      <c r="D39" s="26"/>
      <c r="E39" s="3"/>
      <c r="F39" s="4"/>
      <c r="G39" s="26">
        <v>3500</v>
      </c>
      <c r="H39" s="26">
        <v>3500</v>
      </c>
      <c r="I39" s="34">
        <v>3357</v>
      </c>
      <c r="J39" s="4">
        <f t="shared" si="1"/>
        <v>0.9591428571428572</v>
      </c>
    </row>
    <row r="40" spans="1:10" ht="12.75">
      <c r="A40" s="22" t="s">
        <v>490</v>
      </c>
      <c r="B40" s="2" t="s">
        <v>273</v>
      </c>
      <c r="C40" s="26"/>
      <c r="D40" s="26"/>
      <c r="E40" s="3">
        <v>284</v>
      </c>
      <c r="F40" s="4"/>
      <c r="G40" s="236">
        <v>1320</v>
      </c>
      <c r="H40" s="26">
        <v>3055</v>
      </c>
      <c r="I40" s="34">
        <v>2545</v>
      </c>
      <c r="J40" s="4"/>
    </row>
    <row r="41" spans="1:10" ht="12.75">
      <c r="A41" s="22" t="s">
        <v>491</v>
      </c>
      <c r="B41" s="2" t="s">
        <v>553</v>
      </c>
      <c r="C41" s="26">
        <v>27300</v>
      </c>
      <c r="D41" s="26">
        <v>29041</v>
      </c>
      <c r="E41" s="3">
        <v>28783</v>
      </c>
      <c r="F41" s="4">
        <f>+E41/D41</f>
        <v>0.9911160084019145</v>
      </c>
      <c r="G41" s="26"/>
      <c r="I41" s="34"/>
      <c r="J41" s="4"/>
    </row>
    <row r="42" spans="1:10" ht="12.75">
      <c r="A42" s="22" t="s">
        <v>492</v>
      </c>
      <c r="B42" s="2" t="s">
        <v>274</v>
      </c>
      <c r="C42" s="26">
        <v>8764</v>
      </c>
      <c r="D42" s="26">
        <v>323</v>
      </c>
      <c r="E42" s="3"/>
      <c r="F42" s="4"/>
      <c r="G42" s="26"/>
      <c r="H42" s="26"/>
      <c r="I42" s="34"/>
      <c r="J42" s="4"/>
    </row>
    <row r="43" spans="1:10" ht="12.75">
      <c r="A43" s="23"/>
      <c r="B43" s="5" t="s">
        <v>415</v>
      </c>
      <c r="C43" s="11">
        <f>SUM(C9:C42)</f>
        <v>89846</v>
      </c>
      <c r="D43" s="11">
        <f>SUM(D9:D42)</f>
        <v>92902</v>
      </c>
      <c r="E43" s="11">
        <f>SUM(E9:E42)</f>
        <v>91843</v>
      </c>
      <c r="F43" s="12">
        <f>+E43/D43</f>
        <v>0.9886008912617597</v>
      </c>
      <c r="G43" s="11">
        <f>SUM(G9:G42)</f>
        <v>89846</v>
      </c>
      <c r="H43" s="11">
        <f>SUM(H9:H42)</f>
        <v>92902</v>
      </c>
      <c r="I43" s="11">
        <f>SUM(I9:I42)</f>
        <v>82242</v>
      </c>
      <c r="J43" s="12">
        <f>+I43/H43</f>
        <v>0.8852554304535962</v>
      </c>
    </row>
    <row r="44" spans="1:10" ht="12.75">
      <c r="A44" s="285" t="s">
        <v>458</v>
      </c>
      <c r="B44" s="286"/>
      <c r="C44" s="286"/>
      <c r="D44" s="286"/>
      <c r="E44" s="286"/>
      <c r="F44" s="286"/>
      <c r="G44" s="286"/>
      <c r="H44" s="286"/>
      <c r="I44" s="286"/>
      <c r="J44" s="287"/>
    </row>
    <row r="45" spans="1:10" ht="12.75">
      <c r="A45" s="22"/>
      <c r="B45" s="2" t="s">
        <v>459</v>
      </c>
      <c r="C45" s="26"/>
      <c r="D45" s="26"/>
      <c r="E45" s="26"/>
      <c r="F45" s="26"/>
      <c r="G45" s="26">
        <v>446</v>
      </c>
      <c r="H45" s="26">
        <v>0</v>
      </c>
      <c r="I45" s="26"/>
      <c r="J45" s="26"/>
    </row>
    <row r="46" spans="1:10" ht="12.75">
      <c r="A46" s="22"/>
      <c r="B46" s="2" t="s">
        <v>460</v>
      </c>
      <c r="C46" s="26"/>
      <c r="D46" s="26"/>
      <c r="E46" s="26"/>
      <c r="F46" s="26"/>
      <c r="G46" s="26">
        <v>3000</v>
      </c>
      <c r="H46" s="26">
        <v>0</v>
      </c>
      <c r="I46" s="26"/>
      <c r="J46" s="26"/>
    </row>
    <row r="47" spans="1:9" ht="12.75">
      <c r="A47" s="6"/>
      <c r="G47" s="21"/>
      <c r="H47" s="21"/>
      <c r="I47" s="21"/>
    </row>
    <row r="48" spans="1:9" ht="12.75">
      <c r="A48" s="6"/>
      <c r="G48" s="21"/>
      <c r="H48" s="21"/>
      <c r="I48" s="21"/>
    </row>
    <row r="49" spans="1:9" ht="12.75">
      <c r="A49" s="6"/>
      <c r="G49" s="21"/>
      <c r="H49" s="21"/>
      <c r="I49" s="21"/>
    </row>
    <row r="50" spans="1:9" ht="12.75">
      <c r="A50" s="6"/>
      <c r="G50" s="21"/>
      <c r="H50" s="21"/>
      <c r="I50" s="21"/>
    </row>
    <row r="51" spans="1:9" ht="12.75">
      <c r="A51" s="6"/>
      <c r="G51" s="21"/>
      <c r="H51" s="21"/>
      <c r="I51" s="21"/>
    </row>
    <row r="52" spans="1:9" ht="12.75">
      <c r="A52" s="6"/>
      <c r="G52" s="21"/>
      <c r="H52" s="21"/>
      <c r="I52" s="21"/>
    </row>
    <row r="53" spans="7:9" ht="12.75">
      <c r="G53" s="21"/>
      <c r="H53" s="21"/>
      <c r="I53" s="21"/>
    </row>
    <row r="54" spans="7:9" ht="12.75">
      <c r="G54" s="21"/>
      <c r="H54" s="21"/>
      <c r="I54" s="21"/>
    </row>
    <row r="55" spans="7:9" ht="12.75">
      <c r="G55" s="21"/>
      <c r="H55" s="21"/>
      <c r="I55" s="21"/>
    </row>
  </sheetData>
  <sheetProtection/>
  <mergeCells count="10">
    <mergeCell ref="A44:J44"/>
    <mergeCell ref="A1:J1"/>
    <mergeCell ref="A2:J2"/>
    <mergeCell ref="I5:J5"/>
    <mergeCell ref="A3:J3"/>
    <mergeCell ref="A8:J8"/>
    <mergeCell ref="A6:A7"/>
    <mergeCell ref="B6:B7"/>
    <mergeCell ref="C6:F6"/>
    <mergeCell ref="G6:J6"/>
  </mergeCells>
  <printOptions/>
  <pageMargins left="0.7874015748031497" right="0.1968503937007874" top="0.1968503937007874" bottom="0.1968503937007874" header="0" footer="0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27.7109375" style="0" customWidth="1"/>
    <col min="2" max="2" width="9.57421875" style="0" bestFit="1" customWidth="1"/>
    <col min="3" max="3" width="9.28125" style="0" bestFit="1" customWidth="1"/>
    <col min="4" max="5" width="9.28125" style="0" customWidth="1"/>
    <col min="6" max="6" width="5.57421875" style="0" customWidth="1"/>
    <col min="7" max="7" width="32.00390625" style="0" bestFit="1" customWidth="1"/>
    <col min="8" max="9" width="9.28125" style="0" bestFit="1" customWidth="1"/>
    <col min="10" max="10" width="9.421875" style="0" bestFit="1" customWidth="1"/>
    <col min="11" max="11" width="9.421875" style="0" customWidth="1"/>
  </cols>
  <sheetData>
    <row r="1" spans="1:8" ht="15.75" customHeight="1">
      <c r="A1" s="265"/>
      <c r="B1" s="265"/>
      <c r="C1" s="265"/>
      <c r="D1" s="265"/>
      <c r="E1" s="265"/>
      <c r="F1" s="265"/>
      <c r="G1" s="265"/>
      <c r="H1" s="265"/>
    </row>
    <row r="2" spans="1:8" ht="16.5" customHeight="1">
      <c r="A2" s="265" t="s">
        <v>671</v>
      </c>
      <c r="B2" s="265"/>
      <c r="C2" s="265"/>
      <c r="D2" s="265"/>
      <c r="E2" s="265"/>
      <c r="F2" s="265"/>
      <c r="G2" s="265"/>
      <c r="H2" s="265"/>
    </row>
    <row r="3" spans="1:8" ht="12.75">
      <c r="A3" s="265" t="s">
        <v>275</v>
      </c>
      <c r="B3" s="265"/>
      <c r="C3" s="265"/>
      <c r="D3" s="265"/>
      <c r="E3" s="265"/>
      <c r="F3" s="265"/>
      <c r="G3" s="265"/>
      <c r="H3" s="265"/>
    </row>
    <row r="4" ht="12.75" customHeight="1"/>
    <row r="5" spans="9:11" ht="12.75" customHeight="1" thickBot="1">
      <c r="I5" s="289" t="s">
        <v>276</v>
      </c>
      <c r="J5" s="289"/>
      <c r="K5" s="36"/>
    </row>
    <row r="6" spans="1:11" ht="36.75" thickBot="1">
      <c r="A6" s="77"/>
      <c r="B6" s="78" t="s">
        <v>579</v>
      </c>
      <c r="C6" s="79" t="s">
        <v>580</v>
      </c>
      <c r="D6" s="80" t="s">
        <v>581</v>
      </c>
      <c r="E6" s="80" t="s">
        <v>582</v>
      </c>
      <c r="F6" s="81"/>
      <c r="G6" s="77" t="s">
        <v>467</v>
      </c>
      <c r="H6" s="78" t="s">
        <v>579</v>
      </c>
      <c r="I6" s="79" t="s">
        <v>580</v>
      </c>
      <c r="J6" s="80" t="s">
        <v>581</v>
      </c>
      <c r="K6" s="80" t="s">
        <v>582</v>
      </c>
    </row>
    <row r="7" spans="1:11" ht="12.75">
      <c r="A7" s="82" t="s">
        <v>277</v>
      </c>
      <c r="B7" s="83"/>
      <c r="C7" s="84"/>
      <c r="D7" s="85"/>
      <c r="E7" s="85"/>
      <c r="F7" s="86"/>
      <c r="G7" s="82" t="s">
        <v>278</v>
      </c>
      <c r="H7" s="82"/>
      <c r="I7" s="82"/>
      <c r="J7" s="87"/>
      <c r="K7" s="87"/>
    </row>
    <row r="8" spans="1:11" ht="12.75">
      <c r="A8" s="88" t="s">
        <v>279</v>
      </c>
      <c r="B8" s="88">
        <v>2262</v>
      </c>
      <c r="C8" s="85">
        <f>+'1.sz.m.'!B20</f>
        <v>2062</v>
      </c>
      <c r="D8" s="85">
        <v>3102</v>
      </c>
      <c r="E8" s="85">
        <v>2262</v>
      </c>
      <c r="F8" s="89"/>
      <c r="G8" s="88" t="s">
        <v>280</v>
      </c>
      <c r="H8" s="88">
        <v>9684</v>
      </c>
      <c r="I8" s="88">
        <v>10953</v>
      </c>
      <c r="J8" s="88">
        <v>11308</v>
      </c>
      <c r="K8" s="88">
        <f>+'3.'!G8</f>
        <v>9684</v>
      </c>
    </row>
    <row r="9" spans="1:11" ht="24">
      <c r="A9" s="88" t="s">
        <v>281</v>
      </c>
      <c r="B9" s="88">
        <v>57457</v>
      </c>
      <c r="C9" s="85">
        <v>25129</v>
      </c>
      <c r="D9" s="85">
        <v>27004</v>
      </c>
      <c r="E9" s="85">
        <v>15526</v>
      </c>
      <c r="F9" s="89"/>
      <c r="G9" s="91" t="s">
        <v>282</v>
      </c>
      <c r="H9" s="88">
        <v>2163</v>
      </c>
      <c r="I9" s="88">
        <v>2531</v>
      </c>
      <c r="J9" s="88">
        <f>+'3.'!F9</f>
        <v>2531</v>
      </c>
      <c r="K9" s="88">
        <f>+'3.'!G9</f>
        <v>2163</v>
      </c>
    </row>
    <row r="10" spans="1:11" ht="12.75">
      <c r="A10" s="88"/>
      <c r="B10" s="88"/>
      <c r="C10" s="85"/>
      <c r="D10" s="85"/>
      <c r="E10" s="85"/>
      <c r="F10" s="89"/>
      <c r="G10" s="91" t="s">
        <v>283</v>
      </c>
      <c r="H10" s="88">
        <v>12095</v>
      </c>
      <c r="I10" s="88">
        <v>16010</v>
      </c>
      <c r="J10" s="88">
        <v>17186</v>
      </c>
      <c r="K10" s="88">
        <f>+'3.'!G10</f>
        <v>12095</v>
      </c>
    </row>
    <row r="11" spans="1:11" ht="36">
      <c r="A11" s="88" t="s">
        <v>284</v>
      </c>
      <c r="B11" s="88">
        <v>41388</v>
      </c>
      <c r="C11" s="85">
        <f>33507+1834+240</f>
        <v>35581</v>
      </c>
      <c r="D11" s="85">
        <f>39928+1834+305</f>
        <v>42067</v>
      </c>
      <c r="E11" s="85">
        <f>39929+1188+271</f>
        <v>41388</v>
      </c>
      <c r="F11" s="89"/>
      <c r="G11" s="88" t="s">
        <v>285</v>
      </c>
      <c r="H11" s="88">
        <v>39093</v>
      </c>
      <c r="I11" s="88">
        <f>36454-I12-1</f>
        <v>36007</v>
      </c>
      <c r="J11" s="88">
        <v>39916</v>
      </c>
      <c r="K11" s="88">
        <f>762+36784+2081+290</f>
        <v>39917</v>
      </c>
    </row>
    <row r="12" spans="1:11" ht="12.75">
      <c r="A12" s="92" t="s">
        <v>286</v>
      </c>
      <c r="B12" s="92">
        <v>17410</v>
      </c>
      <c r="C12" s="93">
        <v>24903</v>
      </c>
      <c r="D12" s="93">
        <v>16692</v>
      </c>
      <c r="E12" s="93">
        <v>17410</v>
      </c>
      <c r="F12" s="89"/>
      <c r="G12" s="88" t="s">
        <v>287</v>
      </c>
      <c r="H12" s="88"/>
      <c r="I12" s="88">
        <v>446</v>
      </c>
      <c r="J12" s="85">
        <v>0</v>
      </c>
      <c r="K12" s="90"/>
    </row>
    <row r="13" spans="1:11" ht="24">
      <c r="A13" s="94" t="s">
        <v>288</v>
      </c>
      <c r="B13" s="94">
        <f>SUM(B8:B12)</f>
        <v>118517</v>
      </c>
      <c r="C13" s="94">
        <f>SUM(C8:C12)</f>
        <v>87675</v>
      </c>
      <c r="D13" s="94">
        <f>SUM(D8:D12)</f>
        <v>88865</v>
      </c>
      <c r="E13" s="94">
        <f>SUM(E8:E12)</f>
        <v>76586</v>
      </c>
      <c r="F13" s="89"/>
      <c r="G13" s="91" t="s">
        <v>289</v>
      </c>
      <c r="H13" s="88">
        <v>1119</v>
      </c>
      <c r="I13" s="88">
        <v>1062</v>
      </c>
      <c r="J13" s="88">
        <v>1062</v>
      </c>
      <c r="K13" s="88">
        <v>1062</v>
      </c>
    </row>
    <row r="14" spans="1:11" ht="12.75">
      <c r="A14" s="94"/>
      <c r="B14" s="95"/>
      <c r="C14" s="95"/>
      <c r="D14" s="85"/>
      <c r="E14" s="85"/>
      <c r="F14" s="89"/>
      <c r="G14" s="91" t="s">
        <v>290</v>
      </c>
      <c r="H14" s="88">
        <v>2062</v>
      </c>
      <c r="I14" s="88">
        <v>1000</v>
      </c>
      <c r="J14" s="88">
        <v>2062</v>
      </c>
      <c r="K14" s="88">
        <f>+'3.'!G14</f>
        <v>2062</v>
      </c>
    </row>
    <row r="15" spans="1:11" ht="12.75">
      <c r="A15" s="94"/>
      <c r="B15" s="95"/>
      <c r="C15" s="95"/>
      <c r="D15" s="85"/>
      <c r="E15" s="85"/>
      <c r="F15" s="89"/>
      <c r="G15" s="94" t="s">
        <v>291</v>
      </c>
      <c r="H15" s="82">
        <f>SUM(H8:H14)</f>
        <v>66216</v>
      </c>
      <c r="I15" s="82">
        <f>SUM(I8:I14)</f>
        <v>68009</v>
      </c>
      <c r="J15" s="82">
        <f>SUM(J8:J14)</f>
        <v>74065</v>
      </c>
      <c r="K15" s="82">
        <f>SUM(K8:K14)</f>
        <v>66983</v>
      </c>
    </row>
    <row r="16" spans="1:14" ht="24">
      <c r="A16" s="96" t="s">
        <v>292</v>
      </c>
      <c r="B16" s="97">
        <f>+B13</f>
        <v>118517</v>
      </c>
      <c r="C16" s="97">
        <f>SUM(C13:C13)</f>
        <v>87675</v>
      </c>
      <c r="D16" s="97">
        <f>SUM(D13:D13)</f>
        <v>88865</v>
      </c>
      <c r="E16" s="97">
        <f>SUM(E13:E13)</f>
        <v>76586</v>
      </c>
      <c r="F16" s="89"/>
      <c r="G16" s="98" t="s">
        <v>293</v>
      </c>
      <c r="H16" s="98">
        <f>+H15</f>
        <v>66216</v>
      </c>
      <c r="I16" s="98">
        <f>+I15</f>
        <v>68009</v>
      </c>
      <c r="J16" s="98">
        <f>+J15</f>
        <v>74065</v>
      </c>
      <c r="K16" s="98">
        <f>+K15</f>
        <v>66983</v>
      </c>
      <c r="N16" s="49"/>
    </row>
    <row r="17" spans="1:11" ht="12.75">
      <c r="A17" s="82" t="s">
        <v>294</v>
      </c>
      <c r="B17" s="82"/>
      <c r="C17" s="85"/>
      <c r="D17" s="85"/>
      <c r="E17" s="85"/>
      <c r="F17" s="89"/>
      <c r="G17" s="82" t="s">
        <v>295</v>
      </c>
      <c r="H17" s="82"/>
      <c r="I17" s="82"/>
      <c r="J17" s="94"/>
      <c r="K17" s="87"/>
    </row>
    <row r="18" spans="1:11" ht="24">
      <c r="A18" s="88" t="s">
        <v>296</v>
      </c>
      <c r="B18" s="88">
        <v>2000</v>
      </c>
      <c r="C18" s="85">
        <f>+'1.sz.m.'!J33</f>
        <v>0</v>
      </c>
      <c r="D18" s="85">
        <f>+'1.sz.m.'!K33</f>
        <v>2000</v>
      </c>
      <c r="E18" s="85">
        <f>+'1.sz.m.'!L33</f>
        <v>2000</v>
      </c>
      <c r="F18" s="89"/>
      <c r="G18" s="88" t="s">
        <v>297</v>
      </c>
      <c r="H18" s="88"/>
      <c r="I18" s="88">
        <v>0</v>
      </c>
      <c r="J18" s="88"/>
      <c r="K18" s="87"/>
    </row>
    <row r="19" spans="1:11" ht="24">
      <c r="A19" s="88" t="s">
        <v>318</v>
      </c>
      <c r="B19" s="88">
        <v>0</v>
      </c>
      <c r="C19" s="85">
        <v>2171</v>
      </c>
      <c r="D19" s="85">
        <v>2037</v>
      </c>
      <c r="E19" s="85">
        <v>13258</v>
      </c>
      <c r="F19" s="89"/>
      <c r="G19" s="88" t="s">
        <v>319</v>
      </c>
      <c r="H19" s="88">
        <v>1244</v>
      </c>
      <c r="I19" s="88">
        <v>2657</v>
      </c>
      <c r="J19" s="88">
        <v>3657</v>
      </c>
      <c r="K19" s="88">
        <f>+'2.'!L75</f>
        <v>1244</v>
      </c>
    </row>
    <row r="20" spans="1:11" ht="24">
      <c r="A20" s="88" t="s">
        <v>320</v>
      </c>
      <c r="B20" s="88">
        <v>0</v>
      </c>
      <c r="C20" s="99">
        <f>+'1.sz.m.'!J44+'1.sz.m.'!J66</f>
        <v>0</v>
      </c>
      <c r="D20" s="99">
        <v>0</v>
      </c>
      <c r="E20" s="99">
        <f>+'1.sz.m.'!L44+'1.sz.m.'!L66</f>
        <v>0</v>
      </c>
      <c r="F20" s="89"/>
      <c r="G20" s="88" t="s">
        <v>321</v>
      </c>
      <c r="H20" s="88">
        <v>14014</v>
      </c>
      <c r="I20" s="88">
        <v>16180</v>
      </c>
      <c r="J20" s="88">
        <v>15180</v>
      </c>
      <c r="K20" s="88">
        <f>+'2.'!L78</f>
        <v>14014</v>
      </c>
    </row>
    <row r="21" spans="1:11" ht="24">
      <c r="A21" s="92" t="s">
        <v>322</v>
      </c>
      <c r="B21" s="88"/>
      <c r="C21" s="99">
        <v>0</v>
      </c>
      <c r="D21" s="99">
        <v>0</v>
      </c>
      <c r="E21" s="99">
        <f>+'1.sz.m.'!L74</f>
        <v>0</v>
      </c>
      <c r="F21" s="89"/>
      <c r="G21" s="88" t="s">
        <v>323</v>
      </c>
      <c r="H21" s="88"/>
      <c r="I21" s="88">
        <f>3446-I12</f>
        <v>3000</v>
      </c>
      <c r="J21" s="85">
        <v>0</v>
      </c>
      <c r="K21" s="85"/>
    </row>
    <row r="22" spans="1:11" ht="12.75">
      <c r="A22" s="88" t="s">
        <v>324</v>
      </c>
      <c r="B22" s="88"/>
      <c r="C22" s="99">
        <f>+'1.sz.m.'!J20</f>
        <v>0</v>
      </c>
      <c r="D22" s="99">
        <v>0</v>
      </c>
      <c r="E22" s="99">
        <f>+'1.sz.m.'!L20</f>
        <v>0</v>
      </c>
      <c r="F22" s="89"/>
      <c r="G22" s="88" t="s">
        <v>325</v>
      </c>
      <c r="H22" s="88">
        <v>0</v>
      </c>
      <c r="I22" s="88">
        <f>+'2.'!J80</f>
        <v>0</v>
      </c>
      <c r="J22" s="88">
        <v>0</v>
      </c>
      <c r="K22" s="88">
        <f>+'2.'!L80</f>
        <v>0</v>
      </c>
    </row>
    <row r="23" spans="1:11" ht="24">
      <c r="A23" s="94" t="s">
        <v>326</v>
      </c>
      <c r="B23" s="82">
        <f>SUM(B18:B22)</f>
        <v>2000</v>
      </c>
      <c r="C23" s="82">
        <f>SUM(C18:C22)</f>
        <v>2171</v>
      </c>
      <c r="D23" s="82">
        <f>SUM(D18:D22)</f>
        <v>4037</v>
      </c>
      <c r="E23" s="82">
        <f>SUM(E18:E22)</f>
        <v>15258</v>
      </c>
      <c r="F23" s="89"/>
      <c r="G23" s="88" t="s">
        <v>327</v>
      </c>
      <c r="H23" s="88">
        <v>0</v>
      </c>
      <c r="I23" s="88">
        <f>+'2.'!J87</f>
        <v>0</v>
      </c>
      <c r="J23" s="88">
        <v>0</v>
      </c>
      <c r="K23" s="88">
        <f>+'2.'!L87</f>
        <v>0</v>
      </c>
    </row>
    <row r="24" spans="1:11" ht="24">
      <c r="A24" s="94"/>
      <c r="B24" s="82"/>
      <c r="C24" s="82"/>
      <c r="D24" s="85"/>
      <c r="E24" s="85"/>
      <c r="F24" s="89"/>
      <c r="G24" s="94" t="s">
        <v>328</v>
      </c>
      <c r="H24" s="82">
        <f>SUM(H18:H23)</f>
        <v>15258</v>
      </c>
      <c r="I24" s="82">
        <f>SUM(I18:I23)</f>
        <v>21837</v>
      </c>
      <c r="J24" s="82">
        <f>SUM(J18:J23)</f>
        <v>18837</v>
      </c>
      <c r="K24" s="82">
        <f>SUM(K18:K23)</f>
        <v>15258</v>
      </c>
    </row>
    <row r="25" spans="1:11" ht="24.75" thickBot="1">
      <c r="A25" s="100" t="s">
        <v>329</v>
      </c>
      <c r="B25" s="101">
        <f>+B23</f>
        <v>2000</v>
      </c>
      <c r="C25" s="101">
        <f>SUM(C23:C23)</f>
        <v>2171</v>
      </c>
      <c r="D25" s="101">
        <f>SUM(D23:D23)</f>
        <v>4037</v>
      </c>
      <c r="E25" s="101">
        <f>SUM(E23:E23)</f>
        <v>15258</v>
      </c>
      <c r="F25" s="89"/>
      <c r="G25" s="102" t="s">
        <v>330</v>
      </c>
      <c r="H25" s="101">
        <f>+H24</f>
        <v>15258</v>
      </c>
      <c r="I25" s="101">
        <f>+I24</f>
        <v>21837</v>
      </c>
      <c r="J25" s="101">
        <f>+J24</f>
        <v>18837</v>
      </c>
      <c r="K25" s="101">
        <f>+K24</f>
        <v>15258</v>
      </c>
    </row>
    <row r="26" spans="1:11" ht="13.5" thickBot="1">
      <c r="A26" s="103" t="s">
        <v>331</v>
      </c>
      <c r="B26" s="104">
        <f>+B25+B16</f>
        <v>120517</v>
      </c>
      <c r="C26" s="104">
        <f>SUM(C16+C25)</f>
        <v>89846</v>
      </c>
      <c r="D26" s="104">
        <f>SUM(D16+D25)</f>
        <v>92902</v>
      </c>
      <c r="E26" s="104">
        <f>SUM(E16+E25)</f>
        <v>91844</v>
      </c>
      <c r="F26" s="89"/>
      <c r="G26" s="103" t="s">
        <v>331</v>
      </c>
      <c r="H26" s="105">
        <f>+H25+H16</f>
        <v>81474</v>
      </c>
      <c r="I26" s="105">
        <f>+I25+I16</f>
        <v>89846</v>
      </c>
      <c r="J26" s="105">
        <f>+J25+J16</f>
        <v>92902</v>
      </c>
      <c r="K26" s="105">
        <f>+K25+K16</f>
        <v>82241</v>
      </c>
    </row>
    <row r="35" ht="12.75" customHeight="1"/>
    <row r="66" ht="15.75">
      <c r="A66" s="106"/>
    </row>
  </sheetData>
  <sheetProtection/>
  <mergeCells count="4">
    <mergeCell ref="A2:H2"/>
    <mergeCell ref="A1:H1"/>
    <mergeCell ref="A3:H3"/>
    <mergeCell ref="I5:J5"/>
  </mergeCells>
  <printOptions/>
  <pageMargins left="0.75" right="0.75" top="1" bottom="1" header="0.5" footer="0.5"/>
  <pageSetup horizontalDpi="600" verticalDpi="600" orientation="landscape" paperSize="9" scale="90" r:id="rId1"/>
  <headerFooter alignWithMargins="0">
    <oddFooter>&amp;C11. sz. melléklet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62" sqref="D62"/>
    </sheetView>
  </sheetViews>
  <sheetFormatPr defaultColWidth="9.140625" defaultRowHeight="12.75"/>
  <cols>
    <col min="1" max="1" width="8.140625" style="217" customWidth="1"/>
    <col min="2" max="2" width="54.57421875" style="217" customWidth="1"/>
    <col min="3" max="3" width="15.28125" style="217" bestFit="1" customWidth="1"/>
    <col min="4" max="4" width="11.7109375" style="217" bestFit="1" customWidth="1"/>
    <col min="5" max="16384" width="9.140625" style="217" customWidth="1"/>
  </cols>
  <sheetData>
    <row r="1" spans="3:4" ht="12.75">
      <c r="C1" s="291" t="s">
        <v>401</v>
      </c>
      <c r="D1" s="291"/>
    </row>
    <row r="2" spans="1:4" ht="23.25" customHeight="1">
      <c r="A2" s="290" t="s">
        <v>537</v>
      </c>
      <c r="B2" s="290"/>
      <c r="C2" s="290"/>
      <c r="D2" s="290"/>
    </row>
    <row r="3" spans="1:4" ht="30">
      <c r="A3" s="238" t="s">
        <v>181</v>
      </c>
      <c r="B3" s="238" t="s">
        <v>467</v>
      </c>
      <c r="C3" s="238" t="s">
        <v>332</v>
      </c>
      <c r="D3" s="238" t="s">
        <v>333</v>
      </c>
    </row>
    <row r="4" spans="1:4" ht="15">
      <c r="A4" s="238">
        <v>1</v>
      </c>
      <c r="B4" s="238">
        <v>2</v>
      </c>
      <c r="C4" s="238">
        <v>3</v>
      </c>
      <c r="D4" s="238">
        <v>5</v>
      </c>
    </row>
    <row r="5" spans="1:4" ht="12.75">
      <c r="A5" s="239" t="s">
        <v>184</v>
      </c>
      <c r="B5" s="240" t="s">
        <v>583</v>
      </c>
      <c r="C5" s="241">
        <v>0</v>
      </c>
      <c r="D5" s="241">
        <v>997</v>
      </c>
    </row>
    <row r="6" spans="1:4" ht="12.75">
      <c r="A6" s="242" t="s">
        <v>186</v>
      </c>
      <c r="B6" s="243" t="s">
        <v>584</v>
      </c>
      <c r="C6" s="244">
        <v>0</v>
      </c>
      <c r="D6" s="244">
        <v>997</v>
      </c>
    </row>
    <row r="7" spans="1:4" ht="12.75">
      <c r="A7" s="239" t="s">
        <v>187</v>
      </c>
      <c r="B7" s="240" t="s">
        <v>585</v>
      </c>
      <c r="C7" s="241">
        <v>260966</v>
      </c>
      <c r="D7" s="241">
        <v>315777</v>
      </c>
    </row>
    <row r="8" spans="1:4" ht="12.75">
      <c r="A8" s="239" t="s">
        <v>188</v>
      </c>
      <c r="B8" s="240" t="s">
        <v>586</v>
      </c>
      <c r="C8" s="241">
        <v>97</v>
      </c>
      <c r="D8" s="241">
        <v>3077</v>
      </c>
    </row>
    <row r="9" spans="1:4" ht="12.75">
      <c r="A9" s="239" t="s">
        <v>191</v>
      </c>
      <c r="B9" s="240" t="s">
        <v>587</v>
      </c>
      <c r="C9" s="241">
        <v>1772</v>
      </c>
      <c r="D9" s="241">
        <v>0</v>
      </c>
    </row>
    <row r="10" spans="1:4" ht="12.75">
      <c r="A10" s="242" t="s">
        <v>192</v>
      </c>
      <c r="B10" s="243" t="s">
        <v>588</v>
      </c>
      <c r="C10" s="244">
        <v>262835</v>
      </c>
      <c r="D10" s="244">
        <v>318854</v>
      </c>
    </row>
    <row r="11" spans="1:4" ht="12.75">
      <c r="A11" s="239" t="s">
        <v>193</v>
      </c>
      <c r="B11" s="240" t="s">
        <v>589</v>
      </c>
      <c r="C11" s="241">
        <v>1200</v>
      </c>
      <c r="D11" s="241">
        <v>1200</v>
      </c>
    </row>
    <row r="12" spans="1:4" ht="12.75">
      <c r="A12" s="239" t="s">
        <v>195</v>
      </c>
      <c r="B12" s="240" t="s">
        <v>590</v>
      </c>
      <c r="C12" s="241">
        <v>1200</v>
      </c>
      <c r="D12" s="241">
        <v>1200</v>
      </c>
    </row>
    <row r="13" spans="1:4" ht="25.5">
      <c r="A13" s="242" t="s">
        <v>198</v>
      </c>
      <c r="B13" s="243" t="s">
        <v>591</v>
      </c>
      <c r="C13" s="244">
        <v>1200</v>
      </c>
      <c r="D13" s="244">
        <v>1200</v>
      </c>
    </row>
    <row r="14" spans="1:4" ht="25.5">
      <c r="A14" s="242" t="s">
        <v>202</v>
      </c>
      <c r="B14" s="243" t="s">
        <v>592</v>
      </c>
      <c r="C14" s="244">
        <v>264035</v>
      </c>
      <c r="D14" s="244">
        <v>321051</v>
      </c>
    </row>
    <row r="15" spans="1:4" ht="12.75">
      <c r="A15" s="239" t="s">
        <v>203</v>
      </c>
      <c r="B15" s="240" t="s">
        <v>593</v>
      </c>
      <c r="C15" s="241">
        <v>0</v>
      </c>
      <c r="D15" s="241">
        <v>18</v>
      </c>
    </row>
    <row r="16" spans="1:4" ht="12.75">
      <c r="A16" s="242" t="s">
        <v>207</v>
      </c>
      <c r="B16" s="243" t="s">
        <v>594</v>
      </c>
      <c r="C16" s="244">
        <v>0</v>
      </c>
      <c r="D16" s="244">
        <v>18</v>
      </c>
    </row>
    <row r="17" spans="1:4" ht="25.5">
      <c r="A17" s="239" t="s">
        <v>209</v>
      </c>
      <c r="B17" s="240" t="s">
        <v>595</v>
      </c>
      <c r="C17" s="241">
        <v>34098</v>
      </c>
      <c r="D17" s="241">
        <v>34098</v>
      </c>
    </row>
    <row r="18" spans="1:4" ht="12.75">
      <c r="A18" s="239" t="s">
        <v>212</v>
      </c>
      <c r="B18" s="240" t="s">
        <v>596</v>
      </c>
      <c r="C18" s="241">
        <v>34098</v>
      </c>
      <c r="D18" s="241">
        <v>34098</v>
      </c>
    </row>
    <row r="19" spans="1:4" ht="12.75">
      <c r="A19" s="242" t="s">
        <v>213</v>
      </c>
      <c r="B19" s="243" t="s">
        <v>597</v>
      </c>
      <c r="C19" s="244">
        <v>34098</v>
      </c>
      <c r="D19" s="244">
        <v>34098</v>
      </c>
    </row>
    <row r="20" spans="1:4" ht="25.5">
      <c r="A20" s="242" t="s">
        <v>214</v>
      </c>
      <c r="B20" s="243" t="s">
        <v>598</v>
      </c>
      <c r="C20" s="244">
        <v>34098</v>
      </c>
      <c r="D20" s="244">
        <v>34116</v>
      </c>
    </row>
    <row r="21" spans="1:4" ht="12.75">
      <c r="A21" s="239" t="s">
        <v>216</v>
      </c>
      <c r="B21" s="240" t="s">
        <v>599</v>
      </c>
      <c r="C21" s="241">
        <v>98</v>
      </c>
      <c r="D21" s="241">
        <v>150</v>
      </c>
    </row>
    <row r="22" spans="1:4" ht="25.5">
      <c r="A22" s="242" t="s">
        <v>218</v>
      </c>
      <c r="B22" s="243" t="s">
        <v>600</v>
      </c>
      <c r="C22" s="244">
        <v>98</v>
      </c>
      <c r="D22" s="244">
        <v>150</v>
      </c>
    </row>
    <row r="23" spans="1:4" ht="12.75">
      <c r="A23" s="239" t="s">
        <v>219</v>
      </c>
      <c r="B23" s="240" t="s">
        <v>601</v>
      </c>
      <c r="C23" s="241">
        <v>21969</v>
      </c>
      <c r="D23" s="241">
        <v>14600</v>
      </c>
    </row>
    <row r="24" spans="1:4" ht="12.75">
      <c r="A24" s="242" t="s">
        <v>220</v>
      </c>
      <c r="B24" s="243" t="s">
        <v>602</v>
      </c>
      <c r="C24" s="244">
        <v>21969</v>
      </c>
      <c r="D24" s="244">
        <v>14600</v>
      </c>
    </row>
    <row r="25" spans="1:4" ht="12.75">
      <c r="A25" s="242" t="s">
        <v>221</v>
      </c>
      <c r="B25" s="243" t="s">
        <v>603</v>
      </c>
      <c r="C25" s="244">
        <v>22067</v>
      </c>
      <c r="D25" s="244">
        <v>14750</v>
      </c>
    </row>
    <row r="26" spans="1:4" ht="25.5">
      <c r="A26" s="239" t="s">
        <v>224</v>
      </c>
      <c r="B26" s="240" t="s">
        <v>604</v>
      </c>
      <c r="C26" s="241">
        <v>1811</v>
      </c>
      <c r="D26" s="241">
        <v>16408</v>
      </c>
    </row>
    <row r="27" spans="1:4" ht="25.5">
      <c r="A27" s="239" t="s">
        <v>225</v>
      </c>
      <c r="B27" s="240" t="s">
        <v>605</v>
      </c>
      <c r="C27" s="241">
        <v>1780</v>
      </c>
      <c r="D27" s="241">
        <v>16110</v>
      </c>
    </row>
    <row r="28" spans="1:4" ht="25.5">
      <c r="A28" s="239" t="s">
        <v>226</v>
      </c>
      <c r="B28" s="240" t="s">
        <v>606</v>
      </c>
      <c r="C28" s="241">
        <v>32</v>
      </c>
      <c r="D28" s="241">
        <v>298</v>
      </c>
    </row>
    <row r="29" spans="1:4" ht="25.5">
      <c r="A29" s="239" t="s">
        <v>227</v>
      </c>
      <c r="B29" s="240" t="s">
        <v>607</v>
      </c>
      <c r="C29" s="241">
        <v>10460</v>
      </c>
      <c r="D29" s="241">
        <v>14394</v>
      </c>
    </row>
    <row r="30" spans="1:4" ht="38.25">
      <c r="A30" s="239" t="s">
        <v>228</v>
      </c>
      <c r="B30" s="240" t="s">
        <v>608</v>
      </c>
      <c r="C30" s="241">
        <v>74</v>
      </c>
      <c r="D30" s="241">
        <v>74</v>
      </c>
    </row>
    <row r="31" spans="1:4" ht="25.5">
      <c r="A31" s="239" t="s">
        <v>229</v>
      </c>
      <c r="B31" s="240" t="s">
        <v>609</v>
      </c>
      <c r="C31" s="241">
        <v>10377</v>
      </c>
      <c r="D31" s="241">
        <v>14312</v>
      </c>
    </row>
    <row r="32" spans="1:4" ht="25.5">
      <c r="A32" s="239" t="s">
        <v>231</v>
      </c>
      <c r="B32" s="240" t="s">
        <v>610</v>
      </c>
      <c r="C32" s="241">
        <v>8</v>
      </c>
      <c r="D32" s="241">
        <v>8</v>
      </c>
    </row>
    <row r="33" spans="1:4" ht="25.5">
      <c r="A33" s="239" t="s">
        <v>232</v>
      </c>
      <c r="B33" s="240" t="s">
        <v>611</v>
      </c>
      <c r="C33" s="241">
        <v>181</v>
      </c>
      <c r="D33" s="241">
        <v>291</v>
      </c>
    </row>
    <row r="34" spans="1:4" ht="38.25">
      <c r="A34" s="239" t="s">
        <v>233</v>
      </c>
      <c r="B34" s="240" t="s">
        <v>612</v>
      </c>
      <c r="C34" s="241">
        <v>181</v>
      </c>
      <c r="D34" s="241">
        <v>291</v>
      </c>
    </row>
    <row r="35" spans="1:4" ht="25.5">
      <c r="A35" s="242" t="s">
        <v>334</v>
      </c>
      <c r="B35" s="243" t="s">
        <v>613</v>
      </c>
      <c r="C35" s="244">
        <v>12452</v>
      </c>
      <c r="D35" s="244">
        <v>31094</v>
      </c>
    </row>
    <row r="36" spans="1:4" ht="12.75">
      <c r="A36" s="239" t="s">
        <v>398</v>
      </c>
      <c r="B36" s="240" t="s">
        <v>614</v>
      </c>
      <c r="C36" s="241">
        <v>0</v>
      </c>
      <c r="D36" s="241">
        <v>300</v>
      </c>
    </row>
    <row r="37" spans="1:4" ht="12.75">
      <c r="A37" s="239" t="s">
        <v>237</v>
      </c>
      <c r="B37" s="240" t="s">
        <v>615</v>
      </c>
      <c r="C37" s="241">
        <v>0</v>
      </c>
      <c r="D37" s="241">
        <v>300</v>
      </c>
    </row>
    <row r="38" spans="1:4" ht="12.75">
      <c r="A38" s="239" t="s">
        <v>238</v>
      </c>
      <c r="B38" s="240" t="s">
        <v>616</v>
      </c>
      <c r="C38" s="241">
        <v>0</v>
      </c>
      <c r="D38" s="241">
        <v>64</v>
      </c>
    </row>
    <row r="39" spans="1:4" ht="12.75">
      <c r="A39" s="239" t="s">
        <v>239</v>
      </c>
      <c r="B39" s="240" t="s">
        <v>617</v>
      </c>
      <c r="C39" s="241">
        <v>3</v>
      </c>
      <c r="D39" s="241">
        <v>3</v>
      </c>
    </row>
    <row r="40" spans="1:4" ht="25.5">
      <c r="A40" s="242" t="s">
        <v>618</v>
      </c>
      <c r="B40" s="243" t="s">
        <v>619</v>
      </c>
      <c r="C40" s="244">
        <v>3</v>
      </c>
      <c r="D40" s="244">
        <v>367</v>
      </c>
    </row>
    <row r="41" spans="1:4" ht="12.75">
      <c r="A41" s="242" t="s">
        <v>620</v>
      </c>
      <c r="B41" s="243" t="s">
        <v>621</v>
      </c>
      <c r="C41" s="244">
        <v>12454</v>
      </c>
      <c r="D41" s="244">
        <v>314600</v>
      </c>
    </row>
    <row r="42" spans="1:4" ht="12.75">
      <c r="A42" s="242" t="s">
        <v>622</v>
      </c>
      <c r="B42" s="243" t="s">
        <v>623</v>
      </c>
      <c r="C42" s="244">
        <v>332654</v>
      </c>
      <c r="D42" s="244">
        <v>401377</v>
      </c>
    </row>
    <row r="43" spans="1:4" ht="12.75">
      <c r="A43" s="239" t="s">
        <v>624</v>
      </c>
      <c r="B43" s="240" t="s">
        <v>625</v>
      </c>
      <c r="C43" s="241">
        <v>448780</v>
      </c>
      <c r="D43" s="241">
        <v>448780</v>
      </c>
    </row>
    <row r="44" spans="1:4" ht="25.5">
      <c r="A44" s="239" t="s">
        <v>626</v>
      </c>
      <c r="B44" s="240" t="s">
        <v>627</v>
      </c>
      <c r="C44" s="241">
        <v>4503</v>
      </c>
      <c r="D44" s="241">
        <v>4503</v>
      </c>
    </row>
    <row r="45" spans="1:4" ht="25.5">
      <c r="A45" s="242" t="s">
        <v>628</v>
      </c>
      <c r="B45" s="243" t="s">
        <v>629</v>
      </c>
      <c r="C45" s="244">
        <v>4503</v>
      </c>
      <c r="D45" s="244">
        <v>4503</v>
      </c>
    </row>
    <row r="46" spans="1:4" ht="12.75">
      <c r="A46" s="239" t="s">
        <v>630</v>
      </c>
      <c r="B46" s="240" t="s">
        <v>631</v>
      </c>
      <c r="C46" s="241">
        <v>-134478</v>
      </c>
      <c r="D46" s="241">
        <v>-124861</v>
      </c>
    </row>
    <row r="47" spans="1:4" ht="12.75">
      <c r="A47" s="239" t="s">
        <v>632</v>
      </c>
      <c r="B47" s="240" t="s">
        <v>633</v>
      </c>
      <c r="C47" s="241">
        <v>9617</v>
      </c>
      <c r="D47" s="241">
        <v>68772</v>
      </c>
    </row>
    <row r="48" spans="1:4" ht="12.75">
      <c r="A48" s="242" t="s">
        <v>634</v>
      </c>
      <c r="B48" s="243" t="s">
        <v>635</v>
      </c>
      <c r="C48" s="244">
        <v>328423</v>
      </c>
      <c r="D48" s="244">
        <v>397194</v>
      </c>
    </row>
    <row r="49" spans="1:4" ht="25.5">
      <c r="A49" s="239" t="s">
        <v>636</v>
      </c>
      <c r="B49" s="240" t="s">
        <v>637</v>
      </c>
      <c r="C49" s="241">
        <v>24</v>
      </c>
      <c r="D49" s="241">
        <v>171</v>
      </c>
    </row>
    <row r="50" spans="1:4" ht="25.5">
      <c r="A50" s="239" t="s">
        <v>638</v>
      </c>
      <c r="B50" s="240" t="s">
        <v>639</v>
      </c>
      <c r="C50" s="241"/>
      <c r="D50" s="241"/>
    </row>
    <row r="51" spans="1:4" ht="25.5">
      <c r="A51" s="242" t="s">
        <v>640</v>
      </c>
      <c r="B51" s="243" t="s">
        <v>641</v>
      </c>
      <c r="C51" s="244">
        <v>24</v>
      </c>
      <c r="D51" s="244">
        <v>171</v>
      </c>
    </row>
    <row r="52" spans="1:4" ht="25.5">
      <c r="A52" s="239" t="s">
        <v>642</v>
      </c>
      <c r="B52" s="240" t="s">
        <v>643</v>
      </c>
      <c r="C52" s="241">
        <v>1062</v>
      </c>
      <c r="D52" s="241">
        <v>1041</v>
      </c>
    </row>
    <row r="53" spans="1:4" ht="38.25">
      <c r="A53" s="239" t="s">
        <v>644</v>
      </c>
      <c r="B53" s="240" t="s">
        <v>645</v>
      </c>
      <c r="C53" s="241">
        <v>1062</v>
      </c>
      <c r="D53" s="241">
        <v>1041</v>
      </c>
    </row>
    <row r="54" spans="1:4" ht="25.5">
      <c r="A54" s="242" t="s">
        <v>646</v>
      </c>
      <c r="B54" s="243" t="s">
        <v>647</v>
      </c>
      <c r="C54" s="244">
        <v>1062</v>
      </c>
      <c r="D54" s="244">
        <v>1041</v>
      </c>
    </row>
    <row r="55" spans="1:4" ht="12.75">
      <c r="A55" s="239" t="s">
        <v>648</v>
      </c>
      <c r="B55" s="240" t="s">
        <v>649</v>
      </c>
      <c r="C55" s="241">
        <v>1969</v>
      </c>
      <c r="D55" s="241">
        <v>1969</v>
      </c>
    </row>
    <row r="56" spans="1:4" ht="12.75">
      <c r="A56" s="239" t="s">
        <v>650</v>
      </c>
      <c r="B56" s="240" t="s">
        <v>651</v>
      </c>
      <c r="C56" s="241">
        <v>245</v>
      </c>
      <c r="D56" s="241">
        <v>60</v>
      </c>
    </row>
    <row r="57" spans="1:4" ht="25.5">
      <c r="A57" s="242" t="s">
        <v>652</v>
      </c>
      <c r="B57" s="243" t="s">
        <v>653</v>
      </c>
      <c r="C57" s="244">
        <v>2215</v>
      </c>
      <c r="D57" s="244">
        <v>2029</v>
      </c>
    </row>
    <row r="58" spans="1:4" ht="12.75">
      <c r="A58" s="242" t="s">
        <v>654</v>
      </c>
      <c r="B58" s="243" t="s">
        <v>655</v>
      </c>
      <c r="C58" s="244">
        <v>3301</v>
      </c>
      <c r="D58" s="244">
        <v>3241</v>
      </c>
    </row>
    <row r="59" spans="1:4" ht="12.75">
      <c r="A59" s="239" t="s">
        <v>656</v>
      </c>
      <c r="B59" s="240" t="s">
        <v>657</v>
      </c>
      <c r="C59" s="241">
        <v>931</v>
      </c>
      <c r="D59" s="241">
        <v>942</v>
      </c>
    </row>
    <row r="60" spans="1:4" ht="12.75">
      <c r="A60" s="242" t="s">
        <v>658</v>
      </c>
      <c r="B60" s="243" t="s">
        <v>659</v>
      </c>
      <c r="C60" s="244">
        <v>931</v>
      </c>
      <c r="D60" s="244">
        <v>942</v>
      </c>
    </row>
    <row r="61" spans="1:4" ht="12.75">
      <c r="A61" s="242" t="s">
        <v>660</v>
      </c>
      <c r="B61" s="243" t="s">
        <v>661</v>
      </c>
      <c r="C61" s="244">
        <v>332654</v>
      </c>
      <c r="D61" s="244">
        <v>401377</v>
      </c>
    </row>
    <row r="62" ht="12.75">
      <c r="D62" s="245"/>
    </row>
  </sheetData>
  <sheetProtection/>
  <mergeCells count="2">
    <mergeCell ref="A2:D2"/>
    <mergeCell ref="C1:D1"/>
  </mergeCells>
  <printOptions/>
  <pageMargins left="0.75" right="0.75" top="1" bottom="1" header="0.5" footer="0.5"/>
  <pageSetup horizontalDpi="300" verticalDpi="300" orientation="portrait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E73"/>
  <sheetViews>
    <sheetView zoomScale="130" zoomScaleNormal="130" zoomScaleSheetLayoutView="120" workbookViewId="0" topLeftCell="A1">
      <selection activeCell="A2" sqref="A2"/>
    </sheetView>
  </sheetViews>
  <sheetFormatPr defaultColWidth="10.28125" defaultRowHeight="12.75"/>
  <cols>
    <col min="1" max="1" width="57.57421875" style="107" customWidth="1"/>
    <col min="2" max="2" width="5.28125" style="108" customWidth="1"/>
    <col min="3" max="4" width="10.421875" style="107" customWidth="1"/>
    <col min="5" max="5" width="10.421875" style="135" customWidth="1"/>
    <col min="6" max="16384" width="10.28125" style="107" customWidth="1"/>
  </cols>
  <sheetData>
    <row r="1" spans="1:5" ht="49.5" customHeight="1">
      <c r="A1" s="292" t="s">
        <v>663</v>
      </c>
      <c r="B1" s="293"/>
      <c r="C1" s="293"/>
      <c r="D1" s="293"/>
      <c r="E1" s="293"/>
    </row>
    <row r="2" spans="3:5" ht="16.5" thickBot="1">
      <c r="C2" s="297" t="s">
        <v>1</v>
      </c>
      <c r="D2" s="297"/>
      <c r="E2" s="297"/>
    </row>
    <row r="3" spans="1:5" ht="15.75" customHeight="1">
      <c r="A3" s="298" t="s">
        <v>481</v>
      </c>
      <c r="B3" s="303" t="s">
        <v>437</v>
      </c>
      <c r="C3" s="301" t="s">
        <v>2</v>
      </c>
      <c r="D3" s="301" t="s">
        <v>3</v>
      </c>
      <c r="E3" s="306" t="s">
        <v>4</v>
      </c>
    </row>
    <row r="4" spans="1:5" ht="11.25" customHeight="1">
      <c r="A4" s="299"/>
      <c r="B4" s="304"/>
      <c r="C4" s="302"/>
      <c r="D4" s="302"/>
      <c r="E4" s="307"/>
    </row>
    <row r="5" spans="1:5" ht="15.75">
      <c r="A5" s="300"/>
      <c r="B5" s="305"/>
      <c r="C5" s="294" t="s">
        <v>5</v>
      </c>
      <c r="D5" s="294"/>
      <c r="E5" s="295"/>
    </row>
    <row r="6" spans="1:5" s="112" customFormat="1" ht="16.5" thickBot="1">
      <c r="A6" s="109" t="s">
        <v>6</v>
      </c>
      <c r="B6" s="110" t="s">
        <v>7</v>
      </c>
      <c r="C6" s="110" t="s">
        <v>8</v>
      </c>
      <c r="D6" s="110" t="s">
        <v>9</v>
      </c>
      <c r="E6" s="111" t="s">
        <v>10</v>
      </c>
    </row>
    <row r="7" spans="1:5" s="117" customFormat="1" ht="15.75">
      <c r="A7" s="113" t="s">
        <v>11</v>
      </c>
      <c r="B7" s="114" t="s">
        <v>12</v>
      </c>
      <c r="C7" s="115">
        <v>4421</v>
      </c>
      <c r="D7" s="115">
        <v>997</v>
      </c>
      <c r="E7" s="116">
        <v>997</v>
      </c>
    </row>
    <row r="8" spans="1:5" s="117" customFormat="1" ht="15.75">
      <c r="A8" s="118" t="s">
        <v>13</v>
      </c>
      <c r="B8" s="119" t="s">
        <v>14</v>
      </c>
      <c r="C8" s="120">
        <f>+C9+C14+C19+C24+C29</f>
        <v>461960</v>
      </c>
      <c r="D8" s="120">
        <f>+D9+D14+D19+D24+D29</f>
        <v>318854</v>
      </c>
      <c r="E8" s="121">
        <f>+E9+E14+E19+E24+E29</f>
        <v>318854</v>
      </c>
    </row>
    <row r="9" spans="1:5" s="117" customFormat="1" ht="15.75">
      <c r="A9" s="118" t="s">
        <v>15</v>
      </c>
      <c r="B9" s="119" t="s">
        <v>16</v>
      </c>
      <c r="C9" s="120">
        <f>+C10+C11+C12+C13</f>
        <v>405531</v>
      </c>
      <c r="D9" s="120">
        <f>+D10+D11+D12+D13</f>
        <v>315777</v>
      </c>
      <c r="E9" s="121">
        <f>+E10+E11+E12+E13</f>
        <v>315777</v>
      </c>
    </row>
    <row r="10" spans="1:5" s="117" customFormat="1" ht="15.75">
      <c r="A10" s="122" t="s">
        <v>17</v>
      </c>
      <c r="B10" s="119" t="s">
        <v>18</v>
      </c>
      <c r="C10" s="123">
        <v>295668</v>
      </c>
      <c r="D10" s="123">
        <v>230318</v>
      </c>
      <c r="E10" s="123">
        <v>230318</v>
      </c>
    </row>
    <row r="11" spans="1:5" s="117" customFormat="1" ht="26.25" customHeight="1">
      <c r="A11" s="122" t="s">
        <v>19</v>
      </c>
      <c r="B11" s="119" t="s">
        <v>20</v>
      </c>
      <c r="C11" s="123"/>
      <c r="D11" s="123"/>
      <c r="E11" s="124"/>
    </row>
    <row r="12" spans="1:5" s="117" customFormat="1" ht="22.5">
      <c r="A12" s="122" t="s">
        <v>21</v>
      </c>
      <c r="B12" s="119" t="s">
        <v>22</v>
      </c>
      <c r="C12" s="123">
        <v>100708</v>
      </c>
      <c r="D12" s="123">
        <v>80115</v>
      </c>
      <c r="E12" s="124">
        <v>80115</v>
      </c>
    </row>
    <row r="13" spans="1:5" s="117" customFormat="1" ht="15.75">
      <c r="A13" s="122" t="s">
        <v>23</v>
      </c>
      <c r="B13" s="119" t="s">
        <v>24</v>
      </c>
      <c r="C13" s="123">
        <v>9155</v>
      </c>
      <c r="D13" s="123">
        <v>5344</v>
      </c>
      <c r="E13" s="124">
        <v>5344</v>
      </c>
    </row>
    <row r="14" spans="1:5" s="117" customFormat="1" ht="15.75">
      <c r="A14" s="118" t="s">
        <v>25</v>
      </c>
      <c r="B14" s="119" t="s">
        <v>26</v>
      </c>
      <c r="C14" s="246">
        <f>+C15+C16+C17+C18</f>
        <v>56429</v>
      </c>
      <c r="D14" s="246">
        <f>+D15+D16+D17+D18</f>
        <v>3077</v>
      </c>
      <c r="E14" s="247">
        <f>+E15+E16+E17+E18</f>
        <v>3077</v>
      </c>
    </row>
    <row r="15" spans="1:5" s="117" customFormat="1" ht="15.75">
      <c r="A15" s="122" t="s">
        <v>27</v>
      </c>
      <c r="B15" s="119" t="s">
        <v>28</v>
      </c>
      <c r="C15" s="123">
        <f>4949+274</f>
        <v>5223</v>
      </c>
      <c r="D15" s="123">
        <v>3011</v>
      </c>
      <c r="E15" s="124">
        <v>3011</v>
      </c>
    </row>
    <row r="16" spans="1:5" s="117" customFormat="1" ht="22.5">
      <c r="A16" s="122" t="s">
        <v>29</v>
      </c>
      <c r="B16" s="119" t="s">
        <v>447</v>
      </c>
      <c r="C16" s="123"/>
      <c r="D16" s="123"/>
      <c r="E16" s="124"/>
    </row>
    <row r="17" spans="1:5" s="117" customFormat="1" ht="15.75">
      <c r="A17" s="122" t="s">
        <v>30</v>
      </c>
      <c r="B17" s="119" t="s">
        <v>448</v>
      </c>
      <c r="C17" s="123">
        <v>20064</v>
      </c>
      <c r="D17" s="123">
        <f>29+22</f>
        <v>51</v>
      </c>
      <c r="E17" s="124">
        <v>51</v>
      </c>
    </row>
    <row r="18" spans="1:5" s="117" customFormat="1" ht="15.75">
      <c r="A18" s="122" t="s">
        <v>31</v>
      </c>
      <c r="B18" s="119" t="s">
        <v>449</v>
      </c>
      <c r="C18" s="123">
        <f>184+1946+29012</f>
        <v>31142</v>
      </c>
      <c r="D18" s="123">
        <v>15</v>
      </c>
      <c r="E18" s="124">
        <v>15</v>
      </c>
    </row>
    <row r="19" spans="1:5" s="117" customFormat="1" ht="15.75">
      <c r="A19" s="118" t="s">
        <v>32</v>
      </c>
      <c r="B19" s="119" t="s">
        <v>450</v>
      </c>
      <c r="C19" s="125">
        <f>+C20+C21+C22+C23</f>
        <v>0</v>
      </c>
      <c r="D19" s="125">
        <f>+D20+D21+D22+D23</f>
        <v>0</v>
      </c>
      <c r="E19" s="126">
        <f>+E20+E21+E22+E23</f>
        <v>0</v>
      </c>
    </row>
    <row r="20" spans="1:5" s="117" customFormat="1" ht="15.75">
      <c r="A20" s="122" t="s">
        <v>33</v>
      </c>
      <c r="B20" s="119" t="s">
        <v>451</v>
      </c>
      <c r="C20" s="123"/>
      <c r="D20" s="123"/>
      <c r="E20" s="124"/>
    </row>
    <row r="21" spans="1:5" s="117" customFormat="1" ht="15.75">
      <c r="A21" s="122" t="s">
        <v>34</v>
      </c>
      <c r="B21" s="119" t="s">
        <v>463</v>
      </c>
      <c r="C21" s="123"/>
      <c r="D21" s="123"/>
      <c r="E21" s="124"/>
    </row>
    <row r="22" spans="1:5" s="117" customFormat="1" ht="15.75">
      <c r="A22" s="122" t="s">
        <v>35</v>
      </c>
      <c r="B22" s="119" t="s">
        <v>452</v>
      </c>
      <c r="C22" s="123"/>
      <c r="D22" s="123"/>
      <c r="E22" s="124"/>
    </row>
    <row r="23" spans="1:5" s="117" customFormat="1" ht="15.75">
      <c r="A23" s="122" t="s">
        <v>36</v>
      </c>
      <c r="B23" s="119" t="s">
        <v>464</v>
      </c>
      <c r="C23" s="123"/>
      <c r="D23" s="123"/>
      <c r="E23" s="124"/>
    </row>
    <row r="24" spans="1:5" s="117" customFormat="1" ht="15.75">
      <c r="A24" s="118" t="s">
        <v>37</v>
      </c>
      <c r="B24" s="119" t="s">
        <v>453</v>
      </c>
      <c r="C24" s="125"/>
      <c r="D24" s="125"/>
      <c r="E24" s="126"/>
    </row>
    <row r="25" spans="1:5" s="117" customFormat="1" ht="15.75">
      <c r="A25" s="122" t="s">
        <v>38</v>
      </c>
      <c r="B25" s="119" t="s">
        <v>454</v>
      </c>
      <c r="C25" s="123"/>
      <c r="D25" s="123"/>
      <c r="E25" s="124"/>
    </row>
    <row r="26" spans="1:5" s="117" customFormat="1" ht="15.75">
      <c r="A26" s="122" t="s">
        <v>39</v>
      </c>
      <c r="B26" s="119" t="s">
        <v>455</v>
      </c>
      <c r="C26" s="123"/>
      <c r="D26" s="123"/>
      <c r="E26" s="124"/>
    </row>
    <row r="27" spans="1:5" s="117" customFormat="1" ht="15.75">
      <c r="A27" s="122" t="s">
        <v>40</v>
      </c>
      <c r="B27" s="119" t="s">
        <v>456</v>
      </c>
      <c r="C27" s="123"/>
      <c r="D27" s="123"/>
      <c r="E27" s="124"/>
    </row>
    <row r="28" spans="1:5" s="117" customFormat="1" ht="15.75">
      <c r="A28" s="122" t="s">
        <v>41</v>
      </c>
      <c r="B28" s="119" t="s">
        <v>457</v>
      </c>
      <c r="C28" s="123"/>
      <c r="D28" s="123"/>
      <c r="E28" s="124"/>
    </row>
    <row r="29" spans="1:5" s="117" customFormat="1" ht="15.75">
      <c r="A29" s="118" t="s">
        <v>42</v>
      </c>
      <c r="B29" s="119" t="s">
        <v>482</v>
      </c>
      <c r="C29" s="125">
        <f>+C30+C31+C32+C33</f>
        <v>0</v>
      </c>
      <c r="D29" s="125">
        <f>+D30+D31+D32+D33</f>
        <v>0</v>
      </c>
      <c r="E29" s="126">
        <f>+E30+E31+E32+E33</f>
        <v>0</v>
      </c>
    </row>
    <row r="30" spans="1:5" s="117" customFormat="1" ht="15.75">
      <c r="A30" s="122" t="s">
        <v>43</v>
      </c>
      <c r="B30" s="119" t="s">
        <v>498</v>
      </c>
      <c r="C30" s="123"/>
      <c r="D30" s="123"/>
      <c r="E30" s="124"/>
    </row>
    <row r="31" spans="1:5" s="117" customFormat="1" ht="22.5">
      <c r="A31" s="122" t="s">
        <v>44</v>
      </c>
      <c r="B31" s="119" t="s">
        <v>483</v>
      </c>
      <c r="C31" s="123"/>
      <c r="D31" s="123"/>
      <c r="E31" s="124"/>
    </row>
    <row r="32" spans="1:5" s="117" customFormat="1" ht="15.75">
      <c r="A32" s="122" t="s">
        <v>45</v>
      </c>
      <c r="B32" s="119" t="s">
        <v>484</v>
      </c>
      <c r="C32" s="123"/>
      <c r="D32" s="123"/>
      <c r="E32" s="124"/>
    </row>
    <row r="33" spans="1:5" s="117" customFormat="1" ht="15.75">
      <c r="A33" s="122" t="s">
        <v>46</v>
      </c>
      <c r="B33" s="119" t="s">
        <v>485</v>
      </c>
      <c r="C33" s="123"/>
      <c r="D33" s="123"/>
      <c r="E33" s="124"/>
    </row>
    <row r="34" spans="1:5" s="117" customFormat="1" ht="15.75">
      <c r="A34" s="118" t="s">
        <v>47</v>
      </c>
      <c r="B34" s="119" t="s">
        <v>486</v>
      </c>
      <c r="C34" s="125">
        <f>+C35+C40+C45</f>
        <v>1200</v>
      </c>
      <c r="D34" s="125">
        <f>+D35+D40+D45</f>
        <v>1200</v>
      </c>
      <c r="E34" s="126">
        <f>+E35+E40+E45</f>
        <v>1200</v>
      </c>
    </row>
    <row r="35" spans="1:5" s="117" customFormat="1" ht="15.75">
      <c r="A35" s="118" t="s">
        <v>48</v>
      </c>
      <c r="B35" s="119" t="s">
        <v>487</v>
      </c>
      <c r="C35" s="125">
        <f>+C36+C37+C38+C39</f>
        <v>1200</v>
      </c>
      <c r="D35" s="125">
        <f>+D36+D37+D38+D39</f>
        <v>1200</v>
      </c>
      <c r="E35" s="126">
        <f>+E36+E37+E38+E39</f>
        <v>1200</v>
      </c>
    </row>
    <row r="36" spans="1:5" s="117" customFormat="1" ht="15.75">
      <c r="A36" s="122" t="s">
        <v>49</v>
      </c>
      <c r="B36" s="119" t="s">
        <v>488</v>
      </c>
      <c r="C36" s="123"/>
      <c r="D36" s="123"/>
      <c r="E36" s="124"/>
    </row>
    <row r="37" spans="1:5" s="117" customFormat="1" ht="15.75">
      <c r="A37" s="122" t="s">
        <v>50</v>
      </c>
      <c r="B37" s="119" t="s">
        <v>489</v>
      </c>
      <c r="C37" s="123"/>
      <c r="D37" s="123"/>
      <c r="E37" s="124"/>
    </row>
    <row r="38" spans="1:5" s="117" customFormat="1" ht="15.75">
      <c r="A38" s="122" t="s">
        <v>51</v>
      </c>
      <c r="B38" s="119" t="s">
        <v>490</v>
      </c>
      <c r="C38" s="123"/>
      <c r="D38" s="123"/>
      <c r="E38" s="124"/>
    </row>
    <row r="39" spans="1:5" s="117" customFormat="1" ht="15.75">
      <c r="A39" s="122" t="s">
        <v>52</v>
      </c>
      <c r="B39" s="119" t="s">
        <v>491</v>
      </c>
      <c r="C39" s="123">
        <v>1200</v>
      </c>
      <c r="D39" s="123">
        <v>1200</v>
      </c>
      <c r="E39" s="124">
        <v>1200</v>
      </c>
    </row>
    <row r="40" spans="1:5" s="117" customFormat="1" ht="15.75">
      <c r="A40" s="118" t="s">
        <v>53</v>
      </c>
      <c r="B40" s="119" t="s">
        <v>492</v>
      </c>
      <c r="C40" s="125">
        <f>+C41+C42+C43+C44</f>
        <v>0</v>
      </c>
      <c r="D40" s="125">
        <f>+D41+D42+D43+D44</f>
        <v>0</v>
      </c>
      <c r="E40" s="126">
        <f>+E41+E42+E43+E44</f>
        <v>0</v>
      </c>
    </row>
    <row r="41" spans="1:5" s="117" customFormat="1" ht="15.75">
      <c r="A41" s="122" t="s">
        <v>54</v>
      </c>
      <c r="B41" s="119" t="s">
        <v>493</v>
      </c>
      <c r="C41" s="123"/>
      <c r="D41" s="123"/>
      <c r="E41" s="124"/>
    </row>
    <row r="42" spans="1:5" s="117" customFormat="1" ht="22.5">
      <c r="A42" s="122" t="s">
        <v>55</v>
      </c>
      <c r="B42" s="119" t="s">
        <v>494</v>
      </c>
      <c r="C42" s="123"/>
      <c r="D42" s="123"/>
      <c r="E42" s="124"/>
    </row>
    <row r="43" spans="1:5" s="117" customFormat="1" ht="15.75">
      <c r="A43" s="122" t="s">
        <v>56</v>
      </c>
      <c r="B43" s="119" t="s">
        <v>495</v>
      </c>
      <c r="C43" s="123"/>
      <c r="D43" s="123"/>
      <c r="E43" s="124"/>
    </row>
    <row r="44" spans="1:5" s="117" customFormat="1" ht="15.75">
      <c r="A44" s="122" t="s">
        <v>57</v>
      </c>
      <c r="B44" s="119" t="s">
        <v>496</v>
      </c>
      <c r="C44" s="123"/>
      <c r="D44" s="123"/>
      <c r="E44" s="124"/>
    </row>
    <row r="45" spans="1:5" s="117" customFormat="1" ht="15.75">
      <c r="A45" s="118" t="s">
        <v>58</v>
      </c>
      <c r="B45" s="119" t="s">
        <v>59</v>
      </c>
      <c r="C45" s="125">
        <f>+C46+C47+C48+C49</f>
        <v>0</v>
      </c>
      <c r="D45" s="125">
        <f>+D46+D47+D48+D49</f>
        <v>0</v>
      </c>
      <c r="E45" s="126">
        <f>+E46+E47+E48+E49</f>
        <v>0</v>
      </c>
    </row>
    <row r="46" spans="1:5" s="117" customFormat="1" ht="15.75">
      <c r="A46" s="122" t="s">
        <v>60</v>
      </c>
      <c r="B46" s="119" t="s">
        <v>61</v>
      </c>
      <c r="C46" s="123"/>
      <c r="D46" s="123"/>
      <c r="E46" s="124"/>
    </row>
    <row r="47" spans="1:5" s="117" customFormat="1" ht="22.5">
      <c r="A47" s="122" t="s">
        <v>62</v>
      </c>
      <c r="B47" s="119" t="s">
        <v>63</v>
      </c>
      <c r="C47" s="123"/>
      <c r="D47" s="123"/>
      <c r="E47" s="124"/>
    </row>
    <row r="48" spans="1:5" s="117" customFormat="1" ht="15.75">
      <c r="A48" s="122" t="s">
        <v>64</v>
      </c>
      <c r="B48" s="119" t="s">
        <v>65</v>
      </c>
      <c r="C48" s="123"/>
      <c r="D48" s="123"/>
      <c r="E48" s="124"/>
    </row>
    <row r="49" spans="1:5" s="117" customFormat="1" ht="15.75">
      <c r="A49" s="122" t="s">
        <v>66</v>
      </c>
      <c r="B49" s="119" t="s">
        <v>67</v>
      </c>
      <c r="C49" s="123"/>
      <c r="D49" s="123"/>
      <c r="E49" s="124"/>
    </row>
    <row r="50" spans="1:5" s="117" customFormat="1" ht="15.75">
      <c r="A50" s="118" t="s">
        <v>68</v>
      </c>
      <c r="B50" s="119" t="s">
        <v>69</v>
      </c>
      <c r="C50" s="123"/>
      <c r="D50" s="123"/>
      <c r="E50" s="124"/>
    </row>
    <row r="51" spans="1:5" s="117" customFormat="1" ht="21">
      <c r="A51" s="118" t="s">
        <v>70</v>
      </c>
      <c r="B51" s="119" t="s">
        <v>71</v>
      </c>
      <c r="C51" s="125">
        <f>+C7+C8+C34+C50</f>
        <v>467581</v>
      </c>
      <c r="D51" s="125">
        <f>+D7+D8+D34+D50</f>
        <v>321051</v>
      </c>
      <c r="E51" s="126">
        <f>+E7+E8+E34+E50</f>
        <v>321051</v>
      </c>
    </row>
    <row r="52" spans="1:5" s="117" customFormat="1" ht="15.75">
      <c r="A52" s="118" t="s">
        <v>72</v>
      </c>
      <c r="B52" s="119" t="s">
        <v>73</v>
      </c>
      <c r="C52" s="123">
        <v>18</v>
      </c>
      <c r="D52" s="123">
        <v>18</v>
      </c>
      <c r="E52" s="124">
        <v>18</v>
      </c>
    </row>
    <row r="53" spans="1:5" s="117" customFormat="1" ht="15.75">
      <c r="A53" s="118" t="s">
        <v>74</v>
      </c>
      <c r="B53" s="119" t="s">
        <v>75</v>
      </c>
      <c r="C53" s="123">
        <v>34098</v>
      </c>
      <c r="D53" s="123">
        <v>34098</v>
      </c>
      <c r="E53" s="124">
        <v>34098</v>
      </c>
    </row>
    <row r="54" spans="1:5" s="117" customFormat="1" ht="15.75">
      <c r="A54" s="118" t="s">
        <v>76</v>
      </c>
      <c r="B54" s="119" t="s">
        <v>77</v>
      </c>
      <c r="C54" s="125">
        <f>+C52+C53</f>
        <v>34116</v>
      </c>
      <c r="D54" s="125">
        <f>+D52+D53</f>
        <v>34116</v>
      </c>
      <c r="E54" s="126">
        <f>+E52+E53</f>
        <v>34116</v>
      </c>
    </row>
    <row r="55" spans="1:5" s="117" customFormat="1" ht="15.75">
      <c r="A55" s="118" t="s">
        <v>78</v>
      </c>
      <c r="B55" s="119" t="s">
        <v>79</v>
      </c>
      <c r="C55" s="123"/>
      <c r="D55" s="123"/>
      <c r="E55" s="124"/>
    </row>
    <row r="56" spans="1:5" s="117" customFormat="1" ht="15.75">
      <c r="A56" s="118" t="s">
        <v>80</v>
      </c>
      <c r="B56" s="119" t="s">
        <v>81</v>
      </c>
      <c r="C56" s="123">
        <v>150</v>
      </c>
      <c r="D56" s="123">
        <v>150</v>
      </c>
      <c r="E56" s="124">
        <v>150</v>
      </c>
    </row>
    <row r="57" spans="1:5" s="117" customFormat="1" ht="15.75">
      <c r="A57" s="118" t="s">
        <v>82</v>
      </c>
      <c r="B57" s="119" t="s">
        <v>83</v>
      </c>
      <c r="C57" s="123">
        <v>14600</v>
      </c>
      <c r="D57" s="123">
        <v>14600</v>
      </c>
      <c r="E57" s="124">
        <v>14600</v>
      </c>
    </row>
    <row r="58" spans="1:5" s="117" customFormat="1" ht="15.75">
      <c r="A58" s="118" t="s">
        <v>84</v>
      </c>
      <c r="B58" s="119" t="s">
        <v>85</v>
      </c>
      <c r="C58" s="123"/>
      <c r="D58" s="123"/>
      <c r="E58" s="124"/>
    </row>
    <row r="59" spans="1:5" s="117" customFormat="1" ht="15.75">
      <c r="A59" s="118" t="s">
        <v>86</v>
      </c>
      <c r="B59" s="119" t="s">
        <v>87</v>
      </c>
      <c r="C59" s="125">
        <f>+C55+C56+C57+C58</f>
        <v>14750</v>
      </c>
      <c r="D59" s="125">
        <f>+D55+D56+D57+D58</f>
        <v>14750</v>
      </c>
      <c r="E59" s="126">
        <f>+E55+E56+E57+E58</f>
        <v>14750</v>
      </c>
    </row>
    <row r="60" spans="1:5" s="117" customFormat="1" ht="15.75">
      <c r="A60" s="118" t="s">
        <v>88</v>
      </c>
      <c r="B60" s="119" t="s">
        <v>89</v>
      </c>
      <c r="C60" s="123">
        <v>31094</v>
      </c>
      <c r="D60" s="123">
        <v>31094</v>
      </c>
      <c r="E60" s="124">
        <v>31094</v>
      </c>
    </row>
    <row r="61" spans="1:5" s="117" customFormat="1" ht="15.75">
      <c r="A61" s="118" t="s">
        <v>90</v>
      </c>
      <c r="B61" s="119" t="s">
        <v>91</v>
      </c>
      <c r="C61" s="123"/>
      <c r="D61" s="123"/>
      <c r="E61" s="124"/>
    </row>
    <row r="62" spans="1:5" s="117" customFormat="1" ht="15.75">
      <c r="A62" s="118" t="s">
        <v>92</v>
      </c>
      <c r="B62" s="119" t="s">
        <v>93</v>
      </c>
      <c r="C62" s="123">
        <v>366</v>
      </c>
      <c r="D62" s="123">
        <v>366</v>
      </c>
      <c r="E62" s="124">
        <v>366</v>
      </c>
    </row>
    <row r="63" spans="1:5" s="117" customFormat="1" ht="15.75">
      <c r="A63" s="118" t="s">
        <v>94</v>
      </c>
      <c r="B63" s="119" t="s">
        <v>95</v>
      </c>
      <c r="C63" s="125">
        <f>+C60+C61+C62</f>
        <v>31460</v>
      </c>
      <c r="D63" s="125">
        <f>+D60+D61+D62</f>
        <v>31460</v>
      </c>
      <c r="E63" s="126">
        <f>+E60+E61+E62</f>
        <v>31460</v>
      </c>
    </row>
    <row r="64" spans="1:5" s="117" customFormat="1" ht="15.75">
      <c r="A64" s="118" t="s">
        <v>96</v>
      </c>
      <c r="B64" s="119" t="s">
        <v>97</v>
      </c>
      <c r="C64" s="123">
        <v>0</v>
      </c>
      <c r="D64" s="123">
        <v>0</v>
      </c>
      <c r="E64" s="124">
        <v>0</v>
      </c>
    </row>
    <row r="65" spans="1:5" s="117" customFormat="1" ht="21">
      <c r="A65" s="118" t="s">
        <v>98</v>
      </c>
      <c r="B65" s="119" t="s">
        <v>99</v>
      </c>
      <c r="C65" s="123"/>
      <c r="D65" s="123"/>
      <c r="E65" s="124"/>
    </row>
    <row r="66" spans="1:5" s="117" customFormat="1" ht="15.75">
      <c r="A66" s="118" t="s">
        <v>100</v>
      </c>
      <c r="B66" s="119" t="s">
        <v>101</v>
      </c>
      <c r="C66" s="125">
        <f>+C64+C65</f>
        <v>0</v>
      </c>
      <c r="D66" s="125">
        <f>+D64+D65</f>
        <v>0</v>
      </c>
      <c r="E66" s="126">
        <f>+E64+E65</f>
        <v>0</v>
      </c>
    </row>
    <row r="67" spans="1:5" s="117" customFormat="1" ht="15.75">
      <c r="A67" s="118" t="s">
        <v>102</v>
      </c>
      <c r="B67" s="119" t="s">
        <v>103</v>
      </c>
      <c r="C67" s="123">
        <v>0</v>
      </c>
      <c r="D67" s="123">
        <v>0</v>
      </c>
      <c r="E67" s="124">
        <v>0</v>
      </c>
    </row>
    <row r="68" spans="1:5" s="117" customFormat="1" ht="16.5" thickBot="1">
      <c r="A68" s="127" t="s">
        <v>104</v>
      </c>
      <c r="B68" s="128" t="s">
        <v>105</v>
      </c>
      <c r="C68" s="129">
        <f>+C51+C54+C59+C63+C66+C67</f>
        <v>547907</v>
      </c>
      <c r="D68" s="129">
        <f>+D51+D54+D59+D63+D66+D67</f>
        <v>401377</v>
      </c>
      <c r="E68" s="130">
        <f>+E51+E54+E59+E63+E66+E67</f>
        <v>401377</v>
      </c>
    </row>
    <row r="69" spans="1:5" ht="15.75">
      <c r="A69" s="131"/>
      <c r="C69" s="132"/>
      <c r="D69" s="132"/>
      <c r="E69" s="133"/>
    </row>
    <row r="70" spans="1:5" ht="15.75">
      <c r="A70" s="131"/>
      <c r="C70" s="132"/>
      <c r="D70" s="132"/>
      <c r="E70" s="133"/>
    </row>
    <row r="71" spans="1:5" ht="15.75">
      <c r="A71" s="134"/>
      <c r="C71" s="132"/>
      <c r="D71" s="132"/>
      <c r="E71" s="133"/>
    </row>
    <row r="72" spans="1:5" ht="15.75">
      <c r="A72" s="296"/>
      <c r="B72" s="296"/>
      <c r="C72" s="296"/>
      <c r="D72" s="296"/>
      <c r="E72" s="296"/>
    </row>
    <row r="73" spans="1:5" ht="15.75">
      <c r="A73" s="296"/>
      <c r="B73" s="296"/>
      <c r="C73" s="296"/>
      <c r="D73" s="296"/>
      <c r="E73" s="296"/>
    </row>
  </sheetData>
  <sheetProtection/>
  <mergeCells count="10">
    <mergeCell ref="A1:E1"/>
    <mergeCell ref="C5:E5"/>
    <mergeCell ref="A73:E73"/>
    <mergeCell ref="C2:E2"/>
    <mergeCell ref="A3:A5"/>
    <mergeCell ref="C3:C4"/>
    <mergeCell ref="B3:B5"/>
    <mergeCell ref="A72:E72"/>
    <mergeCell ref="E3:E4"/>
    <mergeCell ref="D3:D4"/>
  </mergeCells>
  <printOptions horizontalCentered="1"/>
  <pageMargins left="0.7874015748031497" right="0.8234375" top="1.0890625" bottom="0.984251968503937" header="0.5" footer="0.5"/>
  <pageSetup horizontalDpi="600" verticalDpi="600" orientation="portrait" paperSize="9" scale="91" r:id="rId1"/>
  <headerFooter alignWithMargins="0">
    <oddFooter>&amp;C&amp;P</oddFooter>
  </headerFooter>
  <rowBreaks count="1" manualBreakCount="1">
    <brk id="44" min="1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workbookViewId="0" topLeftCell="A1">
      <selection activeCell="A2" sqref="A2:C2"/>
    </sheetView>
  </sheetViews>
  <sheetFormatPr defaultColWidth="8.00390625" defaultRowHeight="12.75"/>
  <cols>
    <col min="1" max="1" width="61.00390625" style="137" customWidth="1"/>
    <col min="2" max="2" width="5.28125" style="152" customWidth="1"/>
    <col min="3" max="3" width="15.421875" style="136" customWidth="1"/>
    <col min="4" max="16384" width="8.00390625" style="136" customWidth="1"/>
  </cols>
  <sheetData>
    <row r="1" spans="1:3" ht="32.25" customHeight="1">
      <c r="A1" s="310" t="s">
        <v>106</v>
      </c>
      <c r="B1" s="310"/>
      <c r="C1" s="310"/>
    </row>
    <row r="2" spans="1:3" ht="15.75">
      <c r="A2" s="309" t="s">
        <v>662</v>
      </c>
      <c r="B2" s="309"/>
      <c r="C2" s="309"/>
    </row>
    <row r="4" spans="2:3" ht="13.5" thickBot="1">
      <c r="B4" s="308" t="s">
        <v>1</v>
      </c>
      <c r="C4" s="308"/>
    </row>
    <row r="5" spans="1:3" s="138" customFormat="1" ht="31.5" customHeight="1">
      <c r="A5" s="311" t="s">
        <v>497</v>
      </c>
      <c r="B5" s="316" t="s">
        <v>437</v>
      </c>
      <c r="C5" s="314" t="s">
        <v>107</v>
      </c>
    </row>
    <row r="6" spans="1:3" s="138" customFormat="1" ht="12.75">
      <c r="A6" s="312"/>
      <c r="B6" s="317"/>
      <c r="C6" s="315"/>
    </row>
    <row r="7" spans="1:3" s="142" customFormat="1" ht="13.5" thickBot="1">
      <c r="A7" s="139" t="s">
        <v>108</v>
      </c>
      <c r="B7" s="140" t="s">
        <v>7</v>
      </c>
      <c r="C7" s="141" t="s">
        <v>8</v>
      </c>
    </row>
    <row r="8" spans="1:3" ht="15.75" customHeight="1">
      <c r="A8" s="118" t="s">
        <v>109</v>
      </c>
      <c r="B8" s="143" t="s">
        <v>12</v>
      </c>
      <c r="C8" s="144">
        <v>448780</v>
      </c>
    </row>
    <row r="9" spans="1:3" ht="15.75" customHeight="1">
      <c r="A9" s="118" t="s">
        <v>110</v>
      </c>
      <c r="B9" s="119" t="s">
        <v>14</v>
      </c>
      <c r="C9" s="144"/>
    </row>
    <row r="10" spans="1:3" ht="15.75" customHeight="1">
      <c r="A10" s="118" t="s">
        <v>111</v>
      </c>
      <c r="B10" s="119" t="s">
        <v>16</v>
      </c>
      <c r="C10" s="144">
        <v>4503</v>
      </c>
    </row>
    <row r="11" spans="1:3" ht="15.75" customHeight="1">
      <c r="A11" s="118" t="s">
        <v>112</v>
      </c>
      <c r="B11" s="119" t="s">
        <v>18</v>
      </c>
      <c r="C11" s="145">
        <v>-124861</v>
      </c>
    </row>
    <row r="12" spans="1:3" ht="15.75" customHeight="1">
      <c r="A12" s="118" t="s">
        <v>113</v>
      </c>
      <c r="B12" s="119" t="s">
        <v>20</v>
      </c>
      <c r="C12" s="145"/>
    </row>
    <row r="13" spans="1:3" ht="15.75" customHeight="1">
      <c r="A13" s="118" t="s">
        <v>114</v>
      </c>
      <c r="B13" s="119" t="s">
        <v>22</v>
      </c>
      <c r="C13" s="145">
        <v>68772</v>
      </c>
    </row>
    <row r="14" spans="1:3" ht="15.75" customHeight="1">
      <c r="A14" s="118" t="s">
        <v>115</v>
      </c>
      <c r="B14" s="119" t="s">
        <v>24</v>
      </c>
      <c r="C14" s="146">
        <f>+C8+C9+C10+C11+C12+C13</f>
        <v>397194</v>
      </c>
    </row>
    <row r="15" spans="1:3" ht="15.75" customHeight="1">
      <c r="A15" s="118" t="s">
        <v>116</v>
      </c>
      <c r="B15" s="119" t="s">
        <v>26</v>
      </c>
      <c r="C15" s="147">
        <v>171</v>
      </c>
    </row>
    <row r="16" spans="1:3" ht="15.75" customHeight="1">
      <c r="A16" s="118" t="s">
        <v>117</v>
      </c>
      <c r="B16" s="119" t="s">
        <v>28</v>
      </c>
      <c r="C16" s="145">
        <v>1041</v>
      </c>
    </row>
    <row r="17" spans="1:3" ht="15.75" customHeight="1">
      <c r="A17" s="118" t="s">
        <v>118</v>
      </c>
      <c r="B17" s="119" t="s">
        <v>447</v>
      </c>
      <c r="C17" s="145">
        <v>2029</v>
      </c>
    </row>
    <row r="18" spans="1:3" ht="15.75" customHeight="1">
      <c r="A18" s="118" t="s">
        <v>119</v>
      </c>
      <c r="B18" s="119" t="s">
        <v>448</v>
      </c>
      <c r="C18" s="146">
        <f>+C15+C16+C17</f>
        <v>3241</v>
      </c>
    </row>
    <row r="19" spans="1:3" s="148" customFormat="1" ht="15.75" customHeight="1">
      <c r="A19" s="118" t="s">
        <v>120</v>
      </c>
      <c r="B19" s="119" t="s">
        <v>449</v>
      </c>
      <c r="C19" s="145"/>
    </row>
    <row r="20" spans="1:3" ht="15.75" customHeight="1">
      <c r="A20" s="118" t="s">
        <v>121</v>
      </c>
      <c r="B20" s="119" t="s">
        <v>450</v>
      </c>
      <c r="C20" s="145">
        <v>942</v>
      </c>
    </row>
    <row r="21" spans="1:3" ht="15.75" customHeight="1" thickBot="1">
      <c r="A21" s="149" t="s">
        <v>122</v>
      </c>
      <c r="B21" s="128" t="s">
        <v>451</v>
      </c>
      <c r="C21" s="150">
        <f>+C14+C18+C19+C20</f>
        <v>401377</v>
      </c>
    </row>
    <row r="22" spans="1:5" ht="15.75">
      <c r="A22" s="131"/>
      <c r="B22" s="134"/>
      <c r="C22" s="132"/>
      <c r="D22" s="132"/>
      <c r="E22" s="132"/>
    </row>
    <row r="23" spans="1:5" ht="15.75">
      <c r="A23" s="131"/>
      <c r="B23" s="134"/>
      <c r="C23" s="132"/>
      <c r="D23" s="132"/>
      <c r="E23" s="132"/>
    </row>
    <row r="24" spans="1:5" ht="15.75">
      <c r="A24" s="134"/>
      <c r="B24" s="134"/>
      <c r="C24" s="132"/>
      <c r="D24" s="132"/>
      <c r="E24" s="132"/>
    </row>
    <row r="25" spans="1:5" ht="15.75">
      <c r="A25" s="313"/>
      <c r="B25" s="313"/>
      <c r="C25" s="313"/>
      <c r="D25" s="151"/>
      <c r="E25" s="151"/>
    </row>
    <row r="26" spans="1:5" ht="15.75">
      <c r="A26" s="313"/>
      <c r="B26" s="313"/>
      <c r="C26" s="313"/>
      <c r="D26" s="151"/>
      <c r="E26" s="151"/>
    </row>
  </sheetData>
  <sheetProtection/>
  <mergeCells count="8">
    <mergeCell ref="B4:C4"/>
    <mergeCell ref="A2:C2"/>
    <mergeCell ref="A1:C1"/>
    <mergeCell ref="A5:A6"/>
    <mergeCell ref="A26:C26"/>
    <mergeCell ref="A25:C25"/>
    <mergeCell ref="C5:C6"/>
    <mergeCell ref="B5:B6"/>
  </mergeCells>
  <printOptions horizontalCentered="1"/>
  <pageMargins left="0.7874015748031497" right="0.7874015748031497" top="1.246875" bottom="0.98425196850393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Molnár Gyöngyi</cp:lastModifiedBy>
  <cp:lastPrinted>2018-05-23T14:49:26Z</cp:lastPrinted>
  <dcterms:created xsi:type="dcterms:W3CDTF">2006-08-14T08:36:23Z</dcterms:created>
  <dcterms:modified xsi:type="dcterms:W3CDTF">2018-05-31T05:57:55Z</dcterms:modified>
  <cp:category/>
  <cp:version/>
  <cp:contentType/>
  <cp:contentStatus/>
</cp:coreProperties>
</file>