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H54" i="1"/>
  <c r="G54"/>
  <c r="F54"/>
  <c r="D48"/>
  <c r="C48"/>
  <c r="B48"/>
  <c r="D42"/>
  <c r="D54" s="1"/>
  <c r="C42"/>
  <c r="C54" s="1"/>
  <c r="B42"/>
  <c r="B54" s="1"/>
  <c r="H38"/>
  <c r="G38"/>
  <c r="F38"/>
  <c r="D37"/>
  <c r="C37"/>
  <c r="B37"/>
  <c r="D35"/>
  <c r="C35"/>
  <c r="B35"/>
  <c r="H34"/>
  <c r="G34"/>
  <c r="F34"/>
  <c r="D34"/>
  <c r="C34"/>
  <c r="B34"/>
  <c r="B41" s="1"/>
  <c r="H33"/>
  <c r="H41" s="1"/>
  <c r="H55" s="1"/>
  <c r="G33"/>
  <c r="G41" s="1"/>
  <c r="G55" s="1"/>
  <c r="F33"/>
  <c r="F41" s="1"/>
  <c r="F55" s="1"/>
  <c r="D33"/>
  <c r="D41" s="1"/>
  <c r="C33"/>
  <c r="C41" s="1"/>
  <c r="B26"/>
  <c r="G24"/>
  <c r="G25" s="1"/>
  <c r="H23"/>
  <c r="H24" s="1"/>
  <c r="H25" s="1"/>
  <c r="H59" s="1"/>
  <c r="F23"/>
  <c r="D23"/>
  <c r="B23"/>
  <c r="F22"/>
  <c r="F24" s="1"/>
  <c r="F25" s="1"/>
  <c r="F59" s="1"/>
  <c r="D21"/>
  <c r="B21"/>
  <c r="D17"/>
  <c r="D16" s="1"/>
  <c r="C17"/>
  <c r="B17"/>
  <c r="B16" s="1"/>
  <c r="C16"/>
  <c r="G14"/>
  <c r="D13"/>
  <c r="C13"/>
  <c r="B13"/>
  <c r="G12"/>
  <c r="D12"/>
  <c r="B12"/>
  <c r="H11"/>
  <c r="G11"/>
  <c r="F11"/>
  <c r="D11"/>
  <c r="C11"/>
  <c r="H10"/>
  <c r="G10"/>
  <c r="F10"/>
  <c r="D10"/>
  <c r="C10"/>
  <c r="B10"/>
  <c r="H9"/>
  <c r="G9"/>
  <c r="F9"/>
  <c r="D9"/>
  <c r="H8"/>
  <c r="G8"/>
  <c r="H7"/>
  <c r="G7"/>
  <c r="F7"/>
  <c r="D7"/>
  <c r="C7"/>
  <c r="B7"/>
  <c r="H6"/>
  <c r="H15" s="1"/>
  <c r="G6"/>
  <c r="G15" s="1"/>
  <c r="F6"/>
  <c r="F15" s="1"/>
  <c r="D6"/>
  <c r="D15" s="1"/>
  <c r="C6"/>
  <c r="C15" s="1"/>
  <c r="B6"/>
  <c r="B15" s="1"/>
  <c r="B27" s="1"/>
  <c r="D55" l="1"/>
  <c r="H57"/>
  <c r="B56"/>
  <c r="B55"/>
  <c r="F57"/>
  <c r="F56"/>
  <c r="B24"/>
  <c r="B25" s="1"/>
  <c r="F27"/>
  <c r="D24"/>
  <c r="D25" s="1"/>
  <c r="H27"/>
  <c r="G57"/>
  <c r="G56"/>
  <c r="C55"/>
  <c r="G27"/>
  <c r="C56"/>
  <c r="G59"/>
  <c r="D56"/>
  <c r="C24"/>
  <c r="C25" s="1"/>
  <c r="D59" l="1"/>
  <c r="H26"/>
  <c r="B59"/>
  <c r="F26"/>
  <c r="G26"/>
  <c r="C59"/>
</calcChain>
</file>

<file path=xl/sharedStrings.xml><?xml version="1.0" encoding="utf-8"?>
<sst xmlns="http://schemas.openxmlformats.org/spreadsheetml/2006/main" count="112" uniqueCount="88">
  <si>
    <t xml:space="preserve"> 2016. évi működési mérlege</t>
  </si>
  <si>
    <t>Ezer forintban</t>
  </si>
  <si>
    <t>Bevételek</t>
  </si>
  <si>
    <t>Kiadások</t>
  </si>
  <si>
    <t>Megnevezés</t>
  </si>
  <si>
    <t>2016. évi 
eredeti ei.</t>
  </si>
  <si>
    <t>2016. évi 
mód. ei.</t>
  </si>
  <si>
    <t>2016. év 
teljesítés</t>
  </si>
  <si>
    <t>Közhatalmi bevételek</t>
  </si>
  <si>
    <t>Intézményi működési kiadások</t>
  </si>
  <si>
    <t>Működési bevételek</t>
  </si>
  <si>
    <t>Működési célú támogatási kiadások</t>
  </si>
  <si>
    <t>Működési célú támogatásértékű bevétel</t>
  </si>
  <si>
    <t>Elvonások és befizetések</t>
  </si>
  <si>
    <t>Működési célú pénszezközátvétel</t>
  </si>
  <si>
    <t>Működési célú pénzeszközátadások Áht-n kívülre</t>
  </si>
  <si>
    <t>Önkormányzat működési költségvetési támogatása</t>
  </si>
  <si>
    <t>Társadalom és szociálpol. jutt., ellátottak pénzb. jutt.</t>
  </si>
  <si>
    <t>Működési célú tám. kölcsön visszat.Áht-n kívülről</t>
  </si>
  <si>
    <t>Működési célú tartalék</t>
  </si>
  <si>
    <t>Elvonások és befizetések bevételei</t>
  </si>
  <si>
    <t>Működési célú támogatási kölcsön nyújtása</t>
  </si>
  <si>
    <t>Egyéb működési célú támogatások bevételei Áht-n belülről</t>
  </si>
  <si>
    <t>Működési célú támogatási kölcsön törlesztése</t>
  </si>
  <si>
    <t>Működési célú garancia- és kezességvállalásból származó kifizetés áht-n belülre</t>
  </si>
  <si>
    <t>KÖLTSÉGVETÉSI MŰKÖDÉSI BEVÉTEL ÖSSZESEN (13.+22.)</t>
  </si>
  <si>
    <t>KÖLTSÉGVETÉSI MŰKÖDÉSI KIADÁSOK ÖSSZESEN (13.+22.)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</si>
  <si>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</si>
  <si>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</si>
  <si>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</si>
  <si>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</si>
  <si>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</si>
  <si>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</si>
  <si>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</si>
  <si>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</si>
  <si>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</si>
  <si>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</si>
  <si>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</si>
  <si>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</si>
  <si>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</si>
  <si>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>Betét elhelyezése</t>
  </si>
  <si>
    <t>Államháztartáson belüli megelőlegezés</t>
  </si>
  <si>
    <t>Államháztartáson belüli megelőlegezések visszafizetése</t>
  </si>
  <si>
    <t>Működési célú finanszírozási bevételek összesen (14.+19.)</t>
  </si>
  <si>
    <t>Működési célú finanszírozási kiadások összesen (14.+...+21.)</t>
  </si>
  <si>
    <t>ÖSSZES BEVÉTEL</t>
  </si>
  <si>
    <t>ÖSSZES KIADÁS</t>
  </si>
  <si>
    <t>Költségvetési hiány:</t>
  </si>
  <si>
    <t>Költségvetési többlet:</t>
  </si>
  <si>
    <t>Tárgyévi  hiány:</t>
  </si>
  <si>
    <t>Tárgyévi  többlet:</t>
  </si>
  <si>
    <t>2016. évi felhalmozási mérlege</t>
  </si>
  <si>
    <t>Felhalmozási bevételek</t>
  </si>
  <si>
    <t>Felújítási kiadások</t>
  </si>
  <si>
    <t>Felhalmozási célú támogatások</t>
  </si>
  <si>
    <t>Beruházási kiadások</t>
  </si>
  <si>
    <t>Felhalmozási célú pénzeszközátvétel</t>
  </si>
  <si>
    <t>Befektetési célú részesedések vásárlása</t>
  </si>
  <si>
    <t>Önkormányzat felhalmozási költségvetési támogatása</t>
  </si>
  <si>
    <t>Felhalmozási célú kamatkiadások</t>
  </si>
  <si>
    <t>Felhalmozási célú támogatási kölcsönök visszat.</t>
  </si>
  <si>
    <t>Felhalmozási célú támogatásértékű  kiadások</t>
  </si>
  <si>
    <t>Felhalmozási célú pénzeszközátadás Áht-n kívülre</t>
  </si>
  <si>
    <t>Felhalmozási célú támogatási kölcsön nyújtása</t>
  </si>
  <si>
    <t>Felhalmozási célú tartalék</t>
  </si>
  <si>
    <t>KÖLTSÉGVETÉSI FELHALMOZÁSI BEVÉTELEK ÖSSZESEN: (1.+3.+4.+6.+…+11.)</t>
  </si>
  <si>
    <t>KÖLTSÉGVETÉSI FELHALMOZÁSI KIADÁSOK: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</si>
  <si>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</si>
  <si>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</si>
  <si>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</si>
  <si>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</si>
  <si>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</si>
  <si>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</si>
  <si>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</si>
  <si>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</si>
  <si>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</si>
  <si>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</si>
  <si>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</si>
  <si>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</si>
  <si>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</si>
  <si>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</si>
  <si>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</si>
  <si>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</si>
  <si>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</si>
  <si>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</si>
  <si>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</si>
  <si>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-</t>
  </si>
  <si>
    <t>MINDÖSSZESEN: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</si>
</sst>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4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indexed="55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color theme="1"/>
      <name val="Times New Roman CE"/>
      <family val="1"/>
      <charset val="238"/>
    </font>
    <font>
      <sz val="12"/>
      <color theme="1"/>
      <name val="Times New Roman CE"/>
      <family val="1"/>
      <charset val="238"/>
    </font>
    <font>
      <i/>
      <sz val="12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164" fontId="3" fillId="0" borderId="0" xfId="2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164" fontId="4" fillId="2" borderId="2" xfId="2" applyNumberFormat="1" applyFont="1" applyFill="1" applyBorder="1" applyAlignment="1">
      <alignment horizontal="center" vertical="center" wrapText="1"/>
    </xf>
    <xf numFmtId="164" fontId="4" fillId="2" borderId="3" xfId="2" applyNumberFormat="1" applyFont="1" applyFill="1" applyBorder="1" applyAlignment="1">
      <alignment horizontal="center" vertical="center" wrapText="1"/>
    </xf>
    <xf numFmtId="164" fontId="4" fillId="2" borderId="4" xfId="2" applyNumberFormat="1" applyFont="1" applyFill="1" applyBorder="1" applyAlignment="1">
      <alignment horizontal="center" vertical="center" wrapText="1"/>
    </xf>
    <xf numFmtId="164" fontId="4" fillId="2" borderId="5" xfId="2" applyNumberFormat="1" applyFont="1" applyFill="1" applyBorder="1" applyAlignment="1">
      <alignment horizontal="center" vertical="center" wrapText="1"/>
    </xf>
    <xf numFmtId="164" fontId="4" fillId="2" borderId="3" xfId="2" applyNumberFormat="1" applyFont="1" applyFill="1" applyBorder="1" applyAlignment="1">
      <alignment horizontal="center" vertical="center" wrapText="1"/>
    </xf>
    <xf numFmtId="164" fontId="1" fillId="0" borderId="6" xfId="3" applyNumberFormat="1" applyFont="1" applyFill="1" applyBorder="1" applyAlignment="1" applyProtection="1">
      <alignment horizontal="left" vertical="center" wrapText="1"/>
      <protection hidden="1"/>
    </xf>
    <xf numFmtId="3" fontId="1" fillId="0" borderId="6" xfId="4" applyNumberFormat="1" applyFont="1" applyFill="1" applyBorder="1" applyAlignment="1" applyProtection="1">
      <alignment horizontal="right" vertical="center" wrapText="1"/>
      <protection hidden="1"/>
    </xf>
    <xf numFmtId="3" fontId="1" fillId="0" borderId="7" xfId="4" applyNumberFormat="1" applyFont="1" applyFill="1" applyBorder="1" applyAlignment="1" applyProtection="1">
      <alignment horizontal="right" vertical="center" wrapText="1"/>
      <protection hidden="1"/>
    </xf>
    <xf numFmtId="164" fontId="1" fillId="0" borderId="6" xfId="3" applyNumberFormat="1" applyFont="1" applyFill="1" applyBorder="1" applyAlignment="1" applyProtection="1">
      <alignment vertical="center" wrapText="1"/>
      <protection hidden="1"/>
    </xf>
    <xf numFmtId="3" fontId="1" fillId="0" borderId="8" xfId="4" applyNumberFormat="1" applyFont="1" applyFill="1" applyBorder="1" applyAlignment="1" applyProtection="1">
      <alignment horizontal="right" vertical="center" wrapText="1"/>
      <protection hidden="1"/>
    </xf>
    <xf numFmtId="3" fontId="1" fillId="0" borderId="9" xfId="4" applyNumberFormat="1" applyFont="1" applyFill="1" applyBorder="1" applyAlignment="1" applyProtection="1">
      <alignment horizontal="right" vertical="center" wrapText="1"/>
      <protection hidden="1"/>
    </xf>
    <xf numFmtId="164" fontId="1" fillId="0" borderId="10" xfId="3" applyNumberFormat="1" applyFont="1" applyFill="1" applyBorder="1" applyAlignment="1" applyProtection="1">
      <alignment vertical="center" wrapText="1"/>
      <protection hidden="1"/>
    </xf>
    <xf numFmtId="164" fontId="1" fillId="0" borderId="10" xfId="3" applyNumberFormat="1" applyFont="1" applyFill="1" applyBorder="1" applyAlignment="1" applyProtection="1">
      <alignment horizontal="left" vertical="center" wrapText="1"/>
      <protection hidden="1"/>
    </xf>
    <xf numFmtId="164" fontId="1" fillId="1" borderId="11" xfId="3" applyNumberFormat="1" applyFont="1" applyFill="1" applyBorder="1" applyAlignment="1" applyProtection="1">
      <alignment horizontal="left" vertical="center" wrapText="1"/>
      <protection hidden="1"/>
    </xf>
    <xf numFmtId="164" fontId="1" fillId="1" borderId="10" xfId="3" applyNumberFormat="1" applyFont="1" applyFill="1" applyBorder="1" applyAlignment="1" applyProtection="1">
      <alignment horizontal="left" vertical="center" wrapText="1"/>
      <protection hidden="1"/>
    </xf>
    <xf numFmtId="164" fontId="1" fillId="0" borderId="12" xfId="3" applyNumberFormat="1" applyFont="1" applyFill="1" applyBorder="1" applyAlignment="1" applyProtection="1">
      <alignment vertical="center" wrapText="1"/>
      <protection hidden="1"/>
    </xf>
    <xf numFmtId="164" fontId="6" fillId="0" borderId="13" xfId="0" applyNumberFormat="1" applyFont="1" applyFill="1" applyBorder="1" applyAlignment="1" applyProtection="1">
      <alignment horizontal="left" vertical="center" wrapText="1" indent="1"/>
    </xf>
    <xf numFmtId="164" fontId="6" fillId="0" borderId="14" xfId="0" applyNumberFormat="1" applyFont="1" applyFill="1" applyBorder="1" applyAlignment="1" applyProtection="1">
      <alignment horizontal="right" vertical="center" wrapText="1" indent="1"/>
    </xf>
    <xf numFmtId="164" fontId="7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164" fontId="7" fillId="0" borderId="17" xfId="0" applyNumberFormat="1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</xf>
    <xf numFmtId="164" fontId="7" fillId="0" borderId="21" xfId="0" applyNumberFormat="1" applyFont="1" applyFill="1" applyBorder="1" applyAlignment="1" applyProtection="1">
      <alignment horizontal="left" vertical="center" wrapText="1" indent="1"/>
    </xf>
    <xf numFmtId="164" fontId="7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2" xfId="0" applyNumberFormat="1" applyFont="1" applyFill="1" applyBorder="1" applyAlignment="1" applyProtection="1">
      <alignment horizontal="right" vertical="center" wrapText="1" indent="1"/>
    </xf>
    <xf numFmtId="164" fontId="4" fillId="2" borderId="5" xfId="2" applyNumberFormat="1" applyFont="1" applyFill="1" applyBorder="1" applyAlignment="1">
      <alignment horizontal="left" vertical="center" wrapText="1"/>
    </xf>
    <xf numFmtId="3" fontId="4" fillId="2" borderId="5" xfId="2" applyNumberFormat="1" applyFont="1" applyFill="1" applyBorder="1" applyAlignment="1">
      <alignment horizontal="right" vertical="center" wrapText="1"/>
    </xf>
    <xf numFmtId="164" fontId="4" fillId="2" borderId="23" xfId="2" applyNumberFormat="1" applyFont="1" applyFill="1" applyBorder="1" applyAlignment="1">
      <alignment horizontal="left" vertical="center" wrapText="1"/>
    </xf>
    <xf numFmtId="164" fontId="6" fillId="0" borderId="24" xfId="0" applyNumberFormat="1" applyFont="1" applyFill="1" applyBorder="1" applyAlignment="1" applyProtection="1">
      <alignment horizontal="right" vertical="center" wrapText="1" indent="1"/>
    </xf>
    <xf numFmtId="164" fontId="6" fillId="0" borderId="25" xfId="0" applyNumberFormat="1" applyFont="1" applyFill="1" applyBorder="1" applyAlignment="1" applyProtection="1">
      <alignment horizontal="right" vertical="center" wrapText="1" indent="1"/>
    </xf>
    <xf numFmtId="164" fontId="6" fillId="0" borderId="26" xfId="0" applyNumberFormat="1" applyFont="1" applyFill="1" applyBorder="1" applyAlignment="1" applyProtection="1">
      <alignment horizontal="right" vertical="center" wrapText="1" indent="1"/>
    </xf>
    <xf numFmtId="164" fontId="4" fillId="0" borderId="27" xfId="2" applyNumberFormat="1" applyFont="1" applyFill="1" applyBorder="1" applyAlignment="1">
      <alignment horizontal="left" vertical="center" wrapText="1"/>
    </xf>
    <xf numFmtId="3" fontId="4" fillId="0" borderId="27" xfId="2" applyNumberFormat="1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164" fontId="1" fillId="0" borderId="28" xfId="3" applyNumberFormat="1" applyFont="1" applyFill="1" applyBorder="1" applyAlignment="1" applyProtection="1">
      <alignment horizontal="left" vertical="center" wrapText="1"/>
      <protection hidden="1"/>
    </xf>
    <xf numFmtId="3" fontId="1" fillId="0" borderId="10" xfId="4" applyNumberFormat="1" applyFont="1" applyFill="1" applyBorder="1" applyAlignment="1" applyProtection="1">
      <alignment horizontal="right" vertical="center" wrapText="1"/>
      <protection hidden="1"/>
    </xf>
    <xf numFmtId="164" fontId="1" fillId="0" borderId="29" xfId="3" applyNumberFormat="1" applyFont="1" applyFill="1" applyBorder="1" applyAlignment="1" applyProtection="1">
      <alignment horizontal="left" vertical="center" wrapText="1"/>
      <protection hidden="1"/>
    </xf>
    <xf numFmtId="164" fontId="1" fillId="1" borderId="29" xfId="3" applyNumberFormat="1" applyFont="1" applyFill="1" applyBorder="1" applyAlignment="1" applyProtection="1">
      <alignment horizontal="left" vertical="center" wrapText="1"/>
      <protection hidden="1"/>
    </xf>
    <xf numFmtId="164" fontId="1" fillId="1" borderId="12" xfId="3" applyNumberFormat="1" applyFont="1" applyFill="1" applyBorder="1" applyAlignment="1" applyProtection="1">
      <alignment horizontal="left" vertical="center" wrapText="1"/>
      <protection hidden="1"/>
    </xf>
    <xf numFmtId="164" fontId="1" fillId="0" borderId="11" xfId="3" applyNumberFormat="1" applyFont="1" applyFill="1" applyBorder="1" applyAlignment="1" applyProtection="1">
      <alignment vertical="center" wrapText="1"/>
      <protection hidden="1"/>
    </xf>
    <xf numFmtId="164" fontId="9" fillId="3" borderId="13" xfId="0" applyNumberFormat="1" applyFont="1" applyFill="1" applyBorder="1" applyAlignment="1" applyProtection="1">
      <alignment horizontal="left" vertical="center" wrapText="1" indent="1"/>
    </xf>
    <xf numFmtId="164" fontId="9" fillId="3" borderId="14" xfId="0" applyNumberFormat="1" applyFont="1" applyFill="1" applyBorder="1" applyAlignment="1" applyProtection="1">
      <alignment horizontal="right" vertical="center" wrapText="1" indent="1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30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Fill="1" applyBorder="1" applyAlignment="1" applyProtection="1">
      <alignment horizontal="left" vertical="center" wrapText="1" indent="1"/>
    </xf>
    <xf numFmtId="164" fontId="1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left" vertical="center" wrapText="1" indent="2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left" vertical="center" wrapText="1" indent="2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righ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 indent="2"/>
    </xf>
    <xf numFmtId="164" fontId="11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32" xfId="0" applyNumberFormat="1" applyFont="1" applyFill="1" applyBorder="1" applyAlignment="1" applyProtection="1">
      <alignment horizontal="left" vertical="center" wrapText="1" indent="2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2" xfId="0" applyNumberFormat="1" applyFont="1" applyFill="1" applyBorder="1" applyAlignment="1" applyProtection="1">
      <alignment horizontal="right" vertical="center" wrapText="1" indent="1"/>
    </xf>
    <xf numFmtId="0" fontId="0" fillId="0" borderId="33" xfId="0" applyBorder="1"/>
    <xf numFmtId="164" fontId="12" fillId="0" borderId="14" xfId="0" applyNumberFormat="1" applyFont="1" applyFill="1" applyBorder="1" applyAlignment="1" applyProtection="1">
      <alignment horizontal="righ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</xf>
    <xf numFmtId="164" fontId="9" fillId="0" borderId="34" xfId="0" applyNumberFormat="1" applyFont="1" applyFill="1" applyBorder="1" applyAlignment="1" applyProtection="1">
      <alignment horizontal="left" vertical="center" wrapText="1" indent="1"/>
    </xf>
    <xf numFmtId="164" fontId="12" fillId="0" borderId="35" xfId="0" applyNumberFormat="1" applyFont="1" applyFill="1" applyBorder="1" applyAlignment="1" applyProtection="1">
      <alignment horizontal="right" vertical="center" wrapText="1" indent="1"/>
    </xf>
    <xf numFmtId="164" fontId="12" fillId="0" borderId="36" xfId="0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164" fontId="4" fillId="2" borderId="37" xfId="2" applyNumberFormat="1" applyFont="1" applyFill="1" applyBorder="1" applyAlignment="1">
      <alignment horizontal="left" vertical="center" wrapText="1"/>
    </xf>
    <xf numFmtId="3" fontId="4" fillId="2" borderId="37" xfId="2" applyNumberFormat="1" applyFont="1" applyFill="1" applyBorder="1" applyAlignment="1">
      <alignment horizontal="right" vertical="center"/>
    </xf>
    <xf numFmtId="0" fontId="13" fillId="0" borderId="0" xfId="0" applyFont="1"/>
    <xf numFmtId="3" fontId="0" fillId="0" borderId="0" xfId="0" applyNumberFormat="1"/>
    <xf numFmtId="164" fontId="1" fillId="0" borderId="0" xfId="3" applyNumberFormat="1" applyFont="1" applyFill="1" applyBorder="1" applyAlignment="1" applyProtection="1">
      <alignment horizontal="left" vertical="center" wrapText="1"/>
      <protection hidden="1"/>
    </xf>
  </cellXfs>
  <cellStyles count="5">
    <cellStyle name="Ezres 3" xfId="4"/>
    <cellStyle name="Normál" xfId="0" builtinId="0"/>
    <cellStyle name="Normál 4" xfId="2"/>
    <cellStyle name="Normál 7" xfId="1"/>
    <cellStyle name="Normál_2003.évi költségvetés I.félévi telj.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6%20z&#225;rsz&#225;mad&#225;s\Hark&#225;ny\Hark&#225;ny%20&#246;nk\Hark&#225;ny%20z&#225;rsz&#225;mad&#225;s%202016%20mell&#233;klete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."/>
      <sheetName val="kiadási főtábla 2.sz"/>
      <sheetName val="mérleg közgazd.tag 3.a.sz. "/>
      <sheetName val="bev kiad 3.b sz "/>
      <sheetName val="bevételi tábla 4-b.sz."/>
      <sheetName val="kiadási tábla 5-b.sz"/>
      <sheetName val="több éves köt. 6a.sz."/>
      <sheetName val="adosságállomány 6b.sz."/>
      <sheetName val="beruházási kiadások 7.sz."/>
      <sheetName val="felújítási kiad 8.sz"/>
      <sheetName val="adott támogatás 9.sz"/>
      <sheetName val="közvetett támogatások 10.sz"/>
      <sheetName val="maradványkimutatás 11.sz"/>
      <sheetName val="mérleg 12.sz"/>
      <sheetName val="eredménykimutatás 13.sz"/>
      <sheetName val="vagyon 14.sz"/>
      <sheetName val="pénzeszközváltozás 15.sz"/>
      <sheetName val="EU 16. sz."/>
      <sheetName val="Részesed.17.sz"/>
      <sheetName val="Munka1"/>
    </sheetNames>
    <sheetDataSet>
      <sheetData sheetId="0" refreshError="1">
        <row r="8">
          <cell r="AS8">
            <v>422027</v>
          </cell>
          <cell r="AW8">
            <v>411132</v>
          </cell>
          <cell r="BA8">
            <v>422027</v>
          </cell>
        </row>
        <row r="20">
          <cell r="AW20">
            <v>418500</v>
          </cell>
          <cell r="BA20">
            <v>435951</v>
          </cell>
          <cell r="BE20">
            <v>436171</v>
          </cell>
        </row>
        <row r="46">
          <cell r="AW46">
            <v>138967</v>
          </cell>
          <cell r="BA46">
            <v>180992</v>
          </cell>
          <cell r="BE46">
            <v>187301</v>
          </cell>
        </row>
      </sheetData>
      <sheetData sheetId="1" refreshError="1"/>
      <sheetData sheetId="2" refreshError="1"/>
      <sheetData sheetId="3" refreshError="1"/>
      <sheetData sheetId="4" refreshError="1">
        <row r="15">
          <cell r="M15">
            <v>28749</v>
          </cell>
          <cell r="U15">
            <v>1388</v>
          </cell>
        </row>
        <row r="19">
          <cell r="M19">
            <v>23800</v>
          </cell>
          <cell r="Q19">
            <v>97963</v>
          </cell>
          <cell r="U19">
            <v>99587</v>
          </cell>
        </row>
        <row r="64">
          <cell r="Q64">
            <v>0</v>
          </cell>
          <cell r="U64">
            <v>0</v>
          </cell>
        </row>
        <row r="65">
          <cell r="U65">
            <v>2035</v>
          </cell>
        </row>
        <row r="67">
          <cell r="M67">
            <v>0</v>
          </cell>
          <cell r="Q67">
            <v>303341</v>
          </cell>
          <cell r="U67">
            <v>303341</v>
          </cell>
        </row>
        <row r="73">
          <cell r="Q73">
            <v>75064</v>
          </cell>
          <cell r="U73">
            <v>75064</v>
          </cell>
        </row>
        <row r="82">
          <cell r="M82">
            <v>0</v>
          </cell>
          <cell r="Q82">
            <v>0</v>
          </cell>
          <cell r="U82">
            <v>0</v>
          </cell>
        </row>
        <row r="83">
          <cell r="M83">
            <v>0</v>
          </cell>
          <cell r="Q83">
            <v>1000</v>
          </cell>
          <cell r="U83">
            <v>918</v>
          </cell>
        </row>
        <row r="94">
          <cell r="M94">
            <v>236426</v>
          </cell>
        </row>
        <row r="96">
          <cell r="M96">
            <v>0</v>
          </cell>
          <cell r="U96">
            <v>14412</v>
          </cell>
        </row>
      </sheetData>
      <sheetData sheetId="5" refreshError="1">
        <row r="7">
          <cell r="K7">
            <v>202592</v>
          </cell>
          <cell r="O7">
            <v>261784</v>
          </cell>
          <cell r="S7">
            <v>261086</v>
          </cell>
        </row>
        <row r="8">
          <cell r="K8">
            <v>57110</v>
          </cell>
          <cell r="O8">
            <v>68233</v>
          </cell>
          <cell r="S8">
            <v>68151</v>
          </cell>
        </row>
        <row r="9">
          <cell r="K9">
            <v>301345</v>
          </cell>
          <cell r="O9">
            <v>382670</v>
          </cell>
          <cell r="S9">
            <v>338094</v>
          </cell>
        </row>
        <row r="11">
          <cell r="K11">
            <v>7400</v>
          </cell>
          <cell r="O11">
            <v>8413</v>
          </cell>
          <cell r="S11">
            <v>8413</v>
          </cell>
        </row>
        <row r="14">
          <cell r="O14">
            <v>3725</v>
          </cell>
          <cell r="S14">
            <v>3724</v>
          </cell>
        </row>
        <row r="15">
          <cell r="O15">
            <v>0</v>
          </cell>
        </row>
        <row r="18">
          <cell r="K18">
            <v>120430</v>
          </cell>
          <cell r="O18">
            <v>120430</v>
          </cell>
          <cell r="S18">
            <v>116465</v>
          </cell>
        </row>
        <row r="20">
          <cell r="O20">
            <v>0</v>
          </cell>
        </row>
        <row r="21">
          <cell r="K21">
            <v>191961</v>
          </cell>
          <cell r="O21">
            <v>183828</v>
          </cell>
          <cell r="S21">
            <v>169678</v>
          </cell>
        </row>
        <row r="22">
          <cell r="K22">
            <v>2000</v>
          </cell>
          <cell r="O22">
            <v>66384</v>
          </cell>
          <cell r="S22">
            <v>0</v>
          </cell>
        </row>
        <row r="29">
          <cell r="K29">
            <v>284883</v>
          </cell>
          <cell r="O29">
            <v>394504</v>
          </cell>
          <cell r="S29">
            <v>222201</v>
          </cell>
        </row>
        <row r="30">
          <cell r="K30">
            <v>81853</v>
          </cell>
          <cell r="O30">
            <v>150432</v>
          </cell>
          <cell r="S30">
            <v>104124</v>
          </cell>
        </row>
        <row r="31">
          <cell r="S31">
            <v>12000</v>
          </cell>
        </row>
        <row r="39">
          <cell r="K39">
            <v>8000</v>
          </cell>
          <cell r="O39">
            <v>12000</v>
          </cell>
        </row>
        <row r="56">
          <cell r="K56">
            <v>0</v>
          </cell>
          <cell r="S56">
            <v>15029</v>
          </cell>
        </row>
        <row r="58">
          <cell r="K5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4"/>
  <sheetViews>
    <sheetView tabSelected="1" workbookViewId="0">
      <selection sqref="A1:J64"/>
    </sheetView>
  </sheetViews>
  <sheetFormatPr defaultRowHeight="15"/>
  <sheetData>
    <row r="1" spans="1:8" ht="15.75">
      <c r="A1" s="1"/>
      <c r="B1" s="1"/>
      <c r="C1" s="1"/>
      <c r="D1" s="1"/>
      <c r="E1" s="1"/>
      <c r="F1" s="1"/>
      <c r="G1" s="1"/>
      <c r="H1" s="2"/>
    </row>
    <row r="2" spans="1:8" ht="18.75">
      <c r="A2" s="3" t="s">
        <v>0</v>
      </c>
      <c r="B2" s="3"/>
      <c r="C2" s="3"/>
      <c r="D2" s="3"/>
      <c r="E2" s="3"/>
      <c r="F2" s="3"/>
      <c r="G2" s="3"/>
      <c r="H2" s="3"/>
    </row>
    <row r="3" spans="1:8" ht="16.5" thickBot="1">
      <c r="A3" s="4"/>
      <c r="B3" s="4"/>
      <c r="C3" s="4"/>
      <c r="D3" s="4"/>
      <c r="E3" s="4"/>
      <c r="F3" s="4"/>
      <c r="G3" s="4"/>
      <c r="H3" s="5" t="s">
        <v>1</v>
      </c>
    </row>
    <row r="4" spans="1:8" ht="16.5" thickBot="1">
      <c r="A4" s="6" t="s">
        <v>2</v>
      </c>
      <c r="B4" s="7"/>
      <c r="C4" s="7"/>
      <c r="D4" s="8"/>
      <c r="E4" s="6" t="s">
        <v>3</v>
      </c>
      <c r="F4" s="7"/>
      <c r="G4" s="7"/>
      <c r="H4" s="8"/>
    </row>
    <row r="5" spans="1:8" ht="63.75" thickBot="1">
      <c r="A5" s="9" t="s">
        <v>4</v>
      </c>
      <c r="B5" s="9" t="s">
        <v>5</v>
      </c>
      <c r="C5" s="10" t="s">
        <v>6</v>
      </c>
      <c r="D5" s="9" t="s">
        <v>7</v>
      </c>
      <c r="E5" s="9" t="s">
        <v>4</v>
      </c>
      <c r="F5" s="9" t="s">
        <v>5</v>
      </c>
      <c r="G5" s="10" t="s">
        <v>6</v>
      </c>
      <c r="H5" s="9" t="s">
        <v>7</v>
      </c>
    </row>
    <row r="6" spans="1:8" ht="78.75">
      <c r="A6" s="11" t="s">
        <v>8</v>
      </c>
      <c r="B6" s="12">
        <f>'[1]bevételi főtábla 1.sz.'!AW20</f>
        <v>418500</v>
      </c>
      <c r="C6" s="13">
        <f>'[1]bevételi főtábla 1.sz.'!BA20</f>
        <v>435951</v>
      </c>
      <c r="D6" s="12">
        <f>'[1]bevételi főtábla 1.sz.'!BE20</f>
        <v>436171</v>
      </c>
      <c r="E6" s="14" t="s">
        <v>9</v>
      </c>
      <c r="F6" s="12">
        <f>'[1]kiadási tábla 5-b.sz'!K7+'[1]kiadási tábla 5-b.sz'!K8+'[1]kiadási tábla 5-b.sz'!K9</f>
        <v>561047</v>
      </c>
      <c r="G6" s="15">
        <f>'[1]kiadási tábla 5-b.sz'!O7+'[1]kiadási tábla 5-b.sz'!O8+'[1]kiadási tábla 5-b.sz'!O9</f>
        <v>712687</v>
      </c>
      <c r="H6" s="16">
        <f>'[1]kiadási tábla 5-b.sz'!S7+'[1]kiadási tábla 5-b.sz'!S8+'[1]kiadási tábla 5-b.sz'!S9</f>
        <v>667331</v>
      </c>
    </row>
    <row r="7" spans="1:8" ht="78.75">
      <c r="A7" s="11" t="s">
        <v>10</v>
      </c>
      <c r="B7" s="12">
        <f>'[1]bevételi főtábla 1.sz.'!AW46</f>
        <v>138967</v>
      </c>
      <c r="C7" s="13">
        <f>'[1]bevételi főtábla 1.sz.'!BA46</f>
        <v>180992</v>
      </c>
      <c r="D7" s="12">
        <f>'[1]bevételi főtábla 1.sz.'!BE46</f>
        <v>187301</v>
      </c>
      <c r="E7" s="14" t="s">
        <v>11</v>
      </c>
      <c r="F7" s="12">
        <f>'[1]kiadási tábla 5-b.sz'!K18</f>
        <v>120430</v>
      </c>
      <c r="G7" s="15">
        <f>'[1]kiadási tábla 5-b.sz'!O18</f>
        <v>120430</v>
      </c>
      <c r="H7" s="15">
        <f>'[1]kiadási tábla 5-b.sz'!S18</f>
        <v>116465</v>
      </c>
    </row>
    <row r="8" spans="1:8" ht="78.75">
      <c r="A8" s="11" t="s">
        <v>12</v>
      </c>
      <c r="B8" s="12"/>
      <c r="C8" s="13"/>
      <c r="D8" s="12"/>
      <c r="E8" s="14" t="s">
        <v>13</v>
      </c>
      <c r="F8" s="12"/>
      <c r="G8" s="15">
        <f>'[1]kiadási tábla 5-b.sz'!O14</f>
        <v>3725</v>
      </c>
      <c r="H8" s="15">
        <f>'[1]kiadási tábla 5-b.sz'!S14</f>
        <v>3724</v>
      </c>
    </row>
    <row r="9" spans="1:8" ht="94.5">
      <c r="A9" s="11" t="s">
        <v>14</v>
      </c>
      <c r="B9" s="12"/>
      <c r="C9" s="13">
        <v>2090</v>
      </c>
      <c r="D9" s="12">
        <f>'[1]bevételi tábla 4-b.sz.'!U65</f>
        <v>2035</v>
      </c>
      <c r="E9" s="17" t="s">
        <v>15</v>
      </c>
      <c r="F9" s="12">
        <f>'[1]kiadási tábla 5-b.sz'!K21</f>
        <v>191961</v>
      </c>
      <c r="G9" s="15">
        <f>'[1]kiadási tábla 5-b.sz'!O21</f>
        <v>183828</v>
      </c>
      <c r="H9" s="15">
        <f>'[1]kiadási tábla 5-b.sz'!S21</f>
        <v>169678</v>
      </c>
    </row>
    <row r="10" spans="1:8" ht="126">
      <c r="A10" s="18" t="s">
        <v>16</v>
      </c>
      <c r="B10" s="12">
        <f>'[1]bevételi főtábla 1.sz.'!AW8</f>
        <v>411132</v>
      </c>
      <c r="C10" s="13">
        <f>'[1]bevételi főtábla 1.sz.'!BA8</f>
        <v>422027</v>
      </c>
      <c r="D10" s="12">
        <f>'[1]bevételi főtábla 1.sz.'!AS8</f>
        <v>422027</v>
      </c>
      <c r="E10" s="17" t="s">
        <v>17</v>
      </c>
      <c r="F10" s="12">
        <f>'[1]kiadási tábla 5-b.sz'!K11</f>
        <v>7400</v>
      </c>
      <c r="G10" s="15">
        <f>'[1]kiadási tábla 5-b.sz'!O11</f>
        <v>8413</v>
      </c>
      <c r="H10" s="15">
        <f>'[1]kiadási tábla 5-b.sz'!S11</f>
        <v>8413</v>
      </c>
    </row>
    <row r="11" spans="1:8" ht="110.25">
      <c r="A11" s="18" t="s">
        <v>18</v>
      </c>
      <c r="B11" s="12"/>
      <c r="C11" s="13">
        <f>'[1]bevételi tábla 4-b.sz.'!Q64</f>
        <v>0</v>
      </c>
      <c r="D11" s="12">
        <f>'[1]bevételi tábla 4-b.sz.'!U64</f>
        <v>0</v>
      </c>
      <c r="E11" s="17" t="s">
        <v>19</v>
      </c>
      <c r="F11" s="12">
        <f>'[1]kiadási tábla 5-b.sz'!K22</f>
        <v>2000</v>
      </c>
      <c r="G11" s="15">
        <f>'[1]kiadási tábla 5-b.sz'!O22</f>
        <v>66384</v>
      </c>
      <c r="H11" s="15">
        <f>'[1]kiadási tábla 5-b.sz'!S22</f>
        <v>0</v>
      </c>
    </row>
    <row r="12" spans="1:8" ht="94.5">
      <c r="A12" s="18" t="s">
        <v>20</v>
      </c>
      <c r="B12" s="12">
        <f>'[1]bevételi tábla 4-b.sz.'!M15</f>
        <v>28749</v>
      </c>
      <c r="C12" s="13">
        <v>1388</v>
      </c>
      <c r="D12" s="12">
        <f>'[1]bevételi tábla 4-b.sz.'!U15</f>
        <v>1388</v>
      </c>
      <c r="E12" s="17" t="s">
        <v>21</v>
      </c>
      <c r="F12" s="12"/>
      <c r="G12" s="15">
        <f>'[1]kiadási tábla 5-b.sz'!O20</f>
        <v>0</v>
      </c>
      <c r="H12" s="15"/>
    </row>
    <row r="13" spans="1:8" ht="126">
      <c r="A13" s="18" t="s">
        <v>22</v>
      </c>
      <c r="B13" s="12">
        <f>'[1]bevételi tábla 4-b.sz.'!M19</f>
        <v>23800</v>
      </c>
      <c r="C13" s="12">
        <f>'[1]bevételi tábla 4-b.sz.'!Q19</f>
        <v>97963</v>
      </c>
      <c r="D13" s="12">
        <f>'[1]bevételi tábla 4-b.sz.'!U19</f>
        <v>99587</v>
      </c>
      <c r="E13" s="17" t="s">
        <v>23</v>
      </c>
      <c r="F13" s="12"/>
      <c r="G13" s="15"/>
      <c r="H13" s="15"/>
    </row>
    <row r="14" spans="1:8" ht="174" thickBot="1">
      <c r="A14" s="19"/>
      <c r="B14" s="20"/>
      <c r="C14" s="20"/>
      <c r="D14" s="20"/>
      <c r="E14" s="21" t="s">
        <v>24</v>
      </c>
      <c r="F14" s="12"/>
      <c r="G14" s="15">
        <f>'[1]kiadási tábla 5-b.sz'!O15</f>
        <v>0</v>
      </c>
      <c r="H14" s="15"/>
    </row>
    <row r="15" spans="1:8" ht="189.75" thickBot="1">
      <c r="A15" s="22" t="s">
        <v>25</v>
      </c>
      <c r="B15" s="23">
        <f>SUM(B6:B14)</f>
        <v>1021148</v>
      </c>
      <c r="C15" s="23">
        <f t="shared" ref="C15" si="0">SUM(C6:C14)</f>
        <v>1140411</v>
      </c>
      <c r="D15" s="23">
        <f>SUM(D6:D14)</f>
        <v>1148509</v>
      </c>
      <c r="E15" s="22" t="s">
        <v>26</v>
      </c>
      <c r="F15" s="23">
        <f>SUM(F6:F14)</f>
        <v>882838</v>
      </c>
      <c r="G15" s="23">
        <f t="shared" ref="G15:H15" si="1">SUM(G6:G14)</f>
        <v>1095467</v>
      </c>
      <c r="H15" s="23">
        <f t="shared" si="1"/>
        <v>965611</v>
      </c>
    </row>
    <row r="16" spans="1:8" ht="157.5">
      <c r="A16" s="24" t="s">
        <v>27</v>
      </c>
      <c r="B16" s="25">
        <f>+B17+B18+B19+B20</f>
        <v>236426</v>
      </c>
      <c r="C16" s="25">
        <f>+C17+C18+C19+C20</f>
        <v>227486</v>
      </c>
      <c r="D16" s="25">
        <f>+D17+D18+D19+D20</f>
        <v>227486</v>
      </c>
      <c r="E16" s="26" t="s">
        <v>28</v>
      </c>
      <c r="F16" s="27"/>
      <c r="G16" s="28"/>
      <c r="H16" s="28"/>
    </row>
    <row r="17" spans="1:8" ht="110.25">
      <c r="A17" s="26" t="s">
        <v>29</v>
      </c>
      <c r="B17" s="29">
        <f>'[1]bevételi tábla 4-b.sz.'!M94</f>
        <v>236426</v>
      </c>
      <c r="C17" s="29">
        <f>233204-5718</f>
        <v>227486</v>
      </c>
      <c r="D17" s="29">
        <f>233204-5718</f>
        <v>227486</v>
      </c>
      <c r="E17" s="26" t="s">
        <v>30</v>
      </c>
      <c r="F17" s="29"/>
      <c r="G17" s="30"/>
      <c r="H17" s="30">
        <v>0</v>
      </c>
    </row>
    <row r="18" spans="1:8" ht="110.25">
      <c r="A18" s="26" t="s">
        <v>31</v>
      </c>
      <c r="B18" s="29"/>
      <c r="C18" s="29"/>
      <c r="D18" s="29"/>
      <c r="E18" s="26" t="s">
        <v>32</v>
      </c>
      <c r="F18" s="29"/>
      <c r="G18" s="30"/>
      <c r="H18" s="30"/>
    </row>
    <row r="19" spans="1:8" ht="110.25">
      <c r="A19" s="26" t="s">
        <v>33</v>
      </c>
      <c r="B19" s="29"/>
      <c r="C19" s="29"/>
      <c r="D19" s="29"/>
      <c r="E19" s="26" t="s">
        <v>34</v>
      </c>
      <c r="F19" s="29"/>
      <c r="G19" s="30"/>
      <c r="H19" s="30"/>
    </row>
    <row r="20" spans="1:8" ht="110.25">
      <c r="A20" s="26" t="s">
        <v>35</v>
      </c>
      <c r="B20" s="29"/>
      <c r="C20" s="29"/>
      <c r="D20" s="29"/>
      <c r="E20" s="24" t="s">
        <v>36</v>
      </c>
      <c r="F20" s="29"/>
      <c r="G20" s="30"/>
      <c r="H20" s="30"/>
    </row>
    <row r="21" spans="1:8" ht="157.5">
      <c r="A21" s="26" t="s">
        <v>37</v>
      </c>
      <c r="B21" s="31">
        <f>+B22</f>
        <v>0</v>
      </c>
      <c r="C21" s="31">
        <v>14412</v>
      </c>
      <c r="D21" s="31">
        <f>+D22+D23</f>
        <v>14412</v>
      </c>
      <c r="E21" s="26" t="s">
        <v>38</v>
      </c>
      <c r="F21" s="29"/>
      <c r="G21" s="30"/>
      <c r="H21" s="30"/>
    </row>
    <row r="22" spans="1:8" ht="126">
      <c r="A22" s="24" t="s">
        <v>39</v>
      </c>
      <c r="B22" s="27"/>
      <c r="C22" s="27"/>
      <c r="D22" s="27">
        <v>0</v>
      </c>
      <c r="E22" s="32" t="s">
        <v>40</v>
      </c>
      <c r="F22" s="27">
        <f>'[1]kiadási tábla 5-b.sz'!K58</f>
        <v>0</v>
      </c>
      <c r="G22" s="28"/>
      <c r="H22" s="28"/>
    </row>
    <row r="23" spans="1:8" ht="142.5" thickBot="1">
      <c r="A23" s="26" t="s">
        <v>41</v>
      </c>
      <c r="B23" s="29">
        <f>'[1]bevételi tábla 4-b.sz.'!M96</f>
        <v>0</v>
      </c>
      <c r="C23" s="29">
        <v>14412</v>
      </c>
      <c r="D23" s="29">
        <f>'[1]bevételi tábla 4-b.sz.'!U96</f>
        <v>14412</v>
      </c>
      <c r="E23" s="33" t="s">
        <v>42</v>
      </c>
      <c r="F23" s="29">
        <f>'[1]kiadási tábla 5-b.sz'!K56</f>
        <v>0</v>
      </c>
      <c r="G23" s="30">
        <v>15029</v>
      </c>
      <c r="H23" s="30">
        <f>'[1]kiadási tábla 5-b.sz'!S56</f>
        <v>15029</v>
      </c>
    </row>
    <row r="24" spans="1:8" ht="174" thickBot="1">
      <c r="A24" s="22" t="s">
        <v>43</v>
      </c>
      <c r="B24" s="23">
        <f>+B16+B21+B23</f>
        <v>236426</v>
      </c>
      <c r="C24" s="23">
        <f>+C16+C21</f>
        <v>241898</v>
      </c>
      <c r="D24" s="23">
        <f>+D16+D21</f>
        <v>241898</v>
      </c>
      <c r="E24" s="22" t="s">
        <v>44</v>
      </c>
      <c r="F24" s="23">
        <f>SUM(F16:F23)</f>
        <v>0</v>
      </c>
      <c r="G24" s="34">
        <f>SUM(G16:G23)</f>
        <v>15029</v>
      </c>
      <c r="H24" s="34">
        <f>SUM(H16:H23)</f>
        <v>15029</v>
      </c>
    </row>
    <row r="25" spans="1:8" ht="63.75" thickBot="1">
      <c r="A25" s="35" t="s">
        <v>45</v>
      </c>
      <c r="B25" s="36">
        <f>SUM(B6:B14)+B24</f>
        <v>1257574</v>
      </c>
      <c r="C25" s="36">
        <f t="shared" ref="C25:D25" si="2">SUM(C6:C14)+C24</f>
        <v>1382309</v>
      </c>
      <c r="D25" s="36">
        <f t="shared" si="2"/>
        <v>1390407</v>
      </c>
      <c r="E25" s="37" t="s">
        <v>46</v>
      </c>
      <c r="F25" s="36">
        <f>SUM(F6:F14)+F24</f>
        <v>882838</v>
      </c>
      <c r="G25" s="36">
        <f t="shared" ref="G25:H25" si="3">SUM(G6:G14)+G24</f>
        <v>1110496</v>
      </c>
      <c r="H25" s="36">
        <f t="shared" si="3"/>
        <v>980640</v>
      </c>
    </row>
    <row r="26" spans="1:8" ht="63.75" thickBot="1">
      <c r="A26" s="22" t="s">
        <v>47</v>
      </c>
      <c r="B26" s="23" t="str">
        <f>IF(B14-F14&lt;0,B14-F14,"-")</f>
        <v>-</v>
      </c>
      <c r="C26" s="38"/>
      <c r="D26" s="39"/>
      <c r="E26" s="22" t="s">
        <v>48</v>
      </c>
      <c r="F26" s="23">
        <f>B25-F25</f>
        <v>374736</v>
      </c>
      <c r="G26" s="34">
        <f>C25-G25</f>
        <v>271813</v>
      </c>
      <c r="H26" s="34">
        <f>D25-H25</f>
        <v>409767</v>
      </c>
    </row>
    <row r="27" spans="1:8" ht="63.75" thickBot="1">
      <c r="A27" s="22" t="s">
        <v>49</v>
      </c>
      <c r="B27" s="23" t="str">
        <f>IF(B15+B16-F15&lt;0,F15-(B14+B16),"-")</f>
        <v>-</v>
      </c>
      <c r="C27" s="40"/>
      <c r="D27" s="39"/>
      <c r="E27" s="22" t="s">
        <v>50</v>
      </c>
      <c r="F27" s="23" t="str">
        <f>IF(B14+B16-F15&gt;0,B14+B16-F15,"-")</f>
        <v>-</v>
      </c>
      <c r="G27" s="34" t="str">
        <f>IF(C14+C16-G15&gt;0,C14+C16-G15,"-")</f>
        <v>-</v>
      </c>
      <c r="H27" s="34" t="str">
        <f>IF(D14+D16-H15&gt;0,D14+D16-H15,"-")</f>
        <v>-</v>
      </c>
    </row>
    <row r="28" spans="1:8" ht="15.75">
      <c r="A28" s="41"/>
      <c r="B28" s="42"/>
      <c r="C28" s="42"/>
      <c r="D28" s="42"/>
      <c r="E28" s="41"/>
      <c r="F28" s="42"/>
      <c r="G28" s="42"/>
      <c r="H28" s="42"/>
    </row>
    <row r="29" spans="1:8" ht="18.75">
      <c r="A29" s="3" t="s">
        <v>51</v>
      </c>
      <c r="B29" s="3"/>
      <c r="C29" s="3"/>
      <c r="D29" s="3"/>
      <c r="E29" s="3"/>
      <c r="F29" s="3"/>
      <c r="G29" s="3"/>
      <c r="H29" s="3"/>
    </row>
    <row r="30" spans="1:8" ht="19.5" thickBot="1">
      <c r="A30" s="43"/>
      <c r="B30" s="43"/>
      <c r="C30" s="43"/>
      <c r="D30" s="43"/>
      <c r="E30" s="43"/>
      <c r="F30" s="43"/>
      <c r="G30" s="43"/>
      <c r="H30" s="5" t="s">
        <v>1</v>
      </c>
    </row>
    <row r="31" spans="1:8" ht="16.5" thickBot="1">
      <c r="A31" s="6" t="s">
        <v>2</v>
      </c>
      <c r="B31" s="7"/>
      <c r="C31" s="7"/>
      <c r="D31" s="8"/>
      <c r="E31" s="6" t="s">
        <v>3</v>
      </c>
      <c r="F31" s="7"/>
      <c r="G31" s="7"/>
      <c r="H31" s="8"/>
    </row>
    <row r="32" spans="1:8" ht="63.75" thickBot="1">
      <c r="A32" s="9" t="s">
        <v>4</v>
      </c>
      <c r="B32" s="9" t="s">
        <v>5</v>
      </c>
      <c r="C32" s="10" t="s">
        <v>6</v>
      </c>
      <c r="D32" s="9" t="s">
        <v>7</v>
      </c>
      <c r="E32" s="9" t="s">
        <v>4</v>
      </c>
      <c r="F32" s="9" t="s">
        <v>5</v>
      </c>
      <c r="G32" s="10" t="s">
        <v>6</v>
      </c>
      <c r="H32" s="9" t="s">
        <v>7</v>
      </c>
    </row>
    <row r="33" spans="1:8" ht="63">
      <c r="A33" s="44" t="s">
        <v>52</v>
      </c>
      <c r="B33" s="45"/>
      <c r="C33" s="12">
        <f>'[1]bevételi tábla 4-b.sz.'!Q73</f>
        <v>75064</v>
      </c>
      <c r="D33" s="12">
        <f>'[1]bevételi tábla 4-b.sz.'!U73</f>
        <v>75064</v>
      </c>
      <c r="E33" s="14" t="s">
        <v>53</v>
      </c>
      <c r="F33" s="12">
        <f>'[1]kiadási tábla 5-b.sz'!K30</f>
        <v>81853</v>
      </c>
      <c r="G33" s="15">
        <f>'[1]kiadási tábla 5-b.sz'!O30</f>
        <v>150432</v>
      </c>
      <c r="H33" s="16">
        <f>'[1]kiadási tábla 5-b.sz'!S30</f>
        <v>104124</v>
      </c>
    </row>
    <row r="34" spans="1:8" ht="63">
      <c r="A34" s="18" t="s">
        <v>54</v>
      </c>
      <c r="B34" s="45">
        <f>'[1]bevételi tábla 4-b.sz.'!M67</f>
        <v>0</v>
      </c>
      <c r="C34" s="13">
        <f>'[1]bevételi tábla 4-b.sz.'!Q67</f>
        <v>303341</v>
      </c>
      <c r="D34" s="12">
        <f>'[1]bevételi tábla 4-b.sz.'!U67</f>
        <v>303341</v>
      </c>
      <c r="E34" s="17" t="s">
        <v>55</v>
      </c>
      <c r="F34" s="12">
        <f>'[1]kiadási tábla 5-b.sz'!K29</f>
        <v>284883</v>
      </c>
      <c r="G34" s="15">
        <f>'[1]kiadási tábla 5-b.sz'!O29</f>
        <v>394504</v>
      </c>
      <c r="H34" s="15">
        <f>'[1]kiadási tábla 5-b.sz'!S29</f>
        <v>222201</v>
      </c>
    </row>
    <row r="35" spans="1:8" ht="78.75">
      <c r="A35" s="11" t="s">
        <v>56</v>
      </c>
      <c r="B35" s="45">
        <f>'[1]bevételi tábla 4-b.sz.'!M83</f>
        <v>0</v>
      </c>
      <c r="C35" s="13">
        <f>'[1]bevételi tábla 4-b.sz.'!Q83</f>
        <v>1000</v>
      </c>
      <c r="D35" s="12">
        <f>'[1]bevételi tábla 4-b.sz.'!U83</f>
        <v>918</v>
      </c>
      <c r="E35" s="17" t="s">
        <v>57</v>
      </c>
      <c r="F35" s="12"/>
      <c r="G35" s="15"/>
      <c r="H35" s="15"/>
    </row>
    <row r="36" spans="1:8" ht="126">
      <c r="A36" s="18" t="s">
        <v>58</v>
      </c>
      <c r="B36" s="45"/>
      <c r="C36" s="13"/>
      <c r="D36" s="12"/>
      <c r="E36" s="17" t="s">
        <v>59</v>
      </c>
      <c r="F36" s="12"/>
      <c r="G36" s="15"/>
      <c r="H36" s="15"/>
    </row>
    <row r="37" spans="1:8" ht="94.5">
      <c r="A37" s="18" t="s">
        <v>60</v>
      </c>
      <c r="B37" s="45">
        <f>'[1]bevételi tábla 4-b.sz.'!M82</f>
        <v>0</v>
      </c>
      <c r="C37" s="13">
        <f>'[1]bevételi tábla 4-b.sz.'!Q82</f>
        <v>0</v>
      </c>
      <c r="D37" s="12">
        <f>'[1]bevételi tábla 4-b.sz.'!U82</f>
        <v>0</v>
      </c>
      <c r="E37" s="17" t="s">
        <v>61</v>
      </c>
      <c r="F37" s="12"/>
      <c r="G37" s="15"/>
      <c r="H37" s="15"/>
    </row>
    <row r="38" spans="1:8" ht="94.5">
      <c r="A38" s="20"/>
      <c r="B38" s="18"/>
      <c r="C38" s="46"/>
      <c r="D38" s="18"/>
      <c r="E38" s="17" t="s">
        <v>62</v>
      </c>
      <c r="F38" s="12">
        <f>'[1]kiadási tábla 5-b.sz'!K39</f>
        <v>8000</v>
      </c>
      <c r="G38" s="15">
        <f>'[1]kiadási tábla 5-b.sz'!O39</f>
        <v>12000</v>
      </c>
      <c r="H38" s="15">
        <f>'[1]kiadási tábla 5-b.sz'!S31</f>
        <v>12000</v>
      </c>
    </row>
    <row r="39" spans="1:8" ht="94.5">
      <c r="A39" s="20"/>
      <c r="B39" s="20"/>
      <c r="C39" s="47"/>
      <c r="D39" s="20"/>
      <c r="E39" s="17" t="s">
        <v>63</v>
      </c>
      <c r="F39" s="12"/>
      <c r="G39" s="15"/>
      <c r="H39" s="15"/>
    </row>
    <row r="40" spans="1:8" ht="48" thickBot="1">
      <c r="A40" s="48"/>
      <c r="B40" s="48"/>
      <c r="C40" s="47"/>
      <c r="D40" s="20"/>
      <c r="E40" s="49" t="s">
        <v>64</v>
      </c>
      <c r="F40" s="12"/>
      <c r="G40" s="15"/>
      <c r="H40" s="15"/>
    </row>
    <row r="41" spans="1:8" ht="237" thickBot="1">
      <c r="A41" s="50" t="s">
        <v>65</v>
      </c>
      <c r="B41" s="51">
        <f>SUM(B33:B40)</f>
        <v>0</v>
      </c>
      <c r="C41" s="51">
        <f>SUM(C33:C40)</f>
        <v>379405</v>
      </c>
      <c r="D41" s="51">
        <f>SUM(D33:D40)</f>
        <v>379323</v>
      </c>
      <c r="E41" s="50" t="s">
        <v>66</v>
      </c>
      <c r="F41" s="51">
        <f>SUM(F33:F40)</f>
        <v>374736</v>
      </c>
      <c r="G41" s="51">
        <f>SUM(G33:G40)</f>
        <v>556936</v>
      </c>
      <c r="H41" s="51">
        <f>SUM(H33:H40)</f>
        <v>338325</v>
      </c>
    </row>
    <row r="42" spans="1:8" ht="126">
      <c r="A42" s="52" t="s">
        <v>67</v>
      </c>
      <c r="B42" s="53">
        <f>+B43+B44+B45+B46+B47</f>
        <v>0</v>
      </c>
      <c r="C42" s="53">
        <f>+C43+C44+C45+C46+C47</f>
        <v>5718</v>
      </c>
      <c r="D42" s="53">
        <f>+D43+D44+D45+D46+D47</f>
        <v>5718</v>
      </c>
      <c r="E42" s="54" t="s">
        <v>28</v>
      </c>
      <c r="F42" s="55"/>
      <c r="G42" s="55"/>
      <c r="H42" s="56"/>
    </row>
    <row r="43" spans="1:8" ht="126">
      <c r="A43" s="57" t="s">
        <v>68</v>
      </c>
      <c r="B43" s="58"/>
      <c r="C43" s="58">
        <v>5718</v>
      </c>
      <c r="D43" s="58">
        <v>5718</v>
      </c>
      <c r="E43" s="54" t="s">
        <v>69</v>
      </c>
      <c r="F43" s="58"/>
      <c r="G43" s="58"/>
      <c r="H43" s="59"/>
    </row>
    <row r="44" spans="1:8" ht="110.25">
      <c r="A44" s="57" t="s">
        <v>70</v>
      </c>
      <c r="B44" s="58"/>
      <c r="C44" s="58"/>
      <c r="D44" s="58"/>
      <c r="E44" s="54" t="s">
        <v>32</v>
      </c>
      <c r="F44" s="58"/>
      <c r="G44" s="58"/>
      <c r="H44" s="59"/>
    </row>
    <row r="45" spans="1:8" ht="126">
      <c r="A45" s="57" t="s">
        <v>71</v>
      </c>
      <c r="B45" s="58"/>
      <c r="C45" s="58"/>
      <c r="D45" s="58"/>
      <c r="E45" s="54" t="s">
        <v>34</v>
      </c>
      <c r="F45" s="58"/>
      <c r="G45" s="58"/>
      <c r="H45" s="59"/>
    </row>
    <row r="46" spans="1:8" ht="63">
      <c r="A46" s="57" t="s">
        <v>72</v>
      </c>
      <c r="B46" s="58"/>
      <c r="C46" s="58"/>
      <c r="D46" s="58"/>
      <c r="E46" s="60" t="s">
        <v>36</v>
      </c>
      <c r="F46" s="58"/>
      <c r="G46" s="58"/>
      <c r="H46" s="59"/>
    </row>
    <row r="47" spans="1:8" ht="126">
      <c r="A47" s="61" t="s">
        <v>73</v>
      </c>
      <c r="B47" s="58"/>
      <c r="C47" s="58"/>
      <c r="D47" s="58"/>
      <c r="E47" s="54" t="s">
        <v>74</v>
      </c>
      <c r="F47" s="58"/>
      <c r="G47" s="58"/>
      <c r="H47" s="59"/>
    </row>
    <row r="48" spans="1:8" ht="157.5">
      <c r="A48" s="62" t="s">
        <v>75</v>
      </c>
      <c r="B48" s="63">
        <f>+B49+B50+B51+B52+B53</f>
        <v>0</v>
      </c>
      <c r="C48" s="63">
        <f>+C49+C50+C51+C52+C53</f>
        <v>0</v>
      </c>
      <c r="D48" s="63">
        <f>+D49+D50+D51+D52+D53</f>
        <v>0</v>
      </c>
      <c r="E48" s="64" t="s">
        <v>40</v>
      </c>
      <c r="F48" s="58"/>
      <c r="G48" s="58">
        <v>100000</v>
      </c>
      <c r="H48" s="59">
        <v>100000</v>
      </c>
    </row>
    <row r="49" spans="1:10" ht="157.5">
      <c r="A49" s="61" t="s">
        <v>76</v>
      </c>
      <c r="B49" s="58"/>
      <c r="C49" s="58"/>
      <c r="D49" s="58"/>
      <c r="E49" s="64" t="s">
        <v>77</v>
      </c>
      <c r="F49" s="58"/>
      <c r="G49" s="58"/>
      <c r="H49" s="59"/>
    </row>
    <row r="50" spans="1:10" ht="141.75">
      <c r="A50" s="61" t="s">
        <v>78</v>
      </c>
      <c r="B50" s="58"/>
      <c r="C50" s="58"/>
      <c r="D50" s="58"/>
      <c r="E50" s="65"/>
      <c r="F50" s="58"/>
      <c r="G50" s="58"/>
      <c r="H50" s="59"/>
    </row>
    <row r="51" spans="1:10" ht="141.75">
      <c r="A51" s="57" t="s">
        <v>79</v>
      </c>
      <c r="B51" s="58"/>
      <c r="C51" s="58"/>
      <c r="D51" s="58"/>
      <c r="E51" s="65"/>
      <c r="F51" s="58"/>
      <c r="G51" s="58"/>
      <c r="H51" s="59"/>
    </row>
    <row r="52" spans="1:10" ht="78.75">
      <c r="A52" s="66" t="s">
        <v>80</v>
      </c>
      <c r="B52" s="58"/>
      <c r="C52" s="58"/>
      <c r="D52" s="58"/>
      <c r="E52" s="67"/>
      <c r="F52" s="58"/>
      <c r="G52" s="58"/>
      <c r="H52" s="59"/>
    </row>
    <row r="53" spans="1:10" ht="111" thickBot="1">
      <c r="A53" s="68" t="s">
        <v>81</v>
      </c>
      <c r="B53" s="58"/>
      <c r="C53" s="58"/>
      <c r="D53" s="58"/>
      <c r="E53" s="65"/>
      <c r="F53" s="58"/>
      <c r="G53" s="58"/>
      <c r="H53" s="59"/>
    </row>
    <row r="54" spans="1:10" ht="174" thickBot="1">
      <c r="A54" s="69" t="s">
        <v>82</v>
      </c>
      <c r="B54" s="70">
        <f>+B42+B48</f>
        <v>0</v>
      </c>
      <c r="C54" s="70">
        <f>+C42+C48</f>
        <v>5718</v>
      </c>
      <c r="D54" s="70">
        <f>+D42+D48</f>
        <v>5718</v>
      </c>
      <c r="E54" s="69" t="s">
        <v>83</v>
      </c>
      <c r="F54" s="70">
        <f>SUM(F42:F53)</f>
        <v>0</v>
      </c>
      <c r="G54" s="70">
        <f>SUM(G42:G53)</f>
        <v>100000</v>
      </c>
      <c r="H54" s="71">
        <f>SUM(H42:H53)</f>
        <v>100000</v>
      </c>
    </row>
    <row r="55" spans="1:10" ht="95.25" thickBot="1">
      <c r="A55" s="69" t="s">
        <v>84</v>
      </c>
      <c r="B55" s="70">
        <f>+B41+B54</f>
        <v>0</v>
      </c>
      <c r="C55" s="70">
        <f>+C41+C54</f>
        <v>385123</v>
      </c>
      <c r="D55" s="71">
        <f>+D41+D54</f>
        <v>385041</v>
      </c>
      <c r="E55" s="69" t="s">
        <v>85</v>
      </c>
      <c r="F55" s="70">
        <f>+F41+F54</f>
        <v>374736</v>
      </c>
      <c r="G55" s="70">
        <f>+G41+G54</f>
        <v>656936</v>
      </c>
      <c r="H55" s="71">
        <f>+H41+H54</f>
        <v>438325</v>
      </c>
      <c r="I55" s="72"/>
    </row>
    <row r="56" spans="1:10" ht="63.75" thickBot="1">
      <c r="A56" s="69" t="s">
        <v>47</v>
      </c>
      <c r="B56" s="73">
        <f>IF(B41-F41&lt;0,F41-B41,"-")</f>
        <v>374736</v>
      </c>
      <c r="C56" s="73">
        <f>G55-C55</f>
        <v>271813</v>
      </c>
      <c r="D56" s="73">
        <f>H55-D55</f>
        <v>53284</v>
      </c>
      <c r="E56" s="69" t="s">
        <v>48</v>
      </c>
      <c r="F56" s="73" t="str">
        <f>IF(B41-F41&gt;0,B41-F41,"-")</f>
        <v>-</v>
      </c>
      <c r="G56" s="73" t="str">
        <f>IF(C41-G41&gt;0,C41-G41,"-")</f>
        <v>-</v>
      </c>
      <c r="H56" s="74" t="s">
        <v>86</v>
      </c>
    </row>
    <row r="57" spans="1:10" ht="63">
      <c r="A57" s="75" t="s">
        <v>49</v>
      </c>
      <c r="B57" s="76"/>
      <c r="C57" s="76"/>
      <c r="D57" s="76"/>
      <c r="E57" s="75" t="s">
        <v>50</v>
      </c>
      <c r="F57" s="76" t="str">
        <f>IF(B41+B42-F55&gt;0,B41+B42-F55,"-")</f>
        <v>-</v>
      </c>
      <c r="G57" s="76" t="str">
        <f>IF(C41+C42-G55&gt;0,C41+C42-G55,"-")</f>
        <v>-</v>
      </c>
      <c r="H57" s="77" t="str">
        <f>IF(D41+D42-H55&gt;0,D41+D42-H55,"-")</f>
        <v>-</v>
      </c>
    </row>
    <row r="58" spans="1:10" ht="15.75">
      <c r="A58" s="78"/>
      <c r="B58" s="79"/>
      <c r="C58" s="79"/>
      <c r="D58" s="79"/>
      <c r="E58" s="78"/>
      <c r="F58" s="79"/>
      <c r="G58" s="79"/>
      <c r="H58" s="79"/>
    </row>
    <row r="59" spans="1:10" ht="47.25">
      <c r="A59" s="80" t="s">
        <v>87</v>
      </c>
      <c r="B59" s="81">
        <f>B25+B55</f>
        <v>1257574</v>
      </c>
      <c r="C59" s="81">
        <f>C25+C55</f>
        <v>1767432</v>
      </c>
      <c r="D59" s="81">
        <f>D25+D55</f>
        <v>1775448</v>
      </c>
      <c r="E59" s="80"/>
      <c r="F59" s="81">
        <f>F25+F55</f>
        <v>1257574</v>
      </c>
      <c r="G59" s="81">
        <f>G25+G55</f>
        <v>1767432</v>
      </c>
      <c r="H59" s="81">
        <f>H25+H55</f>
        <v>1418965</v>
      </c>
    </row>
    <row r="60" spans="1:10" ht="15.75">
      <c r="A60" s="82"/>
      <c r="B60" s="82"/>
      <c r="C60" s="82"/>
      <c r="D60" s="82"/>
      <c r="E60" s="82"/>
      <c r="F60" s="82"/>
      <c r="G60" s="82"/>
      <c r="H60" s="82"/>
      <c r="I60" s="83"/>
      <c r="J60" s="83"/>
    </row>
    <row r="61" spans="1:10" ht="15.75">
      <c r="A61" s="84"/>
      <c r="B61" s="83"/>
      <c r="C61" s="83"/>
      <c r="D61" s="83"/>
      <c r="E61" s="83"/>
      <c r="F61" s="83"/>
      <c r="G61" s="83"/>
      <c r="H61" s="83"/>
      <c r="I61" s="83"/>
    </row>
    <row r="62" spans="1:10">
      <c r="B62" s="83"/>
      <c r="C62" s="83"/>
      <c r="D62" s="83"/>
      <c r="E62" s="83"/>
      <c r="F62" s="83"/>
      <c r="G62" s="83"/>
      <c r="H62" s="83"/>
      <c r="I62" s="83"/>
    </row>
    <row r="63" spans="1:10">
      <c r="B63" s="83"/>
      <c r="C63" s="83"/>
      <c r="D63" s="83"/>
      <c r="E63" s="83"/>
      <c r="F63" s="83"/>
      <c r="G63" s="83"/>
      <c r="H63" s="83"/>
      <c r="I63" s="83"/>
    </row>
    <row r="64" spans="1:10">
      <c r="B64" s="83"/>
      <c r="C64" s="83"/>
      <c r="D64" s="83"/>
      <c r="E64" s="83"/>
      <c r="F64" s="83"/>
      <c r="G64" s="83"/>
      <c r="H64" s="83"/>
      <c r="I64" s="83"/>
    </row>
  </sheetData>
  <mergeCells count="7">
    <mergeCell ref="A1:G1"/>
    <mergeCell ref="A2:H2"/>
    <mergeCell ref="A4:D4"/>
    <mergeCell ref="E4:H4"/>
    <mergeCell ref="A29:H29"/>
    <mergeCell ref="A31:D31"/>
    <mergeCell ref="E31:H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2017-05-31T12:54:28Z</dcterms:created>
  <dcterms:modified xsi:type="dcterms:W3CDTF">2017-05-31T12:54:37Z</dcterms:modified>
</cp:coreProperties>
</file>