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MASIPH14\Documents\erika fontos\2016évi anyagok\Zárszámadás 2016\Kész táblák\"/>
    </mc:Choice>
  </mc:AlternateContent>
  <bookViews>
    <workbookView xWindow="360" yWindow="15" windowWidth="11340" windowHeight="6540"/>
  </bookViews>
  <sheets>
    <sheet name="20.mell_2016 Zárszám" sheetId="7" r:id="rId1"/>
  </sheets>
  <definedNames>
    <definedName name="_xlnm.Print_Area" localSheetId="0">'20.mell_2016 Zárszám'!$A$1:$H$107</definedName>
  </definedNames>
  <calcPr calcId="152511"/>
</workbook>
</file>

<file path=xl/calcChain.xml><?xml version="1.0" encoding="utf-8"?>
<calcChain xmlns="http://schemas.openxmlformats.org/spreadsheetml/2006/main">
  <c r="G50" i="7" l="1"/>
  <c r="G53" i="7"/>
  <c r="G51" i="7"/>
  <c r="J20" i="7" l="1"/>
  <c r="J18" i="7"/>
  <c r="G92" i="7" l="1"/>
  <c r="H91" i="7"/>
  <c r="H90" i="7"/>
  <c r="H84" i="7"/>
  <c r="H86" i="7"/>
  <c r="H83" i="7"/>
  <c r="G87" i="7"/>
  <c r="H79" i="7"/>
  <c r="H78" i="7"/>
  <c r="G80" i="7"/>
  <c r="H66" i="7"/>
  <c r="G68" i="7"/>
  <c r="F68" i="7"/>
  <c r="H52" i="7"/>
  <c r="H50" i="7"/>
  <c r="H54" i="7"/>
  <c r="H55" i="7"/>
  <c r="H56" i="7"/>
  <c r="H57" i="7"/>
  <c r="H47" i="7"/>
  <c r="H41" i="7"/>
  <c r="H38" i="7"/>
  <c r="G42" i="7"/>
  <c r="G39" i="7"/>
  <c r="J29" i="7"/>
  <c r="G29" i="7"/>
  <c r="G58" i="7" l="1"/>
  <c r="H11" i="7"/>
  <c r="H17" i="7"/>
  <c r="H19" i="7"/>
  <c r="H21" i="7"/>
  <c r="H28" i="7"/>
  <c r="H32" i="7"/>
  <c r="H33" i="7"/>
  <c r="H34" i="7"/>
  <c r="G24" i="7" l="1"/>
  <c r="G36" i="7"/>
  <c r="G27" i="7"/>
  <c r="G43" i="7" l="1"/>
  <c r="L23" i="7"/>
  <c r="M20" i="7"/>
  <c r="L12" i="7"/>
  <c r="I38" i="7"/>
  <c r="J38" i="7"/>
  <c r="J36" i="7"/>
  <c r="G107" i="7"/>
  <c r="G106" i="7"/>
  <c r="H70" i="7"/>
  <c r="G71" i="7"/>
  <c r="H63" i="7"/>
  <c r="H60" i="7"/>
  <c r="E106" i="7"/>
  <c r="E107" i="7" s="1"/>
  <c r="E92" i="7"/>
  <c r="E87" i="7"/>
  <c r="E80" i="7"/>
  <c r="E68" i="7"/>
  <c r="E58" i="7"/>
  <c r="E43" i="7"/>
  <c r="E36" i="7"/>
  <c r="F42" i="7" l="1"/>
  <c r="H42" i="7" s="1"/>
  <c r="F39" i="7"/>
  <c r="H39" i="7" s="1"/>
  <c r="F102" i="7" l="1"/>
  <c r="F104" i="7"/>
  <c r="F100" i="7"/>
  <c r="F87" i="7"/>
  <c r="H87" i="7" s="1"/>
  <c r="F27" i="7"/>
  <c r="H27" i="7" s="1"/>
  <c r="F30" i="7"/>
  <c r="H30" i="7" s="1"/>
  <c r="F26" i="7"/>
  <c r="H26" i="7" s="1"/>
  <c r="F29" i="7"/>
  <c r="F31" i="7"/>
  <c r="H31" i="7" s="1"/>
  <c r="L29" i="7" l="1"/>
  <c r="H29" i="7"/>
  <c r="F80" i="7"/>
  <c r="H80" i="7" s="1"/>
  <c r="F71" i="7" l="1"/>
  <c r="H71" i="7" s="1"/>
  <c r="F92" i="7" l="1"/>
  <c r="H92" i="7" s="1"/>
  <c r="F14" i="7" l="1"/>
  <c r="H14" i="7" s="1"/>
  <c r="F22" i="7" l="1"/>
  <c r="H22" i="7" s="1"/>
  <c r="F15" i="7"/>
  <c r="H15" i="7" s="1"/>
  <c r="F24" i="7"/>
  <c r="H24" i="7" s="1"/>
  <c r="F48" i="7" l="1"/>
  <c r="H48" i="7" s="1"/>
  <c r="F51" i="7"/>
  <c r="H51" i="7" s="1"/>
  <c r="F53" i="7"/>
  <c r="H53" i="7" s="1"/>
  <c r="F58" i="7" l="1"/>
  <c r="H58" i="7" s="1"/>
  <c r="F16" i="7"/>
  <c r="H16" i="7" s="1"/>
  <c r="F18" i="7"/>
  <c r="H18" i="7" s="1"/>
  <c r="F23" i="7"/>
  <c r="H23" i="7" s="1"/>
  <c r="F20" i="7"/>
  <c r="H20" i="7" s="1"/>
  <c r="F25" i="7"/>
  <c r="H25" i="7" s="1"/>
  <c r="F13" i="7"/>
  <c r="H13" i="7" s="1"/>
  <c r="F12" i="7"/>
  <c r="H12" i="7" l="1"/>
  <c r="F36" i="7"/>
  <c r="F106" i="7"/>
  <c r="H36" i="7" l="1"/>
  <c r="F43" i="7"/>
  <c r="H43" i="7" s="1"/>
  <c r="F107" i="7"/>
  <c r="H68" i="7" l="1"/>
</calcChain>
</file>

<file path=xl/sharedStrings.xml><?xml version="1.0" encoding="utf-8"?>
<sst xmlns="http://schemas.openxmlformats.org/spreadsheetml/2006/main" count="187" uniqueCount="137">
  <si>
    <t>ezer Ft-ban</t>
  </si>
  <si>
    <t>sorszám</t>
  </si>
  <si>
    <t>Megnevezés</t>
  </si>
  <si>
    <t>előirányzat</t>
  </si>
  <si>
    <t>I.</t>
  </si>
  <si>
    <t>1.</t>
  </si>
  <si>
    <t>2.</t>
  </si>
  <si>
    <t>II.</t>
  </si>
  <si>
    <t>1)</t>
  </si>
  <si>
    <t>2)</t>
  </si>
  <si>
    <t>3)</t>
  </si>
  <si>
    <t>4)</t>
  </si>
  <si>
    <t>5)</t>
  </si>
  <si>
    <t>EGYES KIADÁSOK CÉLONKÉNTI RÉSZLETEZÉSE</t>
  </si>
  <si>
    <t>Önkormányzat költségvetésében</t>
  </si>
  <si>
    <t>Működési célú pénzeszköz átadás államháztartáson kívülre mindösszesen:</t>
  </si>
  <si>
    <t>Felhamozási célú támogatási kölcsön mindösszesen:</t>
  </si>
  <si>
    <t>6)</t>
  </si>
  <si>
    <t>7)</t>
  </si>
  <si>
    <t>8)</t>
  </si>
  <si>
    <t>Működési költségvetés kiadásai</t>
  </si>
  <si>
    <t>Működési célú támogatás államháztartáson belülre mindösszesen</t>
  </si>
  <si>
    <t>Felhalmozási költségvetés kiadásai</t>
  </si>
  <si>
    <t>Felhalmozási célú pénzeszköz átadás államháztartáson kívülre összesen:</t>
  </si>
  <si>
    <t>Általános tartalék (011130 korm-i funkció)</t>
  </si>
  <si>
    <t>Önkormányzati környezetvédelmi alap (066020 korm-i funkció)</t>
  </si>
  <si>
    <t>Lakásépítés,vásárlás,felújítás helyi pénzbeli tám. lakosságnak (061030 korm-i funkció)</t>
  </si>
  <si>
    <t>Helyi védett értékek támogatása (066020 korm-i funkció)</t>
  </si>
  <si>
    <t>Egyéb felhalmozási célú támogatások államháztartáson kívülre</t>
  </si>
  <si>
    <t>Civil szervezetek támogatása (084031 korm-i funkció)</t>
  </si>
  <si>
    <t>Sportegyesületek támogatása (081041 korm-i funkció)</t>
  </si>
  <si>
    <t>9)</t>
  </si>
  <si>
    <t>Egyéb felhalmozási célú támogatások államháztartáson belülre:</t>
  </si>
  <si>
    <t>Fürdő ellenőrzés miatti visszafizetés (081061 korm-i funkció)</t>
  </si>
  <si>
    <t>Egyéb felhalmozási célú támogatások ÁH-on belülre összesen:</t>
  </si>
  <si>
    <t>Visszatérítendő támogatás ÁH-on kívülre:</t>
  </si>
  <si>
    <t>Ivóvízminőségjavító Társulás kapcsán tagi hozzájárulás (063020 korm.funkció)</t>
  </si>
  <si>
    <t>3.</t>
  </si>
  <si>
    <t>Tartalékok</t>
  </si>
  <si>
    <t>Céltartalék</t>
  </si>
  <si>
    <t>Külföldi csrekapcsolatok ápolása kapcsán nyári tábor fedezetére (011130 korm.funkció)</t>
  </si>
  <si>
    <t>Későbbi célmeghatározással pályázatok önrészéhez (011130 korm-i funkció)</t>
  </si>
  <si>
    <t>Céltartalék összesen:</t>
  </si>
  <si>
    <t>Tartalék összesen:</t>
  </si>
  <si>
    <t>2016. évi</t>
  </si>
  <si>
    <t>2016. évben induló közfoglalkoztatási programok önrészéhez (041233 korm.funkció)</t>
  </si>
  <si>
    <t>Regöly önkormányzatnak pe. átadás Regöly-Pacsmag-Tamási-Adorján kerékpárút fenntartásához (045161 korm.f.)</t>
  </si>
  <si>
    <t>Települési folyékony hulladék összegyűjtésére, elszállítására von.közszolg.szerződés szerinti díjkülönbözet (052020 korm-i funkció)</t>
  </si>
  <si>
    <t>Pénzeszköz átadása rezsiköltségekre Tamási szabadidő sporte.(081030 korm.-i funkció)</t>
  </si>
  <si>
    <t>Rászorulók szünideji étkeztetése, megőrzés (104037 korm-i funkció)</t>
  </si>
  <si>
    <t>4.</t>
  </si>
  <si>
    <t>Szociális segélykölcsön 19/2013. (X.12.) számú önkormányzati rendelet alapján</t>
  </si>
  <si>
    <t>2015. évről áthúzódó bérkompenzáció (011130 korm-i funkció)</t>
  </si>
  <si>
    <t>Geotermia működésének tartaléka (066020 korm-i funkció)</t>
  </si>
  <si>
    <t>Civil szervezetek támogatása: önkormányzati tűzoltóság támogatása (084031 korm-i funkció)</t>
  </si>
  <si>
    <t>Szekszárdi Szakképzési Centrum részére szakképző iskola felújításához (092260 korm-i funkció)</t>
  </si>
  <si>
    <t>Pécsi Egyházmegye részére gimnázium beruházási, felújítási feladatokra (092260 korm-i funkció)</t>
  </si>
  <si>
    <t>Felsőoktatásban tanulók támogatása (094260korm-i funkció)</t>
  </si>
  <si>
    <t>DÁM Társulás részére belső ellenőrzési feladatok ellátásához  (011130 korm-i funkció)</t>
  </si>
  <si>
    <t>10)</t>
  </si>
  <si>
    <t>11)</t>
  </si>
  <si>
    <t>12)</t>
  </si>
  <si>
    <t>13)</t>
  </si>
  <si>
    <t>14)</t>
  </si>
  <si>
    <t>15)</t>
  </si>
  <si>
    <t>16)</t>
  </si>
  <si>
    <t>17)</t>
  </si>
  <si>
    <t>18)</t>
  </si>
  <si>
    <t>Pályázati támogatás üdülők akadálymentesítésére (066020 korm-i funkció)</t>
  </si>
  <si>
    <t>19)</t>
  </si>
  <si>
    <t>KEOP-1.2.0/B/10-2010-0077 szennyvízberuházási projekt eu-s támogatás visszafizetése (052020 korm.funkció)</t>
  </si>
  <si>
    <t>20)</t>
  </si>
  <si>
    <t>21)</t>
  </si>
  <si>
    <t>22)</t>
  </si>
  <si>
    <t>23)</t>
  </si>
  <si>
    <t>Ivóvízminőségjavító Társulásnak bérkompenzáció fedezetére(063020 korm.funkció)</t>
  </si>
  <si>
    <t>2016. évi bérkompenzáció előlege</t>
  </si>
  <si>
    <t xml:space="preserve">9) </t>
  </si>
  <si>
    <t>Teljesítési biztosítés Aquaplusz Kft</t>
  </si>
  <si>
    <t>III.</t>
  </si>
  <si>
    <t>Folyékony hulladék ártalmatlanítása tám.átadás vállalkozásnak (052020 korm-i funkció)</t>
  </si>
  <si>
    <t>24)</t>
  </si>
  <si>
    <t>EFI 2015. évi támogatás elszámolása kapcsán visszafizetés (074054 korm.funkció)</t>
  </si>
  <si>
    <t>Külföldi cserekapcsolatok ápolása kapcsán nyári tábor fedezetére (011130 korm.funkció)</t>
  </si>
  <si>
    <t>Tamási 2009 FC részére támogatás műfüves pálya kialakításához (081030 korm.funkció)</t>
  </si>
  <si>
    <t>DÁM Társulás részére 2016. évi működési hozzájárulás (011130 korm-i funkció)</t>
  </si>
  <si>
    <t>Hulladékgazdálkodási konzorcium tagdíj, Peéso-Kom Nkft törzstőke emeléshez pénzeszk.átadás (051030 korm.-i funkció)</t>
  </si>
  <si>
    <t>DÁM Társulásnak kiegészítő ágazati pótlék fedezete (018030 korm.-i finkció)</t>
  </si>
  <si>
    <t>25)</t>
  </si>
  <si>
    <t>Vízmű üzletrész vásárlásához kapcsolódóan Iregszemcse Község Önkormányzatának átadott összeg (063020 korm.-i funkció)</t>
  </si>
  <si>
    <t>Tamási Koppány Sportegyesület vissza nem térítendő támogatása (081041 korm.-i funkció)</t>
  </si>
  <si>
    <t>Tamási 2009 FC részére adott vissza nem térítendő támogatás a műfüves pálya ünnepélyes átadásának megszervezésére (081041 korm.-i funkció)</t>
  </si>
  <si>
    <t>Tamási Város Roma Nemzetiségi Önkormányzatának a közfoglalkoztatotti bérek folyamatos fin.-ra adott támogatás (900060 korm-i funkció)</t>
  </si>
  <si>
    <t>Tamási 2009 FC részére a 2127. hrsz. alatti ingatlanon megvalósítandó beruházás ÁFA fedezetére adott támogatás (900060 korm-i funkció)</t>
  </si>
  <si>
    <t>5.</t>
  </si>
  <si>
    <t>Visszatérítendő támogatások, kölcsönök nyújtása ÁH-on belülre összesen:</t>
  </si>
  <si>
    <t>Délnyugat Balatoni Hulladékgazd.társ. részére SIÓKOM Nkft.törzstőke emeléshez  (051030 korm-i funkció)</t>
  </si>
  <si>
    <t>DÁM Társulásnak átadott állami normatívák szakosított ellátásra (018030 korm-i funkció)</t>
  </si>
  <si>
    <t>DÁM Társulásnak átadott állami normatíva időskorúak nappali ellátása (018030 korm-i funkció)</t>
  </si>
  <si>
    <t>DÁM Társulásnak átadott állami normatíva demes betegek nappali  ellátása (018030 korm-i funkció)</t>
  </si>
  <si>
    <t>DÁM Társulásnak átadott állami normatíva család és gyermekjóléti szolgálat (018030 korm-i funkció)</t>
  </si>
  <si>
    <t>DÁM Társulásnak átadott állami normatíva család és gyermekjóléti központ (018030 korm-i funkció)</t>
  </si>
  <si>
    <t>DÁM Társulásnak átadott állami normatíva szociális étkeztetés(018030 korm-i funkció)</t>
  </si>
  <si>
    <t>DÁM Társulásnak átadott állami normatíva házi segitségnyújtás(018030 korm-i funkció)</t>
  </si>
  <si>
    <t>DÁM Társulásnak átadott NRSZH támogatás szociális foglalkoztatáshoz(018030 korm-i funkció)</t>
  </si>
  <si>
    <t>DÁM Társulásnak bérkompenzáció fedezete (018030 korm.-i finkció)</t>
  </si>
  <si>
    <t>DÁM Társulásnak ágazati pótlék fedezete (018030 korm.-i finkció)</t>
  </si>
  <si>
    <t>Erzsébet-utalványok visszaváltása (018010 korm.funkció)</t>
  </si>
  <si>
    <t>2016. évi biztosíték átutalása Magyar Kézilabda Szövetségnek a gimnázium tornaterem felújításához kapcsolódóan (092260 korm. funkció)</t>
  </si>
  <si>
    <t>DÁM Társulásnak átadott önkormányzati hozzájárulás időskorúak nappali ellátása (011130 korm-i funkció)</t>
  </si>
  <si>
    <t>DÁM Társulásnak átadott önkormányzati hozzájárulás demes betegek nappali  ellátása (011130 korm-i funkció)</t>
  </si>
  <si>
    <t>DÁM Társulásnak átadott önkormányzati hozzájárulás család és gyermekjóléti szolg. (011130 korm-i funkció)</t>
  </si>
  <si>
    <t>DÁM Társulásnak átadott önkormányzati hozzájárulás szociális étkeztetés (011130 korm-i funkció)</t>
  </si>
  <si>
    <t>DÁM Társulásnak átadott önkormányzati hozzájárulás házi segitségnyújtás (011130 korm-i funkció)</t>
  </si>
  <si>
    <t>DDR-nek átadott, előző években megítélt EU-önerő összege</t>
  </si>
  <si>
    <t>Városi Művelődési Központ költségvetésében</t>
  </si>
  <si>
    <t xml:space="preserve"> Intézmény átszervezés miatti technikai tétel (záró pénzkészlet és függő, átfutó tételek átadása a jogutód intézménynek)</t>
  </si>
  <si>
    <t>Intézmény összesen:</t>
  </si>
  <si>
    <t>Önkormányzat költségvetésében összesen:</t>
  </si>
  <si>
    <t>Könnyü László Városi Könyvtár és Helytörténeti Gyűjtemény költségvetésében</t>
  </si>
  <si>
    <t>eredeti</t>
  </si>
  <si>
    <t>módosított</t>
  </si>
  <si>
    <t>2016. évi teljesítés</t>
  </si>
  <si>
    <t>Teljesítés %-a</t>
  </si>
  <si>
    <t>26)</t>
  </si>
  <si>
    <t>Tamási Szociális Központnak nappali ellátáshoz átadott támogatás  (102031 korm.funkció)</t>
  </si>
  <si>
    <t>Helyi közösségi közlekedés támogatására kapott vissza nem térítendő támogatás átadása a Dél-Dunántúli Közlekedési Központ Zrt. Felé (066020 korm. Funkció)</t>
  </si>
  <si>
    <t>Tamási Közös Önkormányzati Hivatal költségvetésében</t>
  </si>
  <si>
    <t>Dolgozói kölcsön a Tamási Közös Önkormányzati Hivatal jegyzője által kiadott 2/2013. (III.01.)sz. uatasítása alapján</t>
  </si>
  <si>
    <t>1) Egyéb működési célú támogatások ÁH-n belülre</t>
  </si>
  <si>
    <t>2) Egyéb működési célú támogatások államháztartáson kívülre</t>
  </si>
  <si>
    <t>3) Árkiegészítések, ártámogatások</t>
  </si>
  <si>
    <t>4) Működési célú visszatéritendő támogatások, kölcsönök nyújtása ÁH-n kívülre</t>
  </si>
  <si>
    <t>Működési célú visszatéritendő támogatások, kölcsönök nyújtása ÁH-n kívülre mindösszesen:</t>
  </si>
  <si>
    <t>5) Működési célú visszatérítendő támogatások, kölcsönök nyújtása ÁH-on belülre:</t>
  </si>
  <si>
    <t>Pénzeszköz átadása rezsiköltségekre Tamási 2009 FC (több korm.-i funkció)</t>
  </si>
  <si>
    <t>20. számú melléklet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</si>
</sst>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7" x14ac:knownFonts="1">
    <font>
      <sz val="10"/>
      <name val="Arial CE"/>
      <charset val="238"/>
    </font>
    <font>
      <sz val="8"/>
      <name val="Arial CE"/>
      <charset val="238"/>
    </font>
    <font>
      <sz val="12"/>
      <name val="Times New Roman CE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u/>
      <sz val="12"/>
      <name val="Times New Roman"/>
      <family val="1"/>
      <charset val="238"/>
    </font>
    <font>
      <b/>
      <sz val="12"/>
      <color rgb="FFFF000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156">
    <xf numFmtId="0" fontId="0" fillId="0" borderId="0" xfId="0"/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4" fillId="0" borderId="13" xfId="0" applyFont="1" applyFill="1" applyBorder="1"/>
    <xf numFmtId="0" fontId="3" fillId="0" borderId="13" xfId="0" applyFont="1" applyFill="1" applyBorder="1"/>
    <xf numFmtId="0" fontId="4" fillId="0" borderId="4" xfId="0" applyFont="1" applyFill="1" applyBorder="1" applyAlignment="1">
      <alignment horizontal="right"/>
    </xf>
    <xf numFmtId="0" fontId="5" fillId="0" borderId="4" xfId="1" applyFont="1" applyFill="1" applyBorder="1" applyAlignment="1" applyProtection="1">
      <alignment horizontal="left"/>
    </xf>
    <xf numFmtId="0" fontId="4" fillId="0" borderId="13" xfId="0" applyFont="1" applyFill="1" applyBorder="1" applyAlignment="1"/>
    <xf numFmtId="0" fontId="4" fillId="0" borderId="4" xfId="0" applyFont="1" applyFill="1" applyBorder="1" applyAlignment="1"/>
    <xf numFmtId="0" fontId="4" fillId="0" borderId="5" xfId="0" applyFont="1" applyFill="1" applyBorder="1" applyAlignment="1"/>
    <xf numFmtId="0" fontId="4" fillId="0" borderId="6" xfId="0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right"/>
    </xf>
    <xf numFmtId="0" fontId="3" fillId="0" borderId="4" xfId="0" applyFont="1" applyFill="1" applyBorder="1" applyAlignment="1">
      <alignment horizontal="left"/>
    </xf>
    <xf numFmtId="0" fontId="3" fillId="0" borderId="4" xfId="0" applyFont="1" applyFill="1" applyBorder="1"/>
    <xf numFmtId="0" fontId="4" fillId="0" borderId="4" xfId="0" applyFont="1" applyFill="1" applyBorder="1"/>
    <xf numFmtId="3" fontId="3" fillId="0" borderId="0" xfId="0" applyNumberFormat="1" applyFont="1" applyFill="1"/>
    <xf numFmtId="0" fontId="5" fillId="0" borderId="4" xfId="1" applyFont="1" applyFill="1" applyBorder="1" applyAlignment="1" applyProtection="1">
      <alignment horizontal="left" vertical="center" wrapText="1"/>
    </xf>
    <xf numFmtId="0" fontId="4" fillId="0" borderId="1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right"/>
    </xf>
    <xf numFmtId="0" fontId="4" fillId="0" borderId="6" xfId="0" applyFont="1" applyFill="1" applyBorder="1" applyAlignment="1">
      <alignment horizontal="right"/>
    </xf>
    <xf numFmtId="0" fontId="5" fillId="0" borderId="19" xfId="0" applyFont="1" applyFill="1" applyBorder="1"/>
    <xf numFmtId="0" fontId="3" fillId="0" borderId="6" xfId="0" applyFont="1" applyFill="1" applyBorder="1" applyAlignment="1">
      <alignment horizontal="right"/>
    </xf>
    <xf numFmtId="0" fontId="3" fillId="0" borderId="19" xfId="0" applyFont="1" applyFill="1" applyBorder="1"/>
    <xf numFmtId="0" fontId="3" fillId="0" borderId="19" xfId="0" applyFont="1" applyFill="1" applyBorder="1" applyAlignment="1">
      <alignment horizontal="right"/>
    </xf>
    <xf numFmtId="0" fontId="5" fillId="0" borderId="4" xfId="0" applyFont="1" applyFill="1" applyBorder="1"/>
    <xf numFmtId="0" fontId="3" fillId="0" borderId="17" xfId="0" applyFont="1" applyFill="1" applyBorder="1"/>
    <xf numFmtId="0" fontId="3" fillId="0" borderId="18" xfId="0" applyFont="1" applyFill="1" applyBorder="1"/>
    <xf numFmtId="0" fontId="4" fillId="0" borderId="18" xfId="0" applyFont="1" applyFill="1" applyBorder="1"/>
    <xf numFmtId="0" fontId="4" fillId="0" borderId="19" xfId="0" applyFont="1" applyFill="1" applyBorder="1"/>
    <xf numFmtId="0" fontId="3" fillId="0" borderId="4" xfId="0" applyFont="1" applyFill="1" applyBorder="1" applyAlignment="1">
      <alignment wrapText="1"/>
    </xf>
    <xf numFmtId="0" fontId="3" fillId="0" borderId="20" xfId="0" applyFont="1" applyFill="1" applyBorder="1" applyAlignment="1">
      <alignment wrapText="1"/>
    </xf>
    <xf numFmtId="0" fontId="3" fillId="0" borderId="21" xfId="0" applyFont="1" applyFill="1" applyBorder="1" applyAlignment="1">
      <alignment wrapText="1"/>
    </xf>
    <xf numFmtId="0" fontId="4" fillId="0" borderId="6" xfId="0" applyFont="1" applyFill="1" applyBorder="1" applyAlignment="1">
      <alignment horizontal="left"/>
    </xf>
    <xf numFmtId="0" fontId="4" fillId="0" borderId="5" xfId="0" applyFont="1" applyFill="1" applyBorder="1" applyAlignment="1">
      <alignment horizontal="left"/>
    </xf>
    <xf numFmtId="0" fontId="4" fillId="0" borderId="4" xfId="0" applyFont="1" applyFill="1" applyBorder="1" applyAlignment="1">
      <alignment horizontal="left"/>
    </xf>
    <xf numFmtId="0" fontId="3" fillId="0" borderId="22" xfId="0" applyFont="1" applyFill="1" applyBorder="1"/>
    <xf numFmtId="0" fontId="4" fillId="0" borderId="21" xfId="0" applyFont="1" applyFill="1" applyBorder="1" applyAlignment="1">
      <alignment horizontal="right"/>
    </xf>
    <xf numFmtId="0" fontId="3" fillId="0" borderId="21" xfId="0" applyFont="1" applyFill="1" applyBorder="1" applyAlignment="1">
      <alignment horizontal="right"/>
    </xf>
    <xf numFmtId="0" fontId="3" fillId="0" borderId="21" xfId="0" applyFont="1" applyFill="1" applyBorder="1" applyAlignment="1">
      <alignment horizontal="left"/>
    </xf>
    <xf numFmtId="0" fontId="3" fillId="0" borderId="23" xfId="0" applyFont="1" applyFill="1" applyBorder="1"/>
    <xf numFmtId="0" fontId="4" fillId="0" borderId="3" xfId="0" applyFont="1" applyFill="1" applyBorder="1" applyAlignment="1">
      <alignment horizontal="right"/>
    </xf>
    <xf numFmtId="0" fontId="3" fillId="0" borderId="3" xfId="0" applyFont="1" applyFill="1" applyBorder="1" applyAlignment="1">
      <alignment horizontal="right"/>
    </xf>
    <xf numFmtId="0" fontId="4" fillId="0" borderId="3" xfId="0" applyFont="1" applyFill="1" applyBorder="1"/>
    <xf numFmtId="0" fontId="3" fillId="0" borderId="24" xfId="0" applyFont="1" applyFill="1" applyBorder="1" applyAlignment="1">
      <alignment horizontal="left"/>
    </xf>
    <xf numFmtId="0" fontId="3" fillId="0" borderId="5" xfId="0" applyFont="1" applyFill="1" applyBorder="1" applyAlignment="1">
      <alignment wrapText="1"/>
    </xf>
    <xf numFmtId="0" fontId="3" fillId="0" borderId="6" xfId="0" applyFont="1" applyFill="1" applyBorder="1"/>
    <xf numFmtId="0" fontId="3" fillId="0" borderId="6" xfId="0" applyFont="1" applyFill="1" applyBorder="1" applyAlignment="1">
      <alignment horizontal="left"/>
    </xf>
    <xf numFmtId="0" fontId="3" fillId="0" borderId="5" xfId="0" applyFont="1" applyFill="1" applyBorder="1"/>
    <xf numFmtId="0" fontId="3" fillId="0" borderId="6" xfId="0" applyFont="1" applyFill="1" applyBorder="1" applyAlignment="1">
      <alignment wrapText="1"/>
    </xf>
    <xf numFmtId="0" fontId="5" fillId="0" borderId="6" xfId="0" applyFont="1" applyFill="1" applyBorder="1"/>
    <xf numFmtId="3" fontId="3" fillId="0" borderId="9" xfId="0" applyNumberFormat="1" applyFont="1" applyFill="1" applyBorder="1" applyAlignment="1">
      <alignment horizontal="center"/>
    </xf>
    <xf numFmtId="3" fontId="3" fillId="0" borderId="30" xfId="0" applyNumberFormat="1" applyFont="1" applyFill="1" applyBorder="1" applyAlignment="1">
      <alignment horizontal="center"/>
    </xf>
    <xf numFmtId="3" fontId="3" fillId="0" borderId="3" xfId="0" applyNumberFormat="1" applyFont="1" applyFill="1" applyBorder="1" applyAlignment="1">
      <alignment horizontal="center"/>
    </xf>
    <xf numFmtId="3" fontId="3" fillId="0" borderId="31" xfId="0" applyNumberFormat="1" applyFont="1" applyFill="1" applyBorder="1" applyAlignment="1">
      <alignment horizontal="center"/>
    </xf>
    <xf numFmtId="3" fontId="3" fillId="0" borderId="0" xfId="0" applyNumberFormat="1" applyFont="1" applyFill="1" applyBorder="1" applyAlignment="1">
      <alignment horizontal="center"/>
    </xf>
    <xf numFmtId="3" fontId="3" fillId="0" borderId="1" xfId="0" applyNumberFormat="1" applyFont="1" applyFill="1" applyBorder="1" applyAlignment="1">
      <alignment horizontal="center"/>
    </xf>
    <xf numFmtId="3" fontId="3" fillId="0" borderId="6" xfId="0" applyNumberFormat="1" applyFont="1" applyFill="1" applyBorder="1"/>
    <xf numFmtId="0" fontId="4" fillId="0" borderId="6" xfId="0" applyFont="1" applyFill="1" applyBorder="1" applyAlignment="1"/>
    <xf numFmtId="3" fontId="3" fillId="0" borderId="5" xfId="0" applyNumberFormat="1" applyFont="1" applyFill="1" applyBorder="1" applyAlignment="1">
      <alignment horizontal="right"/>
    </xf>
    <xf numFmtId="3" fontId="3" fillId="0" borderId="26" xfId="0" applyNumberFormat="1" applyFont="1" applyFill="1" applyBorder="1"/>
    <xf numFmtId="3" fontId="3" fillId="0" borderId="25" xfId="0" applyNumberFormat="1" applyFont="1" applyFill="1" applyBorder="1"/>
    <xf numFmtId="3" fontId="4" fillId="0" borderId="26" xfId="0" applyNumberFormat="1" applyFont="1" applyFill="1" applyBorder="1"/>
    <xf numFmtId="3" fontId="4" fillId="0" borderId="6" xfId="0" applyNumberFormat="1" applyFont="1" applyFill="1" applyBorder="1"/>
    <xf numFmtId="3" fontId="4" fillId="0" borderId="27" xfId="0" applyNumberFormat="1" applyFont="1" applyFill="1" applyBorder="1"/>
    <xf numFmtId="3" fontId="4" fillId="0" borderId="25" xfId="0" applyNumberFormat="1" applyFont="1" applyFill="1" applyBorder="1"/>
    <xf numFmtId="0" fontId="3" fillId="0" borderId="20" xfId="0" applyFont="1" applyFill="1" applyBorder="1" applyAlignment="1">
      <alignment horizontal="right"/>
    </xf>
    <xf numFmtId="3" fontId="3" fillId="0" borderId="24" xfId="0" applyNumberFormat="1" applyFont="1" applyFill="1" applyBorder="1"/>
    <xf numFmtId="3" fontId="4" fillId="0" borderId="32" xfId="0" applyNumberFormat="1" applyFont="1" applyFill="1" applyBorder="1"/>
    <xf numFmtId="3" fontId="4" fillId="0" borderId="24" xfId="0" applyNumberFormat="1" applyFont="1" applyFill="1" applyBorder="1"/>
    <xf numFmtId="0" fontId="3" fillId="0" borderId="14" xfId="0" applyFont="1" applyFill="1" applyBorder="1"/>
    <xf numFmtId="0" fontId="3" fillId="0" borderId="34" xfId="0" applyFont="1" applyFill="1" applyBorder="1"/>
    <xf numFmtId="0" fontId="3" fillId="0" borderId="12" xfId="0" applyFont="1" applyFill="1" applyBorder="1"/>
    <xf numFmtId="0" fontId="3" fillId="0" borderId="16" xfId="0" applyFont="1" applyFill="1" applyBorder="1"/>
    <xf numFmtId="0" fontId="4" fillId="0" borderId="5" xfId="0" applyFont="1" applyFill="1" applyBorder="1"/>
    <xf numFmtId="0" fontId="5" fillId="0" borderId="5" xfId="0" applyFont="1" applyFill="1" applyBorder="1"/>
    <xf numFmtId="0" fontId="4" fillId="0" borderId="6" xfId="0" applyFont="1" applyFill="1" applyBorder="1"/>
    <xf numFmtId="0" fontId="4" fillId="0" borderId="33" xfId="0" applyFont="1" applyFill="1" applyBorder="1"/>
    <xf numFmtId="0" fontId="3" fillId="0" borderId="36" xfId="0" applyFont="1" applyFill="1" applyBorder="1" applyAlignment="1">
      <alignment horizontal="left"/>
    </xf>
    <xf numFmtId="0" fontId="5" fillId="0" borderId="3" xfId="0" applyFont="1" applyFill="1" applyBorder="1"/>
    <xf numFmtId="3" fontId="4" fillId="0" borderId="6" xfId="0" applyNumberFormat="1" applyFont="1" applyFill="1" applyBorder="1" applyAlignment="1">
      <alignment horizontal="right"/>
    </xf>
    <xf numFmtId="3" fontId="5" fillId="0" borderId="6" xfId="1" applyNumberFormat="1" applyFont="1" applyFill="1" applyBorder="1" applyAlignment="1" applyProtection="1">
      <alignment horizontal="right"/>
    </xf>
    <xf numFmtId="3" fontId="3" fillId="0" borderId="4" xfId="0" applyNumberFormat="1" applyFont="1" applyFill="1" applyBorder="1" applyAlignment="1">
      <alignment horizontal="right"/>
    </xf>
    <xf numFmtId="3" fontId="3" fillId="0" borderId="26" xfId="0" applyNumberFormat="1" applyFont="1" applyFill="1" applyBorder="1" applyAlignment="1">
      <alignment horizontal="right"/>
    </xf>
    <xf numFmtId="3" fontId="3" fillId="0" borderId="6" xfId="0" applyNumberFormat="1" applyFont="1" applyFill="1" applyBorder="1" applyAlignment="1">
      <alignment horizontal="right"/>
    </xf>
    <xf numFmtId="3" fontId="3" fillId="0" borderId="25" xfId="0" applyNumberFormat="1" applyFont="1" applyFill="1" applyBorder="1" applyAlignment="1">
      <alignment horizontal="right"/>
    </xf>
    <xf numFmtId="3" fontId="3" fillId="0" borderId="4" xfId="0" applyNumberFormat="1" applyFont="1" applyFill="1" applyBorder="1" applyAlignment="1">
      <alignment horizontal="right" wrapText="1"/>
    </xf>
    <xf numFmtId="3" fontId="4" fillId="0" borderId="4" xfId="0" applyNumberFormat="1" applyFont="1" applyFill="1" applyBorder="1" applyAlignment="1">
      <alignment horizontal="right"/>
    </xf>
    <xf numFmtId="3" fontId="4" fillId="0" borderId="32" xfId="0" applyNumberFormat="1" applyFont="1" applyFill="1" applyBorder="1" applyAlignment="1">
      <alignment horizontal="right"/>
    </xf>
    <xf numFmtId="3" fontId="4" fillId="0" borderId="25" xfId="0" applyNumberFormat="1" applyFont="1" applyFill="1" applyBorder="1" applyAlignment="1">
      <alignment horizontal="right"/>
    </xf>
    <xf numFmtId="3" fontId="5" fillId="0" borderId="25" xfId="1" applyNumberFormat="1" applyFont="1" applyFill="1" applyBorder="1" applyAlignment="1" applyProtection="1">
      <alignment horizontal="right" vertical="center" wrapText="1"/>
    </xf>
    <xf numFmtId="3" fontId="3" fillId="0" borderId="21" xfId="0" applyNumberFormat="1" applyFont="1" applyFill="1" applyBorder="1" applyAlignment="1">
      <alignment horizontal="right"/>
    </xf>
    <xf numFmtId="3" fontId="3" fillId="0" borderId="24" xfId="0" applyNumberFormat="1" applyFont="1" applyFill="1" applyBorder="1" applyAlignment="1">
      <alignment horizontal="right"/>
    </xf>
    <xf numFmtId="3" fontId="3" fillId="0" borderId="6" xfId="0" applyNumberFormat="1" applyFont="1" applyFill="1" applyBorder="1" applyAlignment="1">
      <alignment horizontal="right" wrapText="1"/>
    </xf>
    <xf numFmtId="3" fontId="3" fillId="0" borderId="26" xfId="0" applyNumberFormat="1" applyFont="1" applyFill="1" applyBorder="1" applyAlignment="1">
      <alignment horizontal="right" wrapText="1"/>
    </xf>
    <xf numFmtId="3" fontId="5" fillId="0" borderId="0" xfId="0" applyNumberFormat="1" applyFont="1" applyFill="1" applyBorder="1" applyAlignment="1">
      <alignment horizontal="right"/>
    </xf>
    <xf numFmtId="3" fontId="5" fillId="0" borderId="1" xfId="0" applyNumberFormat="1" applyFont="1" applyFill="1" applyBorder="1" applyAlignment="1">
      <alignment horizontal="right"/>
    </xf>
    <xf numFmtId="3" fontId="3" fillId="0" borderId="0" xfId="0" applyNumberFormat="1" applyFont="1" applyFill="1" applyBorder="1" applyAlignment="1">
      <alignment horizontal="right"/>
    </xf>
    <xf numFmtId="3" fontId="4" fillId="0" borderId="1" xfId="0" applyNumberFormat="1" applyFont="1" applyFill="1" applyBorder="1" applyAlignment="1">
      <alignment horizontal="right"/>
    </xf>
    <xf numFmtId="3" fontId="3" fillId="0" borderId="21" xfId="0" applyNumberFormat="1" applyFont="1" applyFill="1" applyBorder="1" applyAlignment="1">
      <alignment horizontal="right" wrapText="1"/>
    </xf>
    <xf numFmtId="3" fontId="4" fillId="0" borderId="35" xfId="0" applyNumberFormat="1" applyFont="1" applyFill="1" applyBorder="1" applyAlignment="1">
      <alignment horizontal="right"/>
    </xf>
    <xf numFmtId="3" fontId="4" fillId="0" borderId="3" xfId="0" applyNumberFormat="1" applyFont="1" applyFill="1" applyBorder="1" applyAlignment="1">
      <alignment horizontal="right"/>
    </xf>
    <xf numFmtId="3" fontId="5" fillId="0" borderId="4" xfId="0" applyNumberFormat="1" applyFont="1" applyFill="1" applyBorder="1" applyAlignment="1">
      <alignment horizontal="right"/>
    </xf>
    <xf numFmtId="3" fontId="3" fillId="0" borderId="30" xfId="0" applyNumberFormat="1" applyFont="1" applyFill="1" applyBorder="1" applyAlignment="1">
      <alignment horizontal="right" wrapText="1"/>
    </xf>
    <xf numFmtId="3" fontId="5" fillId="0" borderId="30" xfId="0" applyNumberFormat="1" applyFont="1" applyFill="1" applyBorder="1" applyAlignment="1">
      <alignment horizontal="right"/>
    </xf>
    <xf numFmtId="3" fontId="5" fillId="0" borderId="25" xfId="0" applyNumberFormat="1" applyFont="1" applyFill="1" applyBorder="1" applyAlignment="1">
      <alignment horizontal="right"/>
    </xf>
    <xf numFmtId="3" fontId="4" fillId="0" borderId="24" xfId="0" applyNumberFormat="1" applyFont="1" applyFill="1" applyBorder="1" applyAlignment="1">
      <alignment horizontal="right"/>
    </xf>
    <xf numFmtId="3" fontId="4" fillId="0" borderId="27" xfId="0" applyNumberFormat="1" applyFont="1" applyFill="1" applyBorder="1" applyAlignment="1">
      <alignment horizontal="right"/>
    </xf>
    <xf numFmtId="3" fontId="4" fillId="0" borderId="26" xfId="0" applyNumberFormat="1" applyFont="1" applyFill="1" applyBorder="1" applyAlignment="1">
      <alignment horizontal="right"/>
    </xf>
    <xf numFmtId="0" fontId="4" fillId="0" borderId="14" xfId="0" applyFont="1" applyFill="1" applyBorder="1"/>
    <xf numFmtId="3" fontId="4" fillId="0" borderId="37" xfId="0" applyNumberFormat="1" applyFont="1" applyFill="1" applyBorder="1" applyAlignment="1">
      <alignment horizontal="right"/>
    </xf>
    <xf numFmtId="0" fontId="4" fillId="0" borderId="39" xfId="0" applyFont="1" applyFill="1" applyBorder="1"/>
    <xf numFmtId="164" fontId="4" fillId="0" borderId="33" xfId="0" applyNumberFormat="1" applyFont="1" applyFill="1" applyBorder="1"/>
    <xf numFmtId="164" fontId="3" fillId="0" borderId="34" xfId="0" applyNumberFormat="1" applyFont="1" applyFill="1" applyBorder="1"/>
    <xf numFmtId="3" fontId="3" fillId="0" borderId="4" xfId="0" applyNumberFormat="1" applyFont="1" applyFill="1" applyBorder="1"/>
    <xf numFmtId="3" fontId="3" fillId="0" borderId="3" xfId="0" applyNumberFormat="1" applyFont="1" applyFill="1" applyBorder="1"/>
    <xf numFmtId="3" fontId="3" fillId="0" borderId="30" xfId="0" applyNumberFormat="1" applyFont="1" applyFill="1" applyBorder="1"/>
    <xf numFmtId="3" fontId="4" fillId="0" borderId="35" xfId="0" applyNumberFormat="1" applyFont="1" applyFill="1" applyBorder="1"/>
    <xf numFmtId="3" fontId="3" fillId="0" borderId="21" xfId="0" applyNumberFormat="1" applyFont="1" applyFill="1" applyBorder="1"/>
    <xf numFmtId="3" fontId="4" fillId="0" borderId="4" xfId="0" applyNumberFormat="1" applyFont="1" applyFill="1" applyBorder="1"/>
    <xf numFmtId="3" fontId="4" fillId="0" borderId="38" xfId="0" applyNumberFormat="1" applyFont="1" applyFill="1" applyBorder="1"/>
    <xf numFmtId="164" fontId="3" fillId="0" borderId="14" xfId="0" applyNumberFormat="1" applyFont="1" applyFill="1" applyBorder="1"/>
    <xf numFmtId="164" fontId="4" fillId="0" borderId="14" xfId="0" applyNumberFormat="1" applyFont="1" applyFill="1" applyBorder="1"/>
    <xf numFmtId="3" fontId="4" fillId="0" borderId="18" xfId="0" applyNumberFormat="1" applyFont="1" applyFill="1" applyBorder="1" applyAlignment="1">
      <alignment horizontal="right"/>
    </xf>
    <xf numFmtId="3" fontId="4" fillId="0" borderId="21" xfId="0" applyNumberFormat="1" applyFont="1" applyFill="1" applyBorder="1"/>
    <xf numFmtId="165" fontId="4" fillId="0" borderId="33" xfId="0" applyNumberFormat="1" applyFont="1" applyFill="1" applyBorder="1"/>
    <xf numFmtId="0" fontId="6" fillId="0" borderId="0" xfId="0" applyFont="1" applyFill="1" applyAlignment="1">
      <alignment horizontal="center"/>
    </xf>
    <xf numFmtId="164" fontId="3" fillId="0" borderId="16" xfId="0" applyNumberFormat="1" applyFont="1" applyFill="1" applyBorder="1"/>
    <xf numFmtId="0" fontId="3" fillId="0" borderId="36" xfId="0" applyFont="1" applyFill="1" applyBorder="1"/>
    <xf numFmtId="0" fontId="3" fillId="2" borderId="15" xfId="0" applyFont="1" applyFill="1" applyBorder="1"/>
    <xf numFmtId="0" fontId="4" fillId="0" borderId="6" xfId="0" applyFont="1" applyFill="1" applyBorder="1" applyAlignment="1">
      <alignment horizontal="left"/>
    </xf>
    <xf numFmtId="0" fontId="4" fillId="0" borderId="5" xfId="0" applyFont="1" applyFill="1" applyBorder="1" applyAlignment="1">
      <alignment horizontal="left"/>
    </xf>
    <xf numFmtId="0" fontId="4" fillId="0" borderId="19" xfId="0" applyFont="1" applyFill="1" applyBorder="1" applyAlignment="1">
      <alignment horizontal="left"/>
    </xf>
    <xf numFmtId="0" fontId="4" fillId="0" borderId="4" xfId="0" applyFont="1" applyFill="1" applyBorder="1" applyAlignment="1">
      <alignment horizontal="left"/>
    </xf>
    <xf numFmtId="0" fontId="3" fillId="0" borderId="7" xfId="0" applyFont="1" applyFill="1" applyBorder="1" applyAlignment="1">
      <alignment horizontal="center" vertical="center"/>
    </xf>
    <xf numFmtId="0" fontId="3" fillId="0" borderId="31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28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29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30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3" fontId="3" fillId="0" borderId="0" xfId="0" applyNumberFormat="1" applyFont="1" applyFill="1" applyAlignment="1">
      <alignment horizontal="right"/>
    </xf>
    <xf numFmtId="3" fontId="4" fillId="0" borderId="0" xfId="0" applyNumberFormat="1" applyFont="1" applyFill="1" applyAlignment="1">
      <alignment horizontal="center"/>
    </xf>
    <xf numFmtId="0" fontId="3" fillId="0" borderId="9" xfId="0" applyFont="1" applyFill="1" applyBorder="1" applyAlignment="1">
      <alignment horizontal="center" wrapText="1"/>
    </xf>
    <xf numFmtId="0" fontId="3" fillId="0" borderId="30" xfId="0" applyFont="1" applyFill="1" applyBorder="1" applyAlignment="1">
      <alignment horizontal="center" wrapText="1"/>
    </xf>
    <xf numFmtId="0" fontId="3" fillId="0" borderId="3" xfId="0" applyFont="1" applyFill="1" applyBorder="1" applyAlignment="1">
      <alignment horizontal="center" wrapText="1"/>
    </xf>
    <xf numFmtId="0" fontId="3" fillId="0" borderId="10" xfId="0" applyFont="1" applyFill="1" applyBorder="1" applyAlignment="1">
      <alignment horizontal="center" wrapText="1"/>
    </xf>
    <xf numFmtId="0" fontId="3" fillId="0" borderId="16" xfId="0" applyFont="1" applyFill="1" applyBorder="1" applyAlignment="1">
      <alignment horizontal="center" wrapText="1"/>
    </xf>
    <xf numFmtId="0" fontId="3" fillId="0" borderId="12" xfId="0" applyFont="1" applyFill="1" applyBorder="1" applyAlignment="1">
      <alignment horizontal="center" wrapText="1"/>
    </xf>
  </cellXfs>
  <cellStyles count="2">
    <cellStyle name="Normál" xfId="0" builtinId="0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7"/>
  <sheetViews>
    <sheetView tabSelected="1" zoomScale="75" zoomScaleNormal="75" workbookViewId="0">
      <selection activeCell="D17" sqref="D17"/>
    </sheetView>
  </sheetViews>
  <sheetFormatPr defaultRowHeight="15.75" x14ac:dyDescent="0.25"/>
  <cols>
    <col min="1" max="1" width="4" style="1" customWidth="1"/>
    <col min="2" max="2" width="2.5703125" style="1" customWidth="1"/>
    <col min="3" max="3" width="3.85546875" style="1" customWidth="1"/>
    <col min="4" max="4" width="115.28515625" style="1" customWidth="1"/>
    <col min="5" max="5" width="14.85546875" style="1" customWidth="1"/>
    <col min="6" max="6" width="13.42578125" style="17" customWidth="1"/>
    <col min="7" max="7" width="12" style="1" customWidth="1"/>
    <col min="8" max="8" width="10.28515625" style="1" customWidth="1"/>
    <col min="9" max="16384" width="9.140625" style="1"/>
  </cols>
  <sheetData>
    <row r="1" spans="1:12" x14ac:dyDescent="0.25">
      <c r="B1" s="2"/>
      <c r="C1" s="2"/>
      <c r="D1" s="148" t="s">
        <v>136</v>
      </c>
      <c r="E1" s="148"/>
      <c r="F1" s="148"/>
      <c r="G1" s="148"/>
      <c r="H1" s="148"/>
    </row>
    <row r="2" spans="1:12" x14ac:dyDescent="0.25">
      <c r="A2" s="149" t="s">
        <v>13</v>
      </c>
      <c r="B2" s="149"/>
      <c r="C2" s="149"/>
      <c r="D2" s="149"/>
      <c r="E2" s="149"/>
      <c r="F2" s="149"/>
      <c r="G2" s="149"/>
      <c r="H2" s="149"/>
    </row>
    <row r="3" spans="1:12" ht="16.5" thickBot="1" x14ac:dyDescent="0.3">
      <c r="A3" s="2"/>
      <c r="B3" s="2"/>
      <c r="C3" s="2"/>
      <c r="F3" s="148" t="s">
        <v>0</v>
      </c>
      <c r="G3" s="148"/>
      <c r="H3" s="148"/>
    </row>
    <row r="4" spans="1:12" x14ac:dyDescent="0.25">
      <c r="A4" s="136" t="s">
        <v>1</v>
      </c>
      <c r="B4" s="137"/>
      <c r="C4" s="138"/>
      <c r="D4" s="145" t="s">
        <v>2</v>
      </c>
      <c r="E4" s="53" t="s">
        <v>44</v>
      </c>
      <c r="F4" s="56" t="s">
        <v>44</v>
      </c>
      <c r="G4" s="150" t="s">
        <v>122</v>
      </c>
      <c r="H4" s="153" t="s">
        <v>123</v>
      </c>
    </row>
    <row r="5" spans="1:12" x14ac:dyDescent="0.25">
      <c r="A5" s="139"/>
      <c r="B5" s="140"/>
      <c r="C5" s="141"/>
      <c r="D5" s="146"/>
      <c r="E5" s="54" t="s">
        <v>120</v>
      </c>
      <c r="F5" s="57" t="s">
        <v>121</v>
      </c>
      <c r="G5" s="151"/>
      <c r="H5" s="154"/>
    </row>
    <row r="6" spans="1:12" x14ac:dyDescent="0.25">
      <c r="A6" s="142"/>
      <c r="B6" s="143"/>
      <c r="C6" s="144"/>
      <c r="D6" s="147"/>
      <c r="E6" s="55" t="s">
        <v>3</v>
      </c>
      <c r="F6" s="58" t="s">
        <v>3</v>
      </c>
      <c r="G6" s="152"/>
      <c r="H6" s="155"/>
    </row>
    <row r="7" spans="1:12" x14ac:dyDescent="0.25">
      <c r="A7" s="3" t="s">
        <v>4</v>
      </c>
      <c r="B7" s="135" t="s">
        <v>20</v>
      </c>
      <c r="C7" s="135"/>
      <c r="D7" s="135"/>
      <c r="E7" s="82"/>
      <c r="F7" s="59"/>
      <c r="G7" s="116"/>
      <c r="H7" s="72"/>
    </row>
    <row r="8" spans="1:12" x14ac:dyDescent="0.25">
      <c r="A8" s="4"/>
      <c r="B8" s="5" t="s">
        <v>5</v>
      </c>
      <c r="C8" s="5"/>
      <c r="D8" s="6" t="s">
        <v>129</v>
      </c>
      <c r="E8" s="83"/>
      <c r="F8" s="59"/>
      <c r="G8" s="116"/>
      <c r="H8" s="72"/>
    </row>
    <row r="9" spans="1:12" x14ac:dyDescent="0.25">
      <c r="A9" s="7"/>
      <c r="B9" s="8"/>
      <c r="C9" s="9"/>
      <c r="D9" s="10" t="s">
        <v>14</v>
      </c>
      <c r="E9" s="82"/>
      <c r="F9" s="60"/>
      <c r="G9" s="116"/>
      <c r="H9" s="72"/>
    </row>
    <row r="10" spans="1:12" x14ac:dyDescent="0.25">
      <c r="A10" s="11"/>
      <c r="B10" s="12"/>
      <c r="C10" s="13" t="s">
        <v>8</v>
      </c>
      <c r="D10" s="14" t="s">
        <v>36</v>
      </c>
      <c r="E10" s="84">
        <v>3468</v>
      </c>
      <c r="F10" s="61">
        <v>3468</v>
      </c>
      <c r="G10" s="116">
        <v>0</v>
      </c>
      <c r="H10" s="123"/>
    </row>
    <row r="11" spans="1:12" x14ac:dyDescent="0.25">
      <c r="A11" s="4"/>
      <c r="B11" s="5"/>
      <c r="C11" s="13" t="s">
        <v>9</v>
      </c>
      <c r="D11" s="15" t="s">
        <v>57</v>
      </c>
      <c r="E11" s="85">
        <v>2000</v>
      </c>
      <c r="F11" s="62">
        <v>2000</v>
      </c>
      <c r="G11" s="116">
        <v>1970</v>
      </c>
      <c r="H11" s="123">
        <f t="shared" ref="H11:H36" si="0">(G11/F11)*100</f>
        <v>98.5</v>
      </c>
    </row>
    <row r="12" spans="1:12" x14ac:dyDescent="0.25">
      <c r="A12" s="4"/>
      <c r="B12" s="5"/>
      <c r="C12" s="13" t="s">
        <v>10</v>
      </c>
      <c r="D12" s="15" t="s">
        <v>58</v>
      </c>
      <c r="E12" s="86">
        <v>572</v>
      </c>
      <c r="F12" s="59">
        <f>572-191</f>
        <v>381</v>
      </c>
      <c r="G12" s="116">
        <v>381</v>
      </c>
      <c r="H12" s="123">
        <f t="shared" si="0"/>
        <v>100</v>
      </c>
      <c r="L12" s="17">
        <f>SUM(G12:G27)+G29+G30+G31+G32</f>
        <v>682295</v>
      </c>
    </row>
    <row r="13" spans="1:12" x14ac:dyDescent="0.25">
      <c r="A13" s="4"/>
      <c r="B13" s="5"/>
      <c r="C13" s="13" t="s">
        <v>11</v>
      </c>
      <c r="D13" s="15" t="s">
        <v>85</v>
      </c>
      <c r="E13" s="86">
        <v>4571</v>
      </c>
      <c r="F13" s="59">
        <f>4571-1139</f>
        <v>3432</v>
      </c>
      <c r="G13" s="116">
        <v>3432</v>
      </c>
      <c r="H13" s="123">
        <f t="shared" si="0"/>
        <v>100</v>
      </c>
    </row>
    <row r="14" spans="1:12" x14ac:dyDescent="0.25">
      <c r="A14" s="4"/>
      <c r="B14" s="5"/>
      <c r="C14" s="13" t="s">
        <v>12</v>
      </c>
      <c r="D14" s="15" t="s">
        <v>97</v>
      </c>
      <c r="E14" s="86">
        <v>335850</v>
      </c>
      <c r="F14" s="59">
        <f>335850-1247</f>
        <v>334603</v>
      </c>
      <c r="G14" s="116">
        <v>334603</v>
      </c>
      <c r="H14" s="123">
        <f t="shared" si="0"/>
        <v>100</v>
      </c>
    </row>
    <row r="15" spans="1:12" x14ac:dyDescent="0.25">
      <c r="A15" s="4"/>
      <c r="B15" s="5"/>
      <c r="C15" s="13" t="s">
        <v>17</v>
      </c>
      <c r="D15" s="15" t="s">
        <v>98</v>
      </c>
      <c r="E15" s="86">
        <v>41693</v>
      </c>
      <c r="F15" s="59">
        <f>41692+818</f>
        <v>42510</v>
      </c>
      <c r="G15" s="116">
        <v>42510</v>
      </c>
      <c r="H15" s="123">
        <f t="shared" si="0"/>
        <v>100</v>
      </c>
    </row>
    <row r="16" spans="1:12" x14ac:dyDescent="0.25">
      <c r="A16" s="4"/>
      <c r="B16" s="5"/>
      <c r="C16" s="13" t="s">
        <v>18</v>
      </c>
      <c r="D16" s="15" t="s">
        <v>109</v>
      </c>
      <c r="E16" s="86">
        <v>3138</v>
      </c>
      <c r="F16" s="59">
        <f>3138+502</f>
        <v>3640</v>
      </c>
      <c r="G16" s="116">
        <v>3640</v>
      </c>
      <c r="H16" s="123">
        <f t="shared" si="0"/>
        <v>100</v>
      </c>
    </row>
    <row r="17" spans="1:13" x14ac:dyDescent="0.25">
      <c r="A17" s="4"/>
      <c r="B17" s="5"/>
      <c r="C17" s="13" t="s">
        <v>19</v>
      </c>
      <c r="D17" s="15" t="s">
        <v>99</v>
      </c>
      <c r="E17" s="87">
        <v>3300</v>
      </c>
      <c r="F17" s="63">
        <v>3300</v>
      </c>
      <c r="G17" s="116">
        <v>3300</v>
      </c>
      <c r="H17" s="123">
        <f t="shared" si="0"/>
        <v>100</v>
      </c>
    </row>
    <row r="18" spans="1:13" x14ac:dyDescent="0.25">
      <c r="A18" s="4"/>
      <c r="B18" s="5"/>
      <c r="C18" s="13" t="s">
        <v>31</v>
      </c>
      <c r="D18" s="15" t="s">
        <v>110</v>
      </c>
      <c r="E18" s="87">
        <v>859</v>
      </c>
      <c r="F18" s="63">
        <f>859+138</f>
        <v>997</v>
      </c>
      <c r="G18" s="116">
        <v>997</v>
      </c>
      <c r="H18" s="123">
        <f t="shared" si="0"/>
        <v>100</v>
      </c>
      <c r="J18" s="17">
        <f>G16+G18+G20+G23+G25</f>
        <v>14978</v>
      </c>
    </row>
    <row r="19" spans="1:13" x14ac:dyDescent="0.25">
      <c r="A19" s="4"/>
      <c r="B19" s="5"/>
      <c r="C19" s="13" t="s">
        <v>59</v>
      </c>
      <c r="D19" s="15" t="s">
        <v>100</v>
      </c>
      <c r="E19" s="87">
        <v>29100</v>
      </c>
      <c r="F19" s="63">
        <v>29100</v>
      </c>
      <c r="G19" s="116">
        <v>29100</v>
      </c>
      <c r="H19" s="123">
        <f t="shared" si="0"/>
        <v>100</v>
      </c>
    </row>
    <row r="20" spans="1:13" x14ac:dyDescent="0.25">
      <c r="A20" s="4"/>
      <c r="B20" s="5"/>
      <c r="C20" s="13" t="s">
        <v>60</v>
      </c>
      <c r="D20" s="15" t="s">
        <v>111</v>
      </c>
      <c r="E20" s="87">
        <v>462</v>
      </c>
      <c r="F20" s="63">
        <f>462+74</f>
        <v>536</v>
      </c>
      <c r="G20" s="116">
        <v>536</v>
      </c>
      <c r="H20" s="123">
        <f t="shared" si="0"/>
        <v>100</v>
      </c>
      <c r="J20" s="17">
        <f>G14+G15+G19+G17+G21+G22+G24</f>
        <v>579041</v>
      </c>
      <c r="M20" s="17">
        <f>SUM(G12:G26)+G29+G30+G31-J18-G26-G12-G13</f>
        <v>659832</v>
      </c>
    </row>
    <row r="21" spans="1:13" x14ac:dyDescent="0.25">
      <c r="A21" s="4"/>
      <c r="B21" s="5"/>
      <c r="C21" s="13" t="s">
        <v>61</v>
      </c>
      <c r="D21" s="15" t="s">
        <v>101</v>
      </c>
      <c r="E21" s="87">
        <v>27300</v>
      </c>
      <c r="F21" s="63">
        <v>27300</v>
      </c>
      <c r="G21" s="116">
        <v>27300</v>
      </c>
      <c r="H21" s="123">
        <f t="shared" si="0"/>
        <v>100</v>
      </c>
    </row>
    <row r="22" spans="1:13" x14ac:dyDescent="0.25">
      <c r="A22" s="4"/>
      <c r="B22" s="5"/>
      <c r="C22" s="13" t="s">
        <v>62</v>
      </c>
      <c r="D22" s="15" t="s">
        <v>102</v>
      </c>
      <c r="E22" s="86">
        <v>37451</v>
      </c>
      <c r="F22" s="59">
        <f>37451+913</f>
        <v>38364</v>
      </c>
      <c r="G22" s="116">
        <v>38364</v>
      </c>
      <c r="H22" s="123">
        <f t="shared" si="0"/>
        <v>100</v>
      </c>
    </row>
    <row r="23" spans="1:13" x14ac:dyDescent="0.25">
      <c r="A23" s="4"/>
      <c r="B23" s="5"/>
      <c r="C23" s="13" t="s">
        <v>63</v>
      </c>
      <c r="D23" s="15" t="s">
        <v>112</v>
      </c>
      <c r="E23" s="86">
        <v>3593</v>
      </c>
      <c r="F23" s="59">
        <f>3593+574</f>
        <v>4167</v>
      </c>
      <c r="G23" s="116">
        <v>4167</v>
      </c>
      <c r="H23" s="123">
        <f t="shared" si="0"/>
        <v>100</v>
      </c>
      <c r="L23" s="17">
        <f>G14+G15+G17+G19+G21+G22+G24</f>
        <v>579041</v>
      </c>
    </row>
    <row r="24" spans="1:13" x14ac:dyDescent="0.25">
      <c r="A24" s="4"/>
      <c r="B24" s="5"/>
      <c r="C24" s="13" t="s">
        <v>64</v>
      </c>
      <c r="D24" s="15" t="s">
        <v>103</v>
      </c>
      <c r="E24" s="86">
        <v>92553</v>
      </c>
      <c r="F24" s="59">
        <f>92554+9236+2074</f>
        <v>103864</v>
      </c>
      <c r="G24" s="116">
        <f>103864</f>
        <v>103864</v>
      </c>
      <c r="H24" s="123">
        <f t="shared" si="0"/>
        <v>100</v>
      </c>
    </row>
    <row r="25" spans="1:13" x14ac:dyDescent="0.25">
      <c r="A25" s="4"/>
      <c r="B25" s="5"/>
      <c r="C25" s="13" t="s">
        <v>65</v>
      </c>
      <c r="D25" s="15" t="s">
        <v>113</v>
      </c>
      <c r="E25" s="86">
        <v>4861</v>
      </c>
      <c r="F25" s="59">
        <f>4861+777</f>
        <v>5638</v>
      </c>
      <c r="G25" s="116">
        <v>5638</v>
      </c>
      <c r="H25" s="123">
        <f t="shared" si="0"/>
        <v>100</v>
      </c>
    </row>
    <row r="26" spans="1:13" x14ac:dyDescent="0.25">
      <c r="A26" s="4"/>
      <c r="B26" s="5"/>
      <c r="C26" s="13" t="s">
        <v>66</v>
      </c>
      <c r="D26" s="15" t="s">
        <v>104</v>
      </c>
      <c r="E26" s="85"/>
      <c r="F26" s="62">
        <f>993+930-220</f>
        <v>1703</v>
      </c>
      <c r="G26" s="116">
        <v>1704</v>
      </c>
      <c r="H26" s="123">
        <f t="shared" si="0"/>
        <v>100.05871990604815</v>
      </c>
    </row>
    <row r="27" spans="1:13" x14ac:dyDescent="0.25">
      <c r="A27" s="4"/>
      <c r="B27" s="5"/>
      <c r="C27" s="13" t="s">
        <v>67</v>
      </c>
      <c r="D27" s="15" t="s">
        <v>96</v>
      </c>
      <c r="E27" s="86">
        <v>160</v>
      </c>
      <c r="F27" s="59">
        <f>160+1910</f>
        <v>2070</v>
      </c>
      <c r="G27" s="116">
        <f>159+1750</f>
        <v>1909</v>
      </c>
      <c r="H27" s="123">
        <f t="shared" si="0"/>
        <v>92.222222222222229</v>
      </c>
      <c r="L27" s="1">
        <v>0</v>
      </c>
    </row>
    <row r="28" spans="1:13" x14ac:dyDescent="0.25">
      <c r="A28" s="4"/>
      <c r="B28" s="5"/>
      <c r="C28" s="13" t="s">
        <v>69</v>
      </c>
      <c r="D28" s="15" t="s">
        <v>46</v>
      </c>
      <c r="E28" s="87">
        <v>210</v>
      </c>
      <c r="F28" s="63">
        <v>210</v>
      </c>
      <c r="G28" s="116">
        <v>211</v>
      </c>
      <c r="H28" s="123">
        <f t="shared" si="0"/>
        <v>100.47619047619048</v>
      </c>
    </row>
    <row r="29" spans="1:13" x14ac:dyDescent="0.25">
      <c r="A29" s="4"/>
      <c r="B29" s="5"/>
      <c r="C29" s="13" t="s">
        <v>71</v>
      </c>
      <c r="D29" s="15" t="s">
        <v>105</v>
      </c>
      <c r="E29" s="87"/>
      <c r="F29" s="63">
        <f>3690+2536+1650+1621+807</f>
        <v>10304</v>
      </c>
      <c r="G29" s="116">
        <f>10303-1015</f>
        <v>9288</v>
      </c>
      <c r="H29" s="123">
        <f t="shared" si="0"/>
        <v>90.139751552795033</v>
      </c>
      <c r="I29" s="128"/>
      <c r="J29" s="17">
        <f>G29-530</f>
        <v>8758</v>
      </c>
      <c r="L29" s="17">
        <f>F29-G29</f>
        <v>1016</v>
      </c>
    </row>
    <row r="30" spans="1:13" x14ac:dyDescent="0.25">
      <c r="A30" s="4"/>
      <c r="B30" s="5"/>
      <c r="C30" s="13" t="s">
        <v>72</v>
      </c>
      <c r="D30" s="15" t="s">
        <v>106</v>
      </c>
      <c r="E30" s="86"/>
      <c r="F30" s="59">
        <f>16680+8411+8719-39</f>
        <v>33771</v>
      </c>
      <c r="G30" s="116">
        <v>33772</v>
      </c>
      <c r="H30" s="123">
        <f t="shared" si="0"/>
        <v>100.00296112048798</v>
      </c>
    </row>
    <row r="31" spans="1:13" x14ac:dyDescent="0.25">
      <c r="A31" s="4"/>
      <c r="B31" s="5"/>
      <c r="C31" s="13" t="s">
        <v>73</v>
      </c>
      <c r="D31" s="15" t="s">
        <v>87</v>
      </c>
      <c r="E31" s="86"/>
      <c r="F31" s="59">
        <f>12621+9402+6301+6305+3102</f>
        <v>37731</v>
      </c>
      <c r="G31" s="116">
        <v>37731</v>
      </c>
      <c r="H31" s="123">
        <f t="shared" si="0"/>
        <v>100</v>
      </c>
    </row>
    <row r="32" spans="1:13" x14ac:dyDescent="0.25">
      <c r="A32" s="4"/>
      <c r="B32" s="5"/>
      <c r="C32" s="13" t="s">
        <v>74</v>
      </c>
      <c r="D32" s="14" t="s">
        <v>75</v>
      </c>
      <c r="E32" s="86"/>
      <c r="F32" s="59">
        <v>60</v>
      </c>
      <c r="G32" s="116">
        <v>59</v>
      </c>
      <c r="H32" s="123">
        <f t="shared" si="0"/>
        <v>98.333333333333329</v>
      </c>
    </row>
    <row r="33" spans="1:10" x14ac:dyDescent="0.25">
      <c r="A33" s="4"/>
      <c r="B33" s="5"/>
      <c r="C33" s="13" t="s">
        <v>81</v>
      </c>
      <c r="D33" s="14" t="s">
        <v>82</v>
      </c>
      <c r="E33" s="86"/>
      <c r="F33" s="59">
        <v>1326</v>
      </c>
      <c r="G33" s="116">
        <v>1326</v>
      </c>
      <c r="H33" s="123">
        <f t="shared" si="0"/>
        <v>100</v>
      </c>
    </row>
    <row r="34" spans="1:10" x14ac:dyDescent="0.25">
      <c r="A34" s="38"/>
      <c r="B34" s="39"/>
      <c r="C34" s="40" t="s">
        <v>88</v>
      </c>
      <c r="D34" s="41" t="s">
        <v>107</v>
      </c>
      <c r="E34" s="84"/>
      <c r="F34" s="59">
        <v>12</v>
      </c>
      <c r="G34" s="116">
        <v>12</v>
      </c>
      <c r="H34" s="123">
        <f t="shared" si="0"/>
        <v>100</v>
      </c>
    </row>
    <row r="35" spans="1:10" x14ac:dyDescent="0.25">
      <c r="A35" s="38"/>
      <c r="B35" s="39"/>
      <c r="C35" s="40" t="s">
        <v>124</v>
      </c>
      <c r="D35" s="46" t="s">
        <v>125</v>
      </c>
      <c r="E35" s="86"/>
      <c r="F35" s="116"/>
      <c r="G35" s="116">
        <v>149</v>
      </c>
      <c r="H35" s="123"/>
    </row>
    <row r="36" spans="1:10" x14ac:dyDescent="0.25">
      <c r="A36" s="38"/>
      <c r="B36" s="39"/>
      <c r="C36" s="40"/>
      <c r="D36" s="46" t="s">
        <v>118</v>
      </c>
      <c r="E36" s="110">
        <f>SUM(E10:E34)</f>
        <v>591141</v>
      </c>
      <c r="F36" s="64">
        <f>SUM(F10:F35)</f>
        <v>690487</v>
      </c>
      <c r="G36" s="64">
        <f>SUM(G10:G35)</f>
        <v>685963</v>
      </c>
      <c r="H36" s="124">
        <f t="shared" si="0"/>
        <v>99.344810257108378</v>
      </c>
      <c r="I36" s="1">
        <v>685963</v>
      </c>
      <c r="J36" s="17">
        <f>G36-I36</f>
        <v>0</v>
      </c>
    </row>
    <row r="37" spans="1:10" x14ac:dyDescent="0.25">
      <c r="A37" s="4"/>
      <c r="B37" s="5"/>
      <c r="C37" s="13"/>
      <c r="D37" s="10" t="s">
        <v>115</v>
      </c>
      <c r="E37" s="82"/>
      <c r="F37" s="59"/>
      <c r="G37" s="116"/>
      <c r="H37" s="72"/>
    </row>
    <row r="38" spans="1:10" x14ac:dyDescent="0.25">
      <c r="A38" s="4"/>
      <c r="B38" s="5"/>
      <c r="C38" s="13" t="s">
        <v>8</v>
      </c>
      <c r="D38" s="47" t="s">
        <v>116</v>
      </c>
      <c r="E38" s="88"/>
      <c r="F38" s="59">
        <v>143</v>
      </c>
      <c r="G38" s="116">
        <v>142</v>
      </c>
      <c r="H38" s="123">
        <f>(G38/F38)*100</f>
        <v>99.300699300699307</v>
      </c>
      <c r="I38" s="17">
        <f>I36-G11-G12-G13-G16-G18-G20-G23-G25-G26-G27-G28-G29-G30-G32-G33-G34-G35-G10-G31</f>
        <v>579041</v>
      </c>
      <c r="J38" s="17">
        <f>J20-I38</f>
        <v>0</v>
      </c>
    </row>
    <row r="39" spans="1:10" x14ac:dyDescent="0.25">
      <c r="A39" s="4"/>
      <c r="B39" s="5"/>
      <c r="C39" s="13"/>
      <c r="D39" s="49" t="s">
        <v>117</v>
      </c>
      <c r="E39" s="89"/>
      <c r="F39" s="65">
        <f>SUM(F38)</f>
        <v>143</v>
      </c>
      <c r="G39" s="121">
        <f>SUM(G38)</f>
        <v>142</v>
      </c>
      <c r="H39" s="124">
        <f t="shared" ref="H39:H42" si="1">(G39/F39)*100</f>
        <v>99.300699300699307</v>
      </c>
    </row>
    <row r="40" spans="1:10" x14ac:dyDescent="0.25">
      <c r="A40" s="4"/>
      <c r="B40" s="5"/>
      <c r="C40" s="13"/>
      <c r="D40" s="10" t="s">
        <v>119</v>
      </c>
      <c r="E40" s="89"/>
      <c r="F40" s="59"/>
      <c r="G40" s="116"/>
      <c r="H40" s="123"/>
    </row>
    <row r="41" spans="1:10" x14ac:dyDescent="0.25">
      <c r="A41" s="4"/>
      <c r="B41" s="5"/>
      <c r="C41" s="13" t="s">
        <v>8</v>
      </c>
      <c r="D41" s="47" t="s">
        <v>116</v>
      </c>
      <c r="E41" s="88"/>
      <c r="F41" s="59">
        <v>23</v>
      </c>
      <c r="G41" s="116">
        <v>23</v>
      </c>
      <c r="H41" s="123">
        <f t="shared" si="1"/>
        <v>100</v>
      </c>
    </row>
    <row r="42" spans="1:10" ht="16.5" thickBot="1" x14ac:dyDescent="0.3">
      <c r="A42" s="4"/>
      <c r="B42" s="5"/>
      <c r="C42" s="13"/>
      <c r="D42" s="49" t="s">
        <v>117</v>
      </c>
      <c r="E42" s="125"/>
      <c r="F42" s="71">
        <f>SUM(F41)</f>
        <v>23</v>
      </c>
      <c r="G42" s="126">
        <f>SUM(G41)</f>
        <v>23</v>
      </c>
      <c r="H42" s="124">
        <f t="shared" si="1"/>
        <v>100</v>
      </c>
    </row>
    <row r="43" spans="1:10" ht="16.5" thickBot="1" x14ac:dyDescent="0.3">
      <c r="A43" s="42"/>
      <c r="B43" s="43"/>
      <c r="C43" s="44"/>
      <c r="D43" s="45" t="s">
        <v>21</v>
      </c>
      <c r="E43" s="90">
        <f>SUM(E36)</f>
        <v>591141</v>
      </c>
      <c r="F43" s="70">
        <f>F36+F39+F42</f>
        <v>690653</v>
      </c>
      <c r="G43" s="119">
        <f>G36+G39+G42</f>
        <v>686128</v>
      </c>
      <c r="H43" s="127">
        <f>(G43/F43)*100</f>
        <v>99.34482294292502</v>
      </c>
      <c r="I43" s="17">
        <v>686128</v>
      </c>
    </row>
    <row r="44" spans="1:10" x14ac:dyDescent="0.25">
      <c r="A44" s="4"/>
      <c r="B44" s="5"/>
      <c r="C44" s="13"/>
      <c r="D44" s="16"/>
      <c r="E44" s="91"/>
      <c r="F44" s="67"/>
      <c r="G44" s="117"/>
      <c r="H44" s="74"/>
    </row>
    <row r="45" spans="1:10" x14ac:dyDescent="0.25">
      <c r="A45" s="4"/>
      <c r="B45" s="5" t="s">
        <v>6</v>
      </c>
      <c r="C45" s="13"/>
      <c r="D45" s="18" t="s">
        <v>130</v>
      </c>
      <c r="E45" s="92"/>
      <c r="F45" s="63"/>
      <c r="G45" s="116"/>
      <c r="H45" s="72"/>
    </row>
    <row r="46" spans="1:10" x14ac:dyDescent="0.25">
      <c r="A46" s="7"/>
      <c r="B46" s="8"/>
      <c r="C46" s="8"/>
      <c r="D46" s="10" t="s">
        <v>14</v>
      </c>
      <c r="E46" s="82"/>
      <c r="F46" s="60"/>
      <c r="G46" s="116"/>
      <c r="H46" s="72"/>
    </row>
    <row r="47" spans="1:10" x14ac:dyDescent="0.25">
      <c r="A47" s="19"/>
      <c r="B47" s="20"/>
      <c r="C47" s="13" t="s">
        <v>8</v>
      </c>
      <c r="D47" s="15" t="s">
        <v>80</v>
      </c>
      <c r="E47" s="84">
        <v>600</v>
      </c>
      <c r="F47" s="21">
        <v>600</v>
      </c>
      <c r="G47" s="116">
        <v>267</v>
      </c>
      <c r="H47" s="123">
        <f>(G47/F47)*100</f>
        <v>44.5</v>
      </c>
    </row>
    <row r="48" spans="1:10" x14ac:dyDescent="0.25">
      <c r="A48" s="19"/>
      <c r="B48" s="20"/>
      <c r="C48" s="13" t="s">
        <v>9</v>
      </c>
      <c r="D48" s="15" t="s">
        <v>86</v>
      </c>
      <c r="E48" s="84">
        <v>1500</v>
      </c>
      <c r="F48" s="21">
        <f>1500+1750</f>
        <v>3250</v>
      </c>
      <c r="G48" s="116">
        <v>1259</v>
      </c>
      <c r="H48" s="123">
        <f t="shared" ref="H48:H57" si="2">(G48/F48)*100</f>
        <v>38.738461538461536</v>
      </c>
    </row>
    <row r="49" spans="1:9" x14ac:dyDescent="0.25">
      <c r="A49" s="19"/>
      <c r="B49" s="20"/>
      <c r="C49" s="13" t="s">
        <v>10</v>
      </c>
      <c r="D49" s="15" t="s">
        <v>48</v>
      </c>
      <c r="E49" s="93">
        <v>600</v>
      </c>
      <c r="F49" s="68">
        <v>600</v>
      </c>
      <c r="G49" s="116"/>
      <c r="H49" s="123"/>
    </row>
    <row r="50" spans="1:9" x14ac:dyDescent="0.25">
      <c r="A50" s="19"/>
      <c r="B50" s="20"/>
      <c r="C50" s="13" t="s">
        <v>11</v>
      </c>
      <c r="D50" s="15" t="s">
        <v>135</v>
      </c>
      <c r="E50" s="84">
        <v>1500</v>
      </c>
      <c r="F50" s="68">
        <v>1500</v>
      </c>
      <c r="G50" s="116">
        <f>1250+250</f>
        <v>1500</v>
      </c>
      <c r="H50" s="123">
        <f t="shared" si="2"/>
        <v>100</v>
      </c>
    </row>
    <row r="51" spans="1:9" x14ac:dyDescent="0.25">
      <c r="A51" s="4"/>
      <c r="B51" s="13"/>
      <c r="C51" s="13" t="s">
        <v>12</v>
      </c>
      <c r="D51" s="15" t="s">
        <v>29</v>
      </c>
      <c r="E51" s="94">
        <v>7500</v>
      </c>
      <c r="F51" s="69">
        <f>8325+100</f>
        <v>8425</v>
      </c>
      <c r="G51" s="116">
        <f>10055-G52-1-250</f>
        <v>8482</v>
      </c>
      <c r="H51" s="123">
        <f t="shared" si="2"/>
        <v>100.67655786350149</v>
      </c>
    </row>
    <row r="52" spans="1:9" x14ac:dyDescent="0.25">
      <c r="A52" s="4"/>
      <c r="B52" s="13"/>
      <c r="C52" s="13" t="s">
        <v>17</v>
      </c>
      <c r="D52" s="15" t="s">
        <v>54</v>
      </c>
      <c r="E52" s="94">
        <v>1322</v>
      </c>
      <c r="F52" s="69">
        <v>1322</v>
      </c>
      <c r="G52" s="116">
        <v>1322</v>
      </c>
      <c r="H52" s="123">
        <f t="shared" si="2"/>
        <v>100</v>
      </c>
    </row>
    <row r="53" spans="1:9" x14ac:dyDescent="0.25">
      <c r="A53" s="4"/>
      <c r="B53" s="13"/>
      <c r="C53" s="13" t="s">
        <v>18</v>
      </c>
      <c r="D53" s="15" t="s">
        <v>30</v>
      </c>
      <c r="E53" s="86">
        <v>8300</v>
      </c>
      <c r="F53" s="59">
        <f>8750+100</f>
        <v>8850</v>
      </c>
      <c r="G53" s="116">
        <f>9050-G55-G56</f>
        <v>8900</v>
      </c>
      <c r="H53" s="123">
        <f t="shared" si="2"/>
        <v>100.56497175141243</v>
      </c>
    </row>
    <row r="54" spans="1:9" x14ac:dyDescent="0.25">
      <c r="A54" s="4"/>
      <c r="B54" s="13"/>
      <c r="C54" s="21" t="s">
        <v>19</v>
      </c>
      <c r="D54" s="15" t="s">
        <v>83</v>
      </c>
      <c r="E54" s="86"/>
      <c r="F54" s="59">
        <v>1010</v>
      </c>
      <c r="G54" s="116">
        <v>1010</v>
      </c>
      <c r="H54" s="123">
        <f t="shared" si="2"/>
        <v>100</v>
      </c>
    </row>
    <row r="55" spans="1:9" x14ac:dyDescent="0.25">
      <c r="A55" s="4"/>
      <c r="B55" s="13"/>
      <c r="C55" s="21" t="s">
        <v>31</v>
      </c>
      <c r="D55" s="15" t="s">
        <v>90</v>
      </c>
      <c r="E55" s="86"/>
      <c r="F55" s="59">
        <v>50</v>
      </c>
      <c r="G55" s="116">
        <v>50</v>
      </c>
      <c r="H55" s="123">
        <f t="shared" si="2"/>
        <v>100</v>
      </c>
    </row>
    <row r="56" spans="1:9" ht="31.5" x14ac:dyDescent="0.25">
      <c r="A56" s="4"/>
      <c r="B56" s="13"/>
      <c r="C56" s="21" t="s">
        <v>59</v>
      </c>
      <c r="D56" s="32" t="s">
        <v>91</v>
      </c>
      <c r="E56" s="95"/>
      <c r="F56" s="59">
        <v>100</v>
      </c>
      <c r="G56" s="116">
        <v>100</v>
      </c>
      <c r="H56" s="123">
        <f t="shared" si="2"/>
        <v>100</v>
      </c>
    </row>
    <row r="57" spans="1:9" ht="32.25" thickBot="1" x14ac:dyDescent="0.3">
      <c r="A57" s="4"/>
      <c r="B57" s="13"/>
      <c r="C57" s="21" t="s">
        <v>60</v>
      </c>
      <c r="D57" s="32" t="s">
        <v>126</v>
      </c>
      <c r="E57" s="96"/>
      <c r="F57" s="62">
        <v>117</v>
      </c>
      <c r="G57" s="120">
        <v>117</v>
      </c>
      <c r="H57" s="123">
        <f t="shared" si="2"/>
        <v>100</v>
      </c>
    </row>
    <row r="58" spans="1:9" ht="16.5" thickBot="1" x14ac:dyDescent="0.3">
      <c r="A58" s="4"/>
      <c r="B58" s="13"/>
      <c r="C58" s="21"/>
      <c r="D58" s="16" t="s">
        <v>15</v>
      </c>
      <c r="E58" s="90">
        <f>SUM(E47:E57)</f>
        <v>21322</v>
      </c>
      <c r="F58" s="70">
        <f>SUM(F47:F57)</f>
        <v>25824</v>
      </c>
      <c r="G58" s="119">
        <f>SUM(G47:G57)</f>
        <v>23007</v>
      </c>
      <c r="H58" s="114">
        <f>(G58/F58)*100</f>
        <v>89.091542750929364</v>
      </c>
      <c r="I58" s="1">
        <v>23007</v>
      </c>
    </row>
    <row r="59" spans="1:9" ht="16.5" thickBot="1" x14ac:dyDescent="0.3">
      <c r="A59" s="4"/>
      <c r="B59" s="22" t="s">
        <v>37</v>
      </c>
      <c r="C59" s="13"/>
      <c r="D59" s="23" t="s">
        <v>131</v>
      </c>
      <c r="E59" s="97"/>
      <c r="F59" s="64"/>
      <c r="G59" s="118"/>
      <c r="H59" s="75"/>
    </row>
    <row r="60" spans="1:9" ht="16.5" thickBot="1" x14ac:dyDescent="0.3">
      <c r="A60" s="4"/>
      <c r="B60" s="24"/>
      <c r="C60" s="13"/>
      <c r="D60" s="25" t="s">
        <v>47</v>
      </c>
      <c r="E60" s="90">
        <v>1400</v>
      </c>
      <c r="F60" s="70">
        <v>1400</v>
      </c>
      <c r="G60" s="119">
        <v>1356</v>
      </c>
      <c r="H60" s="114">
        <f>(G60/F60)*100</f>
        <v>96.857142857142847</v>
      </c>
      <c r="I60" s="1">
        <v>1356</v>
      </c>
    </row>
    <row r="61" spans="1:9" x14ac:dyDescent="0.25">
      <c r="A61" s="4"/>
      <c r="B61" s="5" t="s">
        <v>50</v>
      </c>
      <c r="C61" s="26"/>
      <c r="D61" s="23" t="s">
        <v>132</v>
      </c>
      <c r="E61" s="98"/>
      <c r="F61" s="67"/>
      <c r="G61" s="117"/>
      <c r="H61" s="74"/>
    </row>
    <row r="62" spans="1:9" x14ac:dyDescent="0.25">
      <c r="A62" s="7"/>
      <c r="B62" s="8"/>
      <c r="C62" s="8"/>
      <c r="D62" s="10" t="s">
        <v>14</v>
      </c>
      <c r="E62" s="89"/>
      <c r="F62" s="60"/>
      <c r="G62" s="116"/>
      <c r="H62" s="72"/>
    </row>
    <row r="63" spans="1:9" x14ac:dyDescent="0.25">
      <c r="A63" s="4"/>
      <c r="B63" s="13"/>
      <c r="C63" s="26" t="s">
        <v>8</v>
      </c>
      <c r="D63" s="130" t="s">
        <v>51</v>
      </c>
      <c r="E63" s="99">
        <v>300</v>
      </c>
      <c r="F63" s="62">
        <v>300</v>
      </c>
      <c r="G63" s="120">
        <v>265</v>
      </c>
      <c r="H63" s="115">
        <f>(G63/F63)*100</f>
        <v>88.333333333333329</v>
      </c>
    </row>
    <row r="64" spans="1:9" x14ac:dyDescent="0.25">
      <c r="A64" s="4"/>
      <c r="B64" s="24"/>
      <c r="C64" s="26"/>
      <c r="D64" s="14" t="s">
        <v>118</v>
      </c>
      <c r="E64" s="61"/>
      <c r="F64" s="59"/>
      <c r="G64" s="116"/>
      <c r="H64" s="123"/>
    </row>
    <row r="65" spans="1:9" x14ac:dyDescent="0.25">
      <c r="A65" s="4"/>
      <c r="B65" s="5"/>
      <c r="C65" s="13"/>
      <c r="D65" s="10" t="s">
        <v>127</v>
      </c>
      <c r="E65" s="82"/>
      <c r="F65" s="59"/>
      <c r="G65" s="116"/>
      <c r="H65" s="72"/>
    </row>
    <row r="66" spans="1:9" x14ac:dyDescent="0.25">
      <c r="A66" s="4"/>
      <c r="B66" s="24"/>
      <c r="C66" s="26"/>
      <c r="D66" s="131" t="s">
        <v>128</v>
      </c>
      <c r="E66" s="86"/>
      <c r="F66" s="59">
        <v>100</v>
      </c>
      <c r="G66" s="116">
        <v>100</v>
      </c>
      <c r="H66" s="123">
        <f>(G66/F66)*100</f>
        <v>100</v>
      </c>
    </row>
    <row r="67" spans="1:9" ht="16.5" thickBot="1" x14ac:dyDescent="0.3">
      <c r="A67" s="4"/>
      <c r="B67" s="24"/>
      <c r="C67" s="26"/>
      <c r="D67" s="25"/>
      <c r="E67" s="99"/>
      <c r="F67" s="62"/>
      <c r="G67" s="118"/>
      <c r="H67" s="129"/>
    </row>
    <row r="68" spans="1:9" ht="16.5" thickBot="1" x14ac:dyDescent="0.3">
      <c r="A68" s="4"/>
      <c r="B68" s="24"/>
      <c r="C68" s="13"/>
      <c r="D68" s="31" t="s">
        <v>133</v>
      </c>
      <c r="E68" s="90">
        <f>SUM(E63)</f>
        <v>300</v>
      </c>
      <c r="F68" s="70">
        <f>SUM(F63:F67)</f>
        <v>400</v>
      </c>
      <c r="G68" s="119">
        <f>SUM(G63)+G66</f>
        <v>365</v>
      </c>
      <c r="H68" s="114">
        <f>(G68/F68)*100</f>
        <v>91.25</v>
      </c>
      <c r="I68" s="1">
        <v>365</v>
      </c>
    </row>
    <row r="69" spans="1:9" x14ac:dyDescent="0.25">
      <c r="A69" s="4"/>
      <c r="B69" s="24" t="s">
        <v>94</v>
      </c>
      <c r="C69" s="13"/>
      <c r="D69" s="31" t="s">
        <v>134</v>
      </c>
      <c r="E69" s="100"/>
      <c r="F69" s="67"/>
      <c r="G69" s="117"/>
      <c r="H69" s="74"/>
    </row>
    <row r="70" spans="1:9" ht="32.25" thickBot="1" x14ac:dyDescent="0.3">
      <c r="A70" s="4"/>
      <c r="B70" s="24"/>
      <c r="C70" s="13" t="s">
        <v>8</v>
      </c>
      <c r="D70" s="33" t="s">
        <v>92</v>
      </c>
      <c r="E70" s="101"/>
      <c r="F70" s="62">
        <v>898</v>
      </c>
      <c r="G70" s="120">
        <v>210</v>
      </c>
      <c r="H70" s="115">
        <f>(G70/F70)*100</f>
        <v>23.385300668151448</v>
      </c>
    </row>
    <row r="71" spans="1:9" ht="16.5" thickBot="1" x14ac:dyDescent="0.3">
      <c r="A71" s="4"/>
      <c r="B71" s="24"/>
      <c r="C71" s="13"/>
      <c r="D71" s="76" t="s">
        <v>95</v>
      </c>
      <c r="E71" s="102"/>
      <c r="F71" s="70">
        <f>SUM(F70)</f>
        <v>898</v>
      </c>
      <c r="G71" s="119">
        <f>SUM(G70)</f>
        <v>210</v>
      </c>
      <c r="H71" s="114">
        <f>(G71/F71)*100</f>
        <v>23.385300668151448</v>
      </c>
      <c r="I71" s="1">
        <v>210</v>
      </c>
    </row>
    <row r="72" spans="1:9" x14ac:dyDescent="0.25">
      <c r="A72" s="3" t="s">
        <v>7</v>
      </c>
      <c r="B72" s="132" t="s">
        <v>22</v>
      </c>
      <c r="C72" s="133"/>
      <c r="D72" s="133"/>
      <c r="E72" s="103"/>
      <c r="F72" s="67"/>
      <c r="G72" s="117"/>
      <c r="H72" s="74"/>
    </row>
    <row r="73" spans="1:9" x14ac:dyDescent="0.25">
      <c r="A73" s="4"/>
      <c r="B73" s="5" t="s">
        <v>5</v>
      </c>
      <c r="C73" s="13"/>
      <c r="D73" s="52" t="s">
        <v>28</v>
      </c>
      <c r="E73" s="104"/>
      <c r="F73" s="65"/>
      <c r="G73" s="116"/>
      <c r="H73" s="72"/>
    </row>
    <row r="74" spans="1:9" x14ac:dyDescent="0.25">
      <c r="A74" s="7"/>
      <c r="B74" s="8"/>
      <c r="C74" s="8"/>
      <c r="D74" s="10" t="s">
        <v>14</v>
      </c>
      <c r="E74" s="89"/>
      <c r="F74" s="60"/>
      <c r="G74" s="116"/>
      <c r="H74" s="72"/>
    </row>
    <row r="75" spans="1:9" x14ac:dyDescent="0.25">
      <c r="A75" s="4"/>
      <c r="B75" s="13"/>
      <c r="C75" s="13" t="s">
        <v>8</v>
      </c>
      <c r="D75" s="48" t="s">
        <v>27</v>
      </c>
      <c r="E75" s="84">
        <v>1000</v>
      </c>
      <c r="F75" s="59">
        <v>1000</v>
      </c>
      <c r="G75" s="116">
        <v>0</v>
      </c>
      <c r="H75" s="72"/>
    </row>
    <row r="76" spans="1:9" x14ac:dyDescent="0.25">
      <c r="A76" s="4"/>
      <c r="B76" s="13"/>
      <c r="C76" s="13" t="s">
        <v>9</v>
      </c>
      <c r="D76" s="48" t="s">
        <v>68</v>
      </c>
      <c r="E76" s="84">
        <v>1000</v>
      </c>
      <c r="F76" s="59">
        <v>1000</v>
      </c>
      <c r="G76" s="116">
        <v>0</v>
      </c>
      <c r="H76" s="72"/>
    </row>
    <row r="77" spans="1:9" x14ac:dyDescent="0.25">
      <c r="A77" s="4"/>
      <c r="B77" s="13"/>
      <c r="C77" s="13" t="s">
        <v>10</v>
      </c>
      <c r="D77" s="48" t="s">
        <v>56</v>
      </c>
      <c r="E77" s="84">
        <v>1000</v>
      </c>
      <c r="F77" s="59">
        <v>1000</v>
      </c>
      <c r="G77" s="116">
        <v>0</v>
      </c>
      <c r="H77" s="72"/>
    </row>
    <row r="78" spans="1:9" x14ac:dyDescent="0.25">
      <c r="A78" s="4"/>
      <c r="B78" s="13"/>
      <c r="C78" s="13" t="s">
        <v>11</v>
      </c>
      <c r="D78" s="48" t="s">
        <v>84</v>
      </c>
      <c r="E78" s="84"/>
      <c r="F78" s="59">
        <v>9345</v>
      </c>
      <c r="G78" s="116">
        <v>2321</v>
      </c>
      <c r="H78" s="123">
        <f>(G78/F78)*100</f>
        <v>24.836811128945961</v>
      </c>
    </row>
    <row r="79" spans="1:9" ht="32.25" thickBot="1" x14ac:dyDescent="0.3">
      <c r="A79" s="4"/>
      <c r="B79" s="13"/>
      <c r="C79" s="13" t="s">
        <v>12</v>
      </c>
      <c r="D79" s="51" t="s">
        <v>108</v>
      </c>
      <c r="E79" s="105"/>
      <c r="F79" s="62">
        <v>2499</v>
      </c>
      <c r="G79" s="120">
        <v>2499</v>
      </c>
      <c r="H79" s="123">
        <f>(G79/F79)*100</f>
        <v>100</v>
      </c>
    </row>
    <row r="80" spans="1:9" ht="16.5" thickBot="1" x14ac:dyDescent="0.3">
      <c r="A80" s="4"/>
      <c r="B80" s="13"/>
      <c r="C80" s="13"/>
      <c r="D80" s="78" t="s">
        <v>23</v>
      </c>
      <c r="E80" s="102">
        <f>SUM(E75:E79)</f>
        <v>3000</v>
      </c>
      <c r="F80" s="70">
        <f>SUM(F75:F79)</f>
        <v>14844</v>
      </c>
      <c r="G80" s="119">
        <f>SUM(G78:G79)</f>
        <v>4820</v>
      </c>
      <c r="H80" s="114">
        <f>(G80/F80)*100</f>
        <v>32.47103206682835</v>
      </c>
      <c r="I80" s="1">
        <v>4820</v>
      </c>
    </row>
    <row r="81" spans="1:9" x14ac:dyDescent="0.25">
      <c r="A81" s="4"/>
      <c r="B81" s="22" t="s">
        <v>6</v>
      </c>
      <c r="C81" s="13"/>
      <c r="D81" s="77" t="s">
        <v>32</v>
      </c>
      <c r="E81" s="106"/>
      <c r="F81" s="64"/>
      <c r="G81" s="117"/>
      <c r="H81" s="74"/>
    </row>
    <row r="82" spans="1:9" x14ac:dyDescent="0.25">
      <c r="A82" s="4"/>
      <c r="B82" s="24"/>
      <c r="C82" s="13" t="s">
        <v>8</v>
      </c>
      <c r="D82" s="50" t="s">
        <v>33</v>
      </c>
      <c r="E82" s="84">
        <v>72152</v>
      </c>
      <c r="F82" s="59">
        <v>0</v>
      </c>
      <c r="G82" s="116">
        <v>0</v>
      </c>
      <c r="H82" s="72"/>
    </row>
    <row r="83" spans="1:9" x14ac:dyDescent="0.25">
      <c r="A83" s="4"/>
      <c r="B83" s="24"/>
      <c r="C83" s="13" t="s">
        <v>9</v>
      </c>
      <c r="D83" s="25" t="s">
        <v>55</v>
      </c>
      <c r="E83" s="61">
        <v>2000</v>
      </c>
      <c r="F83" s="59">
        <v>1168</v>
      </c>
      <c r="G83" s="116">
        <v>1000</v>
      </c>
      <c r="H83" s="123">
        <f>(G83/F83)*100</f>
        <v>85.61643835616438</v>
      </c>
    </row>
    <row r="84" spans="1:9" x14ac:dyDescent="0.25">
      <c r="A84" s="4"/>
      <c r="B84" s="24"/>
      <c r="C84" s="13" t="s">
        <v>10</v>
      </c>
      <c r="D84" s="25" t="s">
        <v>70</v>
      </c>
      <c r="E84" s="99"/>
      <c r="F84" s="62">
        <v>3651</v>
      </c>
      <c r="G84" s="116">
        <v>3651</v>
      </c>
      <c r="H84" s="123">
        <f t="shared" ref="H84:H86" si="3">(G84/F84)*100</f>
        <v>100</v>
      </c>
    </row>
    <row r="85" spans="1:9" x14ac:dyDescent="0.25">
      <c r="A85" s="4"/>
      <c r="B85" s="5"/>
      <c r="C85" s="13" t="s">
        <v>11</v>
      </c>
      <c r="D85" s="14" t="s">
        <v>89</v>
      </c>
      <c r="E85" s="86"/>
      <c r="F85" s="59">
        <v>27000</v>
      </c>
      <c r="G85" s="116">
        <v>0</v>
      </c>
      <c r="H85" s="123"/>
    </row>
    <row r="86" spans="1:9" ht="16.5" thickBot="1" x14ac:dyDescent="0.3">
      <c r="A86" s="4"/>
      <c r="B86" s="22"/>
      <c r="C86" s="13" t="s">
        <v>12</v>
      </c>
      <c r="D86" s="80" t="s">
        <v>114</v>
      </c>
      <c r="E86" s="99"/>
      <c r="F86" s="62">
        <v>8974</v>
      </c>
      <c r="G86" s="120">
        <v>8973</v>
      </c>
      <c r="H86" s="123">
        <f t="shared" si="3"/>
        <v>99.98885669712503</v>
      </c>
    </row>
    <row r="87" spans="1:9" ht="16.5" thickBot="1" x14ac:dyDescent="0.3">
      <c r="A87" s="4"/>
      <c r="B87" s="24"/>
      <c r="C87" s="13"/>
      <c r="D87" s="16" t="s">
        <v>34</v>
      </c>
      <c r="E87" s="112">
        <f>SUM(E82:E86)</f>
        <v>74152</v>
      </c>
      <c r="F87" s="70">
        <f>SUM(F82:F86)</f>
        <v>40793</v>
      </c>
      <c r="G87" s="119">
        <f>SUM(G82:G86)</f>
        <v>13624</v>
      </c>
      <c r="H87" s="114">
        <f>(G87/F87)*100</f>
        <v>33.397886892358983</v>
      </c>
      <c r="I87" s="1">
        <v>13624</v>
      </c>
    </row>
    <row r="88" spans="1:9" x14ac:dyDescent="0.25">
      <c r="A88" s="3"/>
      <c r="B88" s="5" t="s">
        <v>37</v>
      </c>
      <c r="C88" s="13"/>
      <c r="D88" s="81" t="s">
        <v>35</v>
      </c>
      <c r="E88" s="107"/>
      <c r="F88" s="67"/>
      <c r="G88" s="117"/>
      <c r="H88" s="74"/>
    </row>
    <row r="89" spans="1:9" x14ac:dyDescent="0.25">
      <c r="A89" s="4"/>
      <c r="B89" s="5"/>
      <c r="C89" s="13"/>
      <c r="D89" s="20" t="s">
        <v>14</v>
      </c>
      <c r="E89" s="108"/>
      <c r="F89" s="71"/>
      <c r="G89" s="116"/>
      <c r="H89" s="72"/>
    </row>
    <row r="90" spans="1:9" x14ac:dyDescent="0.25">
      <c r="A90" s="4"/>
      <c r="B90" s="13"/>
      <c r="C90" s="13" t="s">
        <v>8</v>
      </c>
      <c r="D90" s="15" t="s">
        <v>26</v>
      </c>
      <c r="E90" s="86">
        <v>1000</v>
      </c>
      <c r="F90" s="59">
        <v>1000</v>
      </c>
      <c r="G90" s="116">
        <v>1200</v>
      </c>
      <c r="H90" s="123">
        <f>(G90/F90)*100</f>
        <v>120</v>
      </c>
    </row>
    <row r="91" spans="1:9" ht="32.25" thickBot="1" x14ac:dyDescent="0.3">
      <c r="A91" s="4"/>
      <c r="B91" s="13"/>
      <c r="C91" s="13" t="s">
        <v>9</v>
      </c>
      <c r="D91" s="34" t="s">
        <v>93</v>
      </c>
      <c r="E91" s="95"/>
      <c r="F91" s="59">
        <v>8411</v>
      </c>
      <c r="G91" s="116">
        <v>2089</v>
      </c>
      <c r="H91" s="123">
        <f t="shared" ref="H91" si="4">(G91/F91)*100</f>
        <v>24.83652360004756</v>
      </c>
    </row>
    <row r="92" spans="1:9" ht="16.5" thickBot="1" x14ac:dyDescent="0.3">
      <c r="A92" s="4"/>
      <c r="B92" s="13"/>
      <c r="C92" s="13"/>
      <c r="D92" s="16" t="s">
        <v>16</v>
      </c>
      <c r="E92" s="90">
        <f>SUM(E90:E91)</f>
        <v>1000</v>
      </c>
      <c r="F92" s="70">
        <f>SUM(F90:F91)</f>
        <v>9411</v>
      </c>
      <c r="G92" s="119">
        <f>SUM(G90:G91)</f>
        <v>3289</v>
      </c>
      <c r="H92" s="127">
        <f>(G92/F92)*100</f>
        <v>34.948464562745727</v>
      </c>
      <c r="I92" s="1">
        <v>3289</v>
      </c>
    </row>
    <row r="93" spans="1:9" x14ac:dyDescent="0.25">
      <c r="A93" s="3" t="s">
        <v>79</v>
      </c>
      <c r="B93" s="132" t="s">
        <v>38</v>
      </c>
      <c r="C93" s="133"/>
      <c r="D93" s="134"/>
      <c r="E93" s="100"/>
      <c r="F93" s="67"/>
      <c r="G93" s="117"/>
      <c r="H93" s="74"/>
    </row>
    <row r="94" spans="1:9" x14ac:dyDescent="0.25">
      <c r="A94" s="3"/>
      <c r="B94" s="37"/>
      <c r="C94" s="36"/>
      <c r="D94" s="20" t="s">
        <v>14</v>
      </c>
      <c r="E94" s="91"/>
      <c r="F94" s="67"/>
      <c r="G94" s="116"/>
      <c r="H94" s="72"/>
    </row>
    <row r="95" spans="1:9" x14ac:dyDescent="0.25">
      <c r="A95" s="3"/>
      <c r="B95" s="20" t="s">
        <v>5</v>
      </c>
      <c r="C95" s="36"/>
      <c r="D95" s="35" t="s">
        <v>24</v>
      </c>
      <c r="E95" s="91">
        <v>4000</v>
      </c>
      <c r="F95" s="67">
        <v>0</v>
      </c>
      <c r="G95" s="121">
        <v>0</v>
      </c>
      <c r="H95" s="111"/>
      <c r="I95" s="1">
        <v>0</v>
      </c>
    </row>
    <row r="96" spans="1:9" x14ac:dyDescent="0.25">
      <c r="A96" s="4"/>
      <c r="B96" s="5" t="s">
        <v>6</v>
      </c>
      <c r="C96" s="5"/>
      <c r="D96" s="27" t="s">
        <v>39</v>
      </c>
      <c r="E96" s="107"/>
      <c r="F96" s="63"/>
      <c r="G96" s="116"/>
      <c r="H96" s="72"/>
    </row>
    <row r="97" spans="1:9" x14ac:dyDescent="0.25">
      <c r="A97" s="4"/>
      <c r="B97" s="13"/>
      <c r="C97" s="13" t="s">
        <v>8</v>
      </c>
      <c r="D97" s="15" t="s">
        <v>25</v>
      </c>
      <c r="E97" s="86">
        <v>500</v>
      </c>
      <c r="F97" s="59">
        <v>500</v>
      </c>
      <c r="G97" s="116">
        <v>0</v>
      </c>
      <c r="H97" s="72"/>
    </row>
    <row r="98" spans="1:9" x14ac:dyDescent="0.25">
      <c r="A98" s="4"/>
      <c r="B98" s="13"/>
      <c r="C98" s="13" t="s">
        <v>9</v>
      </c>
      <c r="D98" s="15" t="s">
        <v>40</v>
      </c>
      <c r="E98" s="86">
        <v>1000</v>
      </c>
      <c r="F98" s="59">
        <v>0</v>
      </c>
      <c r="G98" s="116">
        <v>0</v>
      </c>
      <c r="H98" s="72"/>
    </row>
    <row r="99" spans="1:9" x14ac:dyDescent="0.25">
      <c r="A99" s="4"/>
      <c r="B99" s="13"/>
      <c r="C99" s="13" t="s">
        <v>10</v>
      </c>
      <c r="D99" s="15" t="s">
        <v>45</v>
      </c>
      <c r="E99" s="86">
        <v>3000</v>
      </c>
      <c r="F99" s="59">
        <v>0</v>
      </c>
      <c r="G99" s="116">
        <v>0</v>
      </c>
      <c r="H99" s="72"/>
    </row>
    <row r="100" spans="1:9" x14ac:dyDescent="0.25">
      <c r="A100" s="4"/>
      <c r="B100" s="13"/>
      <c r="C100" s="13" t="s">
        <v>11</v>
      </c>
      <c r="D100" s="15" t="s">
        <v>49</v>
      </c>
      <c r="E100" s="86">
        <v>2000</v>
      </c>
      <c r="F100" s="59">
        <f>2000-2000</f>
        <v>0</v>
      </c>
      <c r="G100" s="116">
        <v>0</v>
      </c>
      <c r="H100" s="72"/>
    </row>
    <row r="101" spans="1:9" x14ac:dyDescent="0.25">
      <c r="A101" s="4"/>
      <c r="B101" s="13"/>
      <c r="C101" s="13" t="s">
        <v>12</v>
      </c>
      <c r="D101" s="15" t="s">
        <v>52</v>
      </c>
      <c r="E101" s="86">
        <v>1480</v>
      </c>
      <c r="F101" s="59">
        <v>0</v>
      </c>
      <c r="G101" s="116">
        <v>0</v>
      </c>
      <c r="H101" s="72"/>
    </row>
    <row r="102" spans="1:9" x14ac:dyDescent="0.25">
      <c r="A102" s="4"/>
      <c r="B102" s="13"/>
      <c r="C102" s="13" t="s">
        <v>17</v>
      </c>
      <c r="D102" s="15" t="s">
        <v>53</v>
      </c>
      <c r="E102" s="86">
        <v>1415</v>
      </c>
      <c r="F102" s="59">
        <f>1415-1415</f>
        <v>0</v>
      </c>
      <c r="G102" s="116">
        <v>0</v>
      </c>
      <c r="H102" s="72"/>
    </row>
    <row r="103" spans="1:9" x14ac:dyDescent="0.25">
      <c r="A103" s="4"/>
      <c r="B103" s="13"/>
      <c r="C103" s="13" t="s">
        <v>18</v>
      </c>
      <c r="D103" s="15" t="s">
        <v>41</v>
      </c>
      <c r="E103" s="86">
        <v>30000</v>
      </c>
      <c r="F103" s="59">
        <v>0</v>
      </c>
      <c r="G103" s="116">
        <v>0</v>
      </c>
      <c r="H103" s="72"/>
    </row>
    <row r="104" spans="1:9" x14ac:dyDescent="0.25">
      <c r="A104" s="4"/>
      <c r="B104" s="13"/>
      <c r="C104" s="13" t="s">
        <v>19</v>
      </c>
      <c r="D104" s="15" t="s">
        <v>76</v>
      </c>
      <c r="E104" s="86"/>
      <c r="F104" s="59">
        <f>771-771</f>
        <v>0</v>
      </c>
      <c r="G104" s="116">
        <v>0</v>
      </c>
      <c r="H104" s="72"/>
    </row>
    <row r="105" spans="1:9" ht="16.5" thickBot="1" x14ac:dyDescent="0.3">
      <c r="A105" s="4"/>
      <c r="B105" s="13"/>
      <c r="C105" s="13" t="s">
        <v>77</v>
      </c>
      <c r="D105" s="15" t="s">
        <v>78</v>
      </c>
      <c r="E105" s="85"/>
      <c r="F105" s="62">
        <v>50000</v>
      </c>
      <c r="G105" s="120">
        <v>0</v>
      </c>
      <c r="H105" s="73"/>
    </row>
    <row r="106" spans="1:9" ht="16.5" thickBot="1" x14ac:dyDescent="0.3">
      <c r="A106" s="4"/>
      <c r="B106" s="13"/>
      <c r="C106" s="13"/>
      <c r="D106" s="15" t="s">
        <v>42</v>
      </c>
      <c r="E106" s="90">
        <f>SUM(E97:E105)</f>
        <v>39395</v>
      </c>
      <c r="F106" s="70">
        <f>SUM(F97:F105)</f>
        <v>50500</v>
      </c>
      <c r="G106" s="119">
        <f>SUM(G97:G105)</f>
        <v>0</v>
      </c>
      <c r="H106" s="79"/>
      <c r="I106" s="1">
        <v>0</v>
      </c>
    </row>
    <row r="107" spans="1:9" ht="16.5" thickBot="1" x14ac:dyDescent="0.3">
      <c r="A107" s="28"/>
      <c r="B107" s="29"/>
      <c r="C107" s="29"/>
      <c r="D107" s="30" t="s">
        <v>43</v>
      </c>
      <c r="E107" s="109">
        <f>E95+E106</f>
        <v>43395</v>
      </c>
      <c r="F107" s="66">
        <f>SUM(F106,F95)</f>
        <v>50500</v>
      </c>
      <c r="G107" s="122">
        <f>G95+G106</f>
        <v>0</v>
      </c>
      <c r="H107" s="113"/>
      <c r="I107" s="1">
        <v>0</v>
      </c>
    </row>
  </sheetData>
  <mergeCells count="10">
    <mergeCell ref="D1:H1"/>
    <mergeCell ref="A2:H2"/>
    <mergeCell ref="F3:H3"/>
    <mergeCell ref="G4:G6"/>
    <mergeCell ref="H4:H6"/>
    <mergeCell ref="B93:D93"/>
    <mergeCell ref="B7:D7"/>
    <mergeCell ref="B72:D72"/>
    <mergeCell ref="A4:C6"/>
    <mergeCell ref="D4:D6"/>
  </mergeCells>
  <phoneticPr fontId="1" type="noConversion"/>
  <pageMargins left="0.74803149606299213" right="0.74803149606299213" top="0.98425196850393704" bottom="0.98425196850393704" header="0.51181102362204722" footer="0.51181102362204722"/>
  <pageSetup paperSize="9" scale="75" fitToHeight="3" orientation="landscape" verticalDpi="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20.mell_2016 Zárszám</vt:lpstr>
      <vt:lpstr>'20.mell_2016 Zárszám'!Nyomtatási_terület</vt:lpstr>
    </vt:vector>
  </TitlesOfParts>
  <Company>Polgármesteri Hivatal Tamási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Simonné H Andrea</cp:lastModifiedBy>
  <cp:lastPrinted>2017-05-18T13:00:18Z</cp:lastPrinted>
  <dcterms:created xsi:type="dcterms:W3CDTF">2003-01-17T07:57:49Z</dcterms:created>
  <dcterms:modified xsi:type="dcterms:W3CDTF">2017-05-18T13:01:31Z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-924900920</vt:i4>
  </property>
  <property fmtid="{D5CDD505-2E9C-101B-9397-08002B2CF9AE}" pid="3" name="_EmailSubject">
    <vt:lpwstr/>
  </property>
  <property fmtid="{D5CDD505-2E9C-101B-9397-08002B2CF9AE}" pid="4" name="_AuthorEmail">
    <vt:lpwstr>simonne@tamasi.hu</vt:lpwstr>
  </property>
  <property fmtid="{D5CDD505-2E9C-101B-9397-08002B2CF9AE}" pid="5" name="_AuthorEmailDisplayName">
    <vt:lpwstr>Simonné Horváth Andrea</vt:lpwstr>
  </property>
  <property fmtid="{D5CDD505-2E9C-101B-9397-08002B2CF9AE}" pid="6" name="_ReviewingToolsShownOnce">
    <vt:lpwstr/>
  </property>
</Properties>
</file>