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2120" windowHeight="8040" activeTab="0"/>
  </bookViews>
  <sheets>
    <sheet name="bevételek" sheetId="1" r:id="rId1"/>
    <sheet name="2019" sheetId="2" r:id="rId2"/>
    <sheet name="hatósági j és egyéb2019" sheetId="3" r:id="rId3"/>
    <sheet name="átvett eszköz" sheetId="4" r:id="rId4"/>
    <sheet name="létszám" sheetId="5" r:id="rId5"/>
  </sheets>
  <definedNames>
    <definedName name="_xlnm.Print_Titles" localSheetId="0">'bevételek'!$A:$A,'bevételek'!$1:$4</definedName>
    <definedName name="_xlnm.Print_Titles" localSheetId="2">'hatósági j és egyéb2019'!$1:$5</definedName>
  </definedNames>
  <calcPr fullCalcOnLoad="1"/>
</workbook>
</file>

<file path=xl/sharedStrings.xml><?xml version="1.0" encoding="utf-8"?>
<sst xmlns="http://schemas.openxmlformats.org/spreadsheetml/2006/main" count="471" uniqueCount="358">
  <si>
    <t>RÁCKEVE VÁROS</t>
  </si>
  <si>
    <t>Átadó, feladat megnevezése</t>
  </si>
  <si>
    <t xml:space="preserve">1. MŰKÖDÉSI CÉLÚ (Támogatásértékű  bevétel) </t>
  </si>
  <si>
    <t>1. MŰKÖDÉSI CÉLÚ ÖSSZESEN</t>
  </si>
  <si>
    <t>2. FEJLESZTÉSI CÉLÚ</t>
  </si>
  <si>
    <t>2. FEJLESZTÉSI CÉLÚ ÖSSZESEN</t>
  </si>
  <si>
    <t>3. ÁTVETT PÉNZESZKÖZÖK MINDÖSSZESEN</t>
  </si>
  <si>
    <t xml:space="preserve">                     Megnevezés</t>
  </si>
  <si>
    <t xml:space="preserve">2  .Egyéb saját bevételek </t>
  </si>
  <si>
    <t>Ráckevei Újság – értékesítés</t>
  </si>
  <si>
    <t xml:space="preserve">Önkorm.Igazgatás kiadványok, térképek ért. </t>
  </si>
  <si>
    <t xml:space="preserve">            fénymásolás, nyomdai bev.</t>
  </si>
  <si>
    <t xml:space="preserve">            Pm. Mü. Közp.(karbantart.-hoz)</t>
  </si>
  <si>
    <t xml:space="preserve">            Illetékbélyeg értékesítés jutaléka</t>
  </si>
  <si>
    <t xml:space="preserve">Ráckevei Újság – hirdetés </t>
  </si>
  <si>
    <t xml:space="preserve">                                - hirdetési díj</t>
  </si>
  <si>
    <r>
      <t>Német Kisebbség</t>
    </r>
    <r>
      <rPr>
        <sz val="11"/>
        <color indexed="8"/>
        <rFont val="Times New Roman"/>
        <family val="1"/>
      </rPr>
      <t xml:space="preserve">- rendezvény díj </t>
    </r>
  </si>
  <si>
    <t>2.1. Továbbszámlázott belf.szolgáltatás</t>
  </si>
  <si>
    <t>Polgármesteri Hivatal összesen</t>
  </si>
  <si>
    <t>Testvérvárosi pályázat</t>
  </si>
  <si>
    <t>Önkormányzat összesen</t>
  </si>
  <si>
    <r>
      <t xml:space="preserve">RÁCKEVE VÁROS                                                                              </t>
    </r>
    <r>
      <rPr>
        <b/>
        <sz val="10.9"/>
        <color indexed="8"/>
        <rFont val="Albany"/>
        <family val="0"/>
      </rPr>
      <t xml:space="preserve"> 2/c. sz. melléklet</t>
    </r>
  </si>
  <si>
    <t>Támogatásértékü bevételek</t>
  </si>
  <si>
    <t>Államháztartáson belüli továbbszámlázás</t>
  </si>
  <si>
    <t>Államháztartáson kívüli továbbszámlázás</t>
  </si>
  <si>
    <t>Kötbér, bírság, egyéb kártérítés,visszatérülés , közbeszerzési bevételek</t>
  </si>
  <si>
    <t>Fővárosi vízművek támogatása</t>
  </si>
  <si>
    <t>tény</t>
  </si>
  <si>
    <t>tény ph</t>
  </si>
  <si>
    <t>tény önkormányzat</t>
  </si>
  <si>
    <t>biztosító</t>
  </si>
  <si>
    <t>logós termékek és patay album</t>
  </si>
  <si>
    <t>2</t>
  </si>
  <si>
    <t>2/b melléklet</t>
  </si>
  <si>
    <t>No.</t>
  </si>
  <si>
    <t>Jogcím száma</t>
  </si>
  <si>
    <t>Jogcím megnevezése</t>
  </si>
  <si>
    <t>Mennyiségi egység</t>
  </si>
  <si>
    <t>Fajlagos összeg</t>
  </si>
  <si>
    <t>Mutató</t>
  </si>
  <si>
    <t>1</t>
  </si>
  <si>
    <t>I.1.a</t>
  </si>
  <si>
    <t>Önkormányzati hivatal működésének támogatása - elismert hivatali létszám alapján</t>
  </si>
  <si>
    <t>elismert hivatali létszám</t>
  </si>
  <si>
    <t>I.1.a - V.</t>
  </si>
  <si>
    <t>Önkormányzati hivatal működésének támogatása - beszámítás után</t>
  </si>
  <si>
    <t>forint</t>
  </si>
  <si>
    <t/>
  </si>
  <si>
    <t>I.1.b Település-üzemeltetéshez kapcsolódó feladatellátás támogatása</t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</si>
  <si>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</si>
  <si>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</si>
  <si>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</si>
  <si>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</si>
  <si>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</si>
  <si>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</si>
  <si>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</si>
  <si>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</si>
  <si>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</si>
  <si>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</si>
  <si>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</si>
  <si>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</si>
  <si>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</si>
  <si>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</si>
  <si>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</si>
  <si>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</si>
  <si>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</si>
  <si>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</si>
  <si>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</si>
  <si>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V.</t>
  </si>
  <si>
    <t>Támogatás összesen - beszámítás után</t>
  </si>
  <si>
    <t>9</t>
  </si>
  <si>
    <t>I.1.ba - V.</t>
  </si>
  <si>
    <t>A zöldterület-gazdálkodással kapcsolatos feladatok ellátásának támogatása - beszámítás után</t>
  </si>
  <si>
    <t>10</t>
  </si>
  <si>
    <t>I.1.bb - V.</t>
  </si>
  <si>
    <t>Közvilágítás fenntartásának támogatása - beszámítás után</t>
  </si>
  <si>
    <t>11</t>
  </si>
  <si>
    <t>I.1.bc - V.</t>
  </si>
  <si>
    <t>Köztemető fenntartással kapcsolatos feladatok támogatása - beszámítás után</t>
  </si>
  <si>
    <t>12</t>
  </si>
  <si>
    <t>I.1.bd - V.</t>
  </si>
  <si>
    <t>Közutak fenntartásának támogatása - beszámítás után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</si>
  <si>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</si>
  <si>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</si>
  <si>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</si>
  <si>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</si>
  <si>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</si>
  <si>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</si>
  <si>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</si>
  <si>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</si>
  <si>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</si>
  <si>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</si>
  <si>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</si>
  <si>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</si>
  <si>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</si>
  <si>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</si>
  <si>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17</t>
  </si>
  <si>
    <t>I.1.e</t>
  </si>
  <si>
    <t>Üdülőhelyi feladatok támogatása</t>
  </si>
  <si>
    <t xml:space="preserve">idegenforgalmi adóforint </t>
  </si>
  <si>
    <t>18</t>
  </si>
  <si>
    <t>I.1.e - V.</t>
  </si>
  <si>
    <t>Üdülőhelyi feladatok támogatása - beszámítás után</t>
  </si>
  <si>
    <t>19</t>
  </si>
  <si>
    <t>V. Info</t>
  </si>
  <si>
    <t>Beszámítás</t>
  </si>
  <si>
    <t>20</t>
  </si>
  <si>
    <t>V. I.1. kiegészítés</t>
  </si>
  <si>
    <t>I.1. jogcímekhez kapcsolódó kiegészítés</t>
  </si>
  <si>
    <t>21</t>
  </si>
  <si>
    <t>I.1. - V.</t>
  </si>
  <si>
    <t>A települési önkormányzatok működésének támogatása beszámítás és kiegészítés után</t>
  </si>
  <si>
    <t>27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</si>
  <si>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</si>
  <si>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</si>
  <si>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</si>
  <si>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28</t>
  </si>
  <si>
    <t>II.1. (1) 1</t>
  </si>
  <si>
    <t>Óvodapedagógusok elismert létszáma</t>
  </si>
  <si>
    <t>29</t>
  </si>
  <si>
    <t>II.1. (2) 1</t>
  </si>
  <si>
    <t>pedagógus szakképzettséggel nem rendelkező, óvodapedagógusok nevelő munkáját közvetlenül segítők száma a Köznev. tv. 2. melléklete szerint</t>
  </si>
  <si>
    <t>30</t>
  </si>
  <si>
    <t>II.1. (1) 2</t>
  </si>
  <si>
    <t>35</t>
  </si>
  <si>
    <t>II.1. (2) 2</t>
  </si>
  <si>
    <t>36</t>
  </si>
  <si>
    <t>41</t>
  </si>
  <si>
    <t>43</t>
  </si>
  <si>
    <t>II.2. Óvodaműködtetési támogatás</t>
  </si>
  <si>
    <t>II.2. (1) 1</t>
  </si>
  <si>
    <t>Óvoda napi nyitvatartási ideje eléri a nyolc órát</t>
  </si>
  <si>
    <t>II.2. (1) 2</t>
  </si>
  <si>
    <t>47</t>
  </si>
  <si>
    <t>II.4.a (1)</t>
  </si>
  <si>
    <t>63</t>
  </si>
  <si>
    <t>64</t>
  </si>
  <si>
    <t>65</t>
  </si>
  <si>
    <t>66</t>
  </si>
  <si>
    <t xml:space="preserve">II. </t>
  </si>
  <si>
    <t>67</t>
  </si>
  <si>
    <t>III.2.</t>
  </si>
  <si>
    <t>A települési önkormányzatok szociális feladatainak egyéb támogatása</t>
  </si>
  <si>
    <t>III.3. Egyes szociális és gyermekjóléti feladatok támogatása</t>
  </si>
  <si>
    <t>68</t>
  </si>
  <si>
    <t>III.3.a</t>
  </si>
  <si>
    <t>Család- és gyermekjóléti szolgálat</t>
  </si>
  <si>
    <t>számított létszám</t>
  </si>
  <si>
    <t>69</t>
  </si>
  <si>
    <t>III.3.b</t>
  </si>
  <si>
    <t>Család- és gyermekjóléti központ</t>
  </si>
  <si>
    <t>70</t>
  </si>
  <si>
    <t>III.3.c (1)</t>
  </si>
  <si>
    <t>szociális étkeztetés</t>
  </si>
  <si>
    <t>71</t>
  </si>
  <si>
    <t>III.3.c (2)</t>
  </si>
  <si>
    <t>szociális étkeztetés - társulás által történő feladatellátás</t>
  </si>
  <si>
    <t>72</t>
  </si>
  <si>
    <t>III.3.da</t>
  </si>
  <si>
    <t>házi segítségnyújtás- szociális segítés</t>
  </si>
  <si>
    <t>73</t>
  </si>
  <si>
    <t>III.3.db (1)</t>
  </si>
  <si>
    <t>házi segítségnyújtás- személyi gondozás</t>
  </si>
  <si>
    <t>74</t>
  </si>
  <si>
    <t>III.3.db (2)</t>
  </si>
  <si>
    <t>házi segítségnyújtás- személyi gondozás -  társulás által történő feladatellátás</t>
  </si>
  <si>
    <t>III.3.e</t>
  </si>
  <si>
    <t>falugondnoki vagy tanyagondnoki szolgáltatás összesen</t>
  </si>
  <si>
    <t>működési hó</t>
  </si>
  <si>
    <t>III.3.f Időskorúak nappali intézményi ellátása</t>
  </si>
  <si>
    <t>III.3.f (1)</t>
  </si>
  <si>
    <t>időskorúak nappali intézményi ellátása</t>
  </si>
  <si>
    <t>III.3.f (2)</t>
  </si>
  <si>
    <t>időskorúak nappali intézményi ellátása - társulás által történő feladatellátás</t>
  </si>
  <si>
    <t>III.5. Gyermekétkeztetés támogatása</t>
  </si>
  <si>
    <t>III.5.a</t>
  </si>
  <si>
    <t>A finanszírozás szempontjából elismert dolgozók bértámogatása</t>
  </si>
  <si>
    <t>III.5.b</t>
  </si>
  <si>
    <t>Gyermekétkeztetés üzemeltetési támogatása</t>
  </si>
  <si>
    <t>III.6.</t>
  </si>
  <si>
    <t>A rászoruló gyermekek szünidei étkeztetésének támogatása</t>
  </si>
  <si>
    <t>120</t>
  </si>
  <si>
    <t>121</t>
  </si>
  <si>
    <t>III.</t>
  </si>
  <si>
    <t>A települési önkormányzatok szociális, gyermekjóléti és gyermekétkeztetési feladatainak támogatása</t>
  </si>
  <si>
    <t>Könyvtári, közművelődési és múzeumi feladatok támogatása</t>
  </si>
  <si>
    <t>IV.1.d</t>
  </si>
  <si>
    <t>Települési önkormányzatok nyilvános könyvtári és a közművelődési feladatainak támogatása</t>
  </si>
  <si>
    <t>126</t>
  </si>
  <si>
    <t>IV.1.e</t>
  </si>
  <si>
    <t>Települési önkormányzatok muzeális intézményi feladatainak támogatása</t>
  </si>
  <si>
    <t>IV.1.</t>
  </si>
  <si>
    <t>Könyvtári, közművelődési és műzeumi feladatok támogatása összesen</t>
  </si>
  <si>
    <t>145</t>
  </si>
  <si>
    <t>IV.</t>
  </si>
  <si>
    <t>A települési önkormányzatok kulturális feladatainak támogatása</t>
  </si>
  <si>
    <t>2. melléklet</t>
  </si>
  <si>
    <t xml:space="preserve">                  MEGNEVEZÉS</t>
  </si>
  <si>
    <t xml:space="preserve">VIGI Gimnázium </t>
  </si>
  <si>
    <t>VIGI konyha</t>
  </si>
  <si>
    <t>Bíróság épületének kialakítása</t>
  </si>
  <si>
    <t>Önkormányzat</t>
  </si>
  <si>
    <t>Polgármesteri Hivatal</t>
  </si>
  <si>
    <t>Gólyafészek Bölcsőde</t>
  </si>
  <si>
    <t>Skarica Máté Város Könyvtár</t>
  </si>
  <si>
    <t>Ács Károly Művelődési Központ</t>
  </si>
  <si>
    <t>Árpád Múzeum</t>
  </si>
  <si>
    <t>Szakorvosi Rendelőintézet</t>
  </si>
  <si>
    <t>REGESZ</t>
  </si>
  <si>
    <t>Város Összesen</t>
  </si>
  <si>
    <t>összesen</t>
  </si>
  <si>
    <t>Dömsödi Társulástól hulladékszállításra</t>
  </si>
  <si>
    <t>Családsegítő Társulás támogatása önkormányzatoktól</t>
  </si>
  <si>
    <t>2016 tény</t>
  </si>
  <si>
    <t>kamatmentes kölcsön</t>
  </si>
  <si>
    <t>Bölcsőde</t>
  </si>
  <si>
    <t>I.6</t>
  </si>
  <si>
    <t>Polgármesteri illetmény támogatása</t>
  </si>
  <si>
    <t>2018. évben 8 hónapra - óvoda napi nyitvatartási ideje eléri a nyolc órát</t>
  </si>
  <si>
    <t>2018. évben 4 hónapra - óvoda napi nyitvatartási ideje eléri a nyolc órát</t>
  </si>
  <si>
    <t>Alapfokozatú végzettségű pedagógus II. kategóriába sorolt óvodapedagógusok kiegészítő támogatása, akik a minősítést 2016. december 31-éig szerezték meg</t>
  </si>
  <si>
    <t>110</t>
  </si>
  <si>
    <t>111</t>
  </si>
  <si>
    <t>III.6. A rászoruló gyermekek szünidei étkeztetésének támogatása</t>
  </si>
  <si>
    <t>112</t>
  </si>
  <si>
    <t>III.7. Bölcsőde, mini bölcsőde támogatása</t>
  </si>
  <si>
    <t>113</t>
  </si>
  <si>
    <t>III.7.a (1)</t>
  </si>
  <si>
    <t>A finanszírozás szempontjából elismert szakmai dolgozók bértámogatása: felsőfokú végzettségű kisgyermeknevelők, szaktanácsadók</t>
  </si>
  <si>
    <t>114</t>
  </si>
  <si>
    <t>III.7.a (2)</t>
  </si>
  <si>
    <t>A finanszírozás szempontjából elismert szakmai dolgozók bértámogatása: bölcsődei dajkák, középfokú végzettségű kisgyermeknevelők, szaktanácsadók</t>
  </si>
  <si>
    <t>115</t>
  </si>
  <si>
    <t>III.7.b</t>
  </si>
  <si>
    <t>Bölcsődei üzemeltetési támogatás</t>
  </si>
  <si>
    <t>116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</si>
  <si>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</si>
  <si>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</si>
  <si>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</si>
  <si>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</si>
  <si>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</si>
  <si>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</si>
  <si>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</si>
  <si>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Működési célú visszatérítendő támogatások, kölcsönök visszatérülése államháztartáson belülről (=11+…+20) (B14)</t>
  </si>
  <si>
    <t>Egyéb működési célú támogatások bevételei államháztartáson belülről (=33+…+42)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</si>
  <si>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</si>
  <si>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</si>
  <si>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</si>
  <si>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</si>
  <si>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</si>
  <si>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</si>
  <si>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Felhalmozási célú támogatások államháztartáson belülről (=44+45+46+57+68) (B2)</t>
  </si>
  <si>
    <t>Vagyoni tipusú adók (=110+…+116) (B34)</t>
  </si>
  <si>
    <t>ebből: építményadó 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</si>
  <si>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</si>
  <si>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</si>
  <si>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</si>
  <si>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Egyéb áruhasználati és szolgáltatási adók  (=151+…+167) (B355)</t>
  </si>
  <si>
    <t>Egyéb közhatalmi bevételek (&gt;=170+…+184)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</si>
  <si>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</si>
  <si>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</si>
  <si>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</si>
  <si>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</si>
  <si>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Közvetített szolgáltatások ellenértéke  (&gt;=191) (B403)</t>
  </si>
  <si>
    <t>ebből: államháztartáson belül (B403)</t>
  </si>
  <si>
    <t>Tulajdonosi bevételek (&gt;=193+…+198)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</si>
  <si>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</si>
  <si>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</si>
  <si>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</si>
  <si>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</si>
  <si>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Egyéb kapott (járó) kamatok és kamatjellegű bevételek (&gt;=206+207) (B4082)</t>
  </si>
  <si>
    <t>Egyéb működési bevételek (&gt;=219+220) (B411)</t>
  </si>
  <si>
    <t>Működési bevételek (=186+187+190+192+199+…+201+208+216+217+218) (B4)</t>
  </si>
  <si>
    <t>Immateriális javak értékesítése (&gt;=223) (B51)</t>
  </si>
  <si>
    <t>Ingatlanok értékesítése (&gt;=225) (B52)</t>
  </si>
  <si>
    <t>ebből: termőföld-eladás bevételei (B52)</t>
  </si>
  <si>
    <t>Egyéb tárgyi eszközök értékesítése (B53)</t>
  </si>
  <si>
    <t>Részesedések értékesítése (&gt;=228) (B54)</t>
  </si>
  <si>
    <t>ebből: privatizációból származó bevétel (B54)</t>
  </si>
  <si>
    <t>Részesedések megszűnéséhez kapcsolódó bevételek (B55)</t>
  </si>
  <si>
    <t>Felhalmozási bevételek (=222+224+226+227+229)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</si>
  <si>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</si>
  <si>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</si>
  <si>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</si>
  <si>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</si>
  <si>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Működési célú átvett pénzeszközök (=231+...+234+244)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</si>
  <si>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</si>
  <si>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</si>
  <si>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</si>
  <si>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</si>
  <si>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</si>
  <si>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Felhalmozási célú átvett pénzeszközök (=257+…+260+270) (B7)</t>
  </si>
  <si>
    <t>Költségvetési bevételek (=43+79+185+221+230+256+282) (B1-B7)</t>
  </si>
  <si>
    <t>Vízminőség javítás pályázat EU támogatás</t>
  </si>
  <si>
    <t>Óvoda kisegítők támogatása</t>
  </si>
  <si>
    <t>ÓVODA</t>
  </si>
  <si>
    <t>Családsegítő</t>
  </si>
  <si>
    <t>összevont pótlék</t>
  </si>
  <si>
    <t>KONYHA+ Bölcsőde konyha</t>
  </si>
  <si>
    <t>Kulturális pótlék</t>
  </si>
  <si>
    <t>Kulturális intézmények</t>
  </si>
  <si>
    <t>Ágazati pótlék + középfokú kiegészítés</t>
  </si>
  <si>
    <t>pótlólag garantált és bérminimum</t>
  </si>
  <si>
    <t>Maradvány igénybevétele</t>
  </si>
  <si>
    <t>hitelfelvétel</t>
  </si>
  <si>
    <t>talajterhelési díj</t>
  </si>
  <si>
    <t>ÁH -n belüli megelőlegezés</t>
  </si>
  <si>
    <t>összesen bevétel</t>
  </si>
  <si>
    <t>Szoc rehab pályázat</t>
  </si>
  <si>
    <t>LÉTSZÁM KERETEK CÍMREND SZERINT</t>
  </si>
  <si>
    <t>Cím</t>
  </si>
  <si>
    <t>Alcím</t>
  </si>
  <si>
    <t xml:space="preserve">          Intézmény megnevezése</t>
  </si>
  <si>
    <t>(fő)</t>
  </si>
  <si>
    <t>ebből: polgármester</t>
  </si>
  <si>
    <t>1-3</t>
  </si>
  <si>
    <t>Szivárvány óvoda</t>
  </si>
  <si>
    <t>Városi Intézményi Gazdasági Iroda</t>
  </si>
  <si>
    <t>ebből vigi</t>
  </si>
  <si>
    <t>ebből ÁFÁI működtetés</t>
  </si>
  <si>
    <t>ebből konyha</t>
  </si>
  <si>
    <t>ebből ADY gimnázium működtetés</t>
  </si>
  <si>
    <t>2,5</t>
  </si>
  <si>
    <t>2,6</t>
  </si>
  <si>
    <t>Skarica Máté Városi Könyvtár</t>
  </si>
  <si>
    <t>2,7</t>
  </si>
  <si>
    <t>Ács Károly Művelődési Központ**</t>
  </si>
  <si>
    <t>ebből tourinform iroda</t>
  </si>
  <si>
    <t>VÁROS ÖSSZESEN</t>
  </si>
  <si>
    <t>Vízminőség javítás pályázat hazai támogatás</t>
  </si>
  <si>
    <t>Közfoglalkoztatás támogatása</t>
  </si>
  <si>
    <t>Vizesblokktámogatás elmaradt összege</t>
  </si>
  <si>
    <t>Csatorna beruházás megtérülő összege</t>
  </si>
  <si>
    <t>2/ a melléklet</t>
  </si>
  <si>
    <t>ÁLLAMI Támogatások részletezése</t>
  </si>
  <si>
    <t xml:space="preserve">közterület  használat </t>
  </si>
  <si>
    <t>Engedélyezett létszámkeretek intézményenként</t>
  </si>
  <si>
    <t>2/d melléklet</t>
  </si>
  <si>
    <t>óvodapedagógusok elismert létszáma pótl.összeg</t>
  </si>
  <si>
    <t>2016.évről áthúzódó bérkompenzáció</t>
  </si>
  <si>
    <t>I.5.</t>
  </si>
  <si>
    <t>III.3.ja.(1)</t>
  </si>
  <si>
    <t>bölcsőde,mini bölcs.-nem fogy.nem h.h.gyermekekfő</t>
  </si>
  <si>
    <t>kieg.tám. A bölcs.fogl.f.f.végzetts.kisgyerm.nev,</t>
  </si>
  <si>
    <t>III.3.n.</t>
  </si>
  <si>
    <t>óvodai és iskolai szociális segítő tevékenység</t>
  </si>
  <si>
    <t xml:space="preserve"> VIGI /Általános isk</t>
  </si>
  <si>
    <t>VIGI/iroda</t>
  </si>
  <si>
    <t>Szürke ház felújítása</t>
  </si>
  <si>
    <t xml:space="preserve">                                                                                                    adatok Ft-ban</t>
  </si>
  <si>
    <t>Dömsödi út felújítás</t>
  </si>
  <si>
    <t xml:space="preserve">                    EGYES BEVÉTELI ELŐIRÁNYZATOK      2019.év</t>
  </si>
  <si>
    <t>BEVÉTELI ELŐIRÁNYZAT  2019</t>
  </si>
  <si>
    <t>Szivárvány Óvoda</t>
  </si>
  <si>
    <t>VIGI intézmények összesen</t>
  </si>
  <si>
    <t>Önkormányzat módosítás</t>
  </si>
  <si>
    <t>Város összesen módosítás</t>
  </si>
  <si>
    <t>módosítás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</si>
</sst>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#,##0.000"/>
    <numFmt numFmtId="168" formatCode="0.0000"/>
    <numFmt numFmtId="169" formatCode="0.000"/>
    <numFmt numFmtId="170" formatCode="mmm\ dd"/>
    <numFmt numFmtId="171" formatCode="#,##0.00000"/>
    <numFmt numFmtId="172" formatCode="0.00000"/>
    <numFmt numFmtId="173" formatCode="#,##0.00_ ;[Red]\-#,##0.00\ 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&quot;$&quot;* #,##0.00_);_(&quot;$&quot;* \(#,##0.00\);_(&quot;$&quot;* &quot;-&quot;??_);_(@_)"/>
  </numFmts>
  <fonts count="8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Albany"/>
      <family val="0"/>
    </font>
    <font>
      <b/>
      <sz val="10.9"/>
      <color indexed="8"/>
      <name val="Albany"/>
      <family val="0"/>
    </font>
    <font>
      <sz val="10"/>
      <color indexed="8"/>
      <name val="Arial"/>
      <family val="2"/>
    </font>
    <font>
      <b/>
      <sz val="12"/>
      <color indexed="8"/>
      <name val="Albany"/>
      <family val="2"/>
    </font>
    <font>
      <b/>
      <sz val="10"/>
      <color indexed="8"/>
      <name val="Albany"/>
      <family val="2"/>
    </font>
    <font>
      <sz val="12"/>
      <color indexed="8"/>
      <name val="Albany"/>
      <family val="2"/>
    </font>
    <font>
      <sz val="11"/>
      <color indexed="8"/>
      <name val="Albany"/>
      <family val="2"/>
    </font>
    <font>
      <b/>
      <sz val="13"/>
      <color indexed="8"/>
      <name val="Times New Roman"/>
      <family val="1"/>
    </font>
    <font>
      <b/>
      <sz val="8"/>
      <name val="Arial"/>
      <family val="2"/>
    </font>
    <font>
      <sz val="12"/>
      <color indexed="8"/>
      <name val="Thorndale"/>
      <family val="0"/>
    </font>
    <font>
      <sz val="11"/>
      <color indexed="8"/>
      <name val="Thorndale"/>
      <family val="0"/>
    </font>
    <font>
      <b/>
      <sz val="11"/>
      <color indexed="8"/>
      <name val="Thorndale"/>
      <family val="0"/>
    </font>
    <font>
      <sz val="10"/>
      <color indexed="8"/>
      <name val="Thorndale"/>
      <family val="0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0"/>
      <color indexed="8"/>
      <name val="Thorndale"/>
      <family val="0"/>
    </font>
    <font>
      <b/>
      <i/>
      <sz val="12"/>
      <color indexed="8"/>
      <name val="Thorndale"/>
      <family val="0"/>
    </font>
    <font>
      <b/>
      <i/>
      <sz val="11"/>
      <color indexed="8"/>
      <name val="Thorndale"/>
      <family val="0"/>
    </font>
    <font>
      <sz val="10"/>
      <color indexed="10"/>
      <name val="Arial"/>
      <family val="2"/>
    </font>
    <font>
      <b/>
      <sz val="10"/>
      <name val="MS Sans Serif"/>
      <family val="2"/>
    </font>
    <font>
      <b/>
      <sz val="12"/>
      <name val="Albany"/>
      <family val="2"/>
    </font>
    <font>
      <b/>
      <sz val="13"/>
      <name val="Albany"/>
      <family val="2"/>
    </font>
    <font>
      <sz val="12"/>
      <name val="Albany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lbany"/>
      <family val="0"/>
    </font>
    <font>
      <strike/>
      <sz val="11"/>
      <color indexed="8"/>
      <name val="Cambria"/>
      <family val="1"/>
    </font>
    <font>
      <strike/>
      <sz val="12"/>
      <color indexed="8"/>
      <name val="Cambria"/>
      <family val="1"/>
    </font>
    <font>
      <b/>
      <strike/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indexed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double">
        <color indexed="8"/>
      </left>
      <right style="medium"/>
      <top style="double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>
        <color indexed="8"/>
      </top>
      <bottom style="thin"/>
    </border>
    <border>
      <left style="thin"/>
      <right style="thin"/>
      <top style="thin"/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0" fontId="19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3" fontId="19" fillId="0" borderId="14" xfId="0" applyNumberFormat="1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horizontal="right" vertical="top" wrapText="1"/>
    </xf>
    <xf numFmtId="3" fontId="0" fillId="0" borderId="0" xfId="56" applyNumberFormat="1">
      <alignment/>
      <protection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1" fillId="0" borderId="0" xfId="0" applyFont="1" applyAlignment="1">
      <alignment/>
    </xf>
    <xf numFmtId="3" fontId="1" fillId="0" borderId="15" xfId="0" applyNumberFormat="1" applyFont="1" applyBorder="1" applyAlignment="1">
      <alignment/>
    </xf>
    <xf numFmtId="3" fontId="2" fillId="0" borderId="0" xfId="56" applyNumberFormat="1" applyFont="1" applyAlignment="1">
      <alignment wrapText="1"/>
      <protection/>
    </xf>
    <xf numFmtId="3" fontId="2" fillId="0" borderId="15" xfId="56" applyNumberFormat="1" applyFont="1" applyBorder="1" applyAlignment="1">
      <alignment wrapText="1"/>
      <protection/>
    </xf>
    <xf numFmtId="0" fontId="0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58">
      <alignment/>
      <protection/>
    </xf>
    <xf numFmtId="0" fontId="0" fillId="0" borderId="15" xfId="58" applyBorder="1">
      <alignment/>
      <protection/>
    </xf>
    <xf numFmtId="0" fontId="0" fillId="0" borderId="15" xfId="58" applyFill="1" applyBorder="1">
      <alignment/>
      <protection/>
    </xf>
    <xf numFmtId="3" fontId="0" fillId="0" borderId="15" xfId="58" applyNumberFormat="1" applyBorder="1">
      <alignment/>
      <protection/>
    </xf>
    <xf numFmtId="4" fontId="0" fillId="0" borderId="15" xfId="58" applyNumberFormat="1" applyBorder="1">
      <alignment/>
      <protection/>
    </xf>
    <xf numFmtId="0" fontId="1" fillId="0" borderId="15" xfId="58" applyFont="1" applyBorder="1">
      <alignment/>
      <protection/>
    </xf>
    <xf numFmtId="3" fontId="1" fillId="0" borderId="15" xfId="58" applyNumberFormat="1" applyFont="1" applyBorder="1">
      <alignment/>
      <protection/>
    </xf>
    <xf numFmtId="165" fontId="0" fillId="0" borderId="15" xfId="58" applyNumberFormat="1" applyBorder="1">
      <alignment/>
      <protection/>
    </xf>
    <xf numFmtId="0" fontId="0" fillId="0" borderId="15" xfId="58" applyFont="1" applyBorder="1">
      <alignment/>
      <protection/>
    </xf>
    <xf numFmtId="3" fontId="0" fillId="33" borderId="15" xfId="58" applyNumberFormat="1" applyFill="1" applyBorder="1">
      <alignment/>
      <protection/>
    </xf>
    <xf numFmtId="0" fontId="37" fillId="0" borderId="15" xfId="58" applyFont="1" applyBorder="1">
      <alignment/>
      <protection/>
    </xf>
    <xf numFmtId="0" fontId="37" fillId="0" borderId="0" xfId="0" applyFont="1" applyAlignment="1">
      <alignment/>
    </xf>
    <xf numFmtId="0" fontId="37" fillId="0" borderId="15" xfId="0" applyFont="1" applyBorder="1" applyAlignment="1">
      <alignment/>
    </xf>
    <xf numFmtId="0" fontId="37" fillId="0" borderId="15" xfId="58" applyFont="1" applyFill="1" applyBorder="1">
      <alignment/>
      <protection/>
    </xf>
    <xf numFmtId="3" fontId="37" fillId="0" borderId="15" xfId="58" applyNumberFormat="1" applyFont="1" applyFill="1" applyBorder="1">
      <alignment/>
      <protection/>
    </xf>
    <xf numFmtId="0" fontId="1" fillId="0" borderId="15" xfId="58" applyFont="1" applyFill="1" applyBorder="1">
      <alignment/>
      <protection/>
    </xf>
    <xf numFmtId="3" fontId="1" fillId="0" borderId="0" xfId="0" applyNumberFormat="1" applyFont="1" applyAlignment="1">
      <alignment/>
    </xf>
    <xf numFmtId="3" fontId="2" fillId="0" borderId="0" xfId="56" applyNumberFormat="1" applyFont="1">
      <alignment/>
      <protection/>
    </xf>
    <xf numFmtId="3" fontId="34" fillId="0" borderId="0" xfId="56" applyNumberFormat="1" applyFont="1">
      <alignment/>
      <protection/>
    </xf>
    <xf numFmtId="3" fontId="36" fillId="0" borderId="0" xfId="56" applyNumberFormat="1" applyFont="1">
      <alignment/>
      <protection/>
    </xf>
    <xf numFmtId="3" fontId="36" fillId="0" borderId="15" xfId="56" applyNumberFormat="1" applyFont="1" applyBorder="1" applyAlignment="1">
      <alignment wrapText="1"/>
      <protection/>
    </xf>
    <xf numFmtId="3" fontId="36" fillId="34" borderId="15" xfId="56" applyNumberFormat="1" applyFont="1" applyFill="1" applyBorder="1" applyAlignment="1">
      <alignment wrapText="1"/>
      <protection/>
    </xf>
    <xf numFmtId="3" fontId="0" fillId="0" borderId="0" xfId="0" applyNumberFormat="1" applyAlignment="1">
      <alignment wrapText="1"/>
    </xf>
    <xf numFmtId="3" fontId="2" fillId="12" borderId="15" xfId="56" applyNumberFormat="1" applyFont="1" applyFill="1" applyBorder="1" applyAlignment="1">
      <alignment wrapText="1"/>
      <protection/>
    </xf>
    <xf numFmtId="3" fontId="0" fillId="0" borderId="15" xfId="0" applyNumberFormat="1" applyFont="1" applyBorder="1" applyAlignment="1">
      <alignment horizontal="left" vertical="top" wrapText="1"/>
    </xf>
    <xf numFmtId="3" fontId="0" fillId="0" borderId="15" xfId="56" applyNumberFormat="1" applyBorder="1">
      <alignment/>
      <protection/>
    </xf>
    <xf numFmtId="3" fontId="7" fillId="0" borderId="15" xfId="56" applyNumberFormat="1" applyFont="1" applyBorder="1">
      <alignment/>
      <protection/>
    </xf>
    <xf numFmtId="3" fontId="35" fillId="0" borderId="15" xfId="56" applyNumberFormat="1" applyFont="1" applyBorder="1">
      <alignment/>
      <protection/>
    </xf>
    <xf numFmtId="3" fontId="1" fillId="0" borderId="15" xfId="0" applyNumberFormat="1" applyFont="1" applyBorder="1" applyAlignment="1">
      <alignment horizontal="left" vertical="top" wrapText="1"/>
    </xf>
    <xf numFmtId="3" fontId="0" fillId="0" borderId="15" xfId="0" applyNumberFormat="1" applyFont="1" applyBorder="1" applyAlignment="1">
      <alignment horizontal="left" vertical="top" wrapText="1"/>
    </xf>
    <xf numFmtId="3" fontId="0" fillId="0" borderId="15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7" fillId="0" borderId="29" xfId="0" applyFont="1" applyBorder="1" applyAlignment="1">
      <alignment/>
    </xf>
    <xf numFmtId="0" fontId="4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49" fontId="0" fillId="0" borderId="28" xfId="0" applyNumberFormat="1" applyBorder="1" applyAlignment="1">
      <alignment horizontal="right"/>
    </xf>
    <xf numFmtId="49" fontId="4" fillId="0" borderId="3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/>
    </xf>
    <xf numFmtId="49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0" fillId="0" borderId="0" xfId="58" applyFont="1">
      <alignment/>
      <protection/>
    </xf>
    <xf numFmtId="0" fontId="1" fillId="0" borderId="0" xfId="58" applyFont="1">
      <alignment/>
      <protection/>
    </xf>
    <xf numFmtId="0" fontId="0" fillId="0" borderId="33" xfId="0" applyBorder="1" applyAlignment="1">
      <alignment/>
    </xf>
    <xf numFmtId="0" fontId="1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right" vertical="top" wrapText="1"/>
    </xf>
    <xf numFmtId="0" fontId="19" fillId="0" borderId="15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5" fillId="0" borderId="15" xfId="0" applyFont="1" applyBorder="1" applyAlignment="1">
      <alignment horizontal="right"/>
    </xf>
    <xf numFmtId="0" fontId="16" fillId="0" borderId="15" xfId="0" applyFont="1" applyBorder="1" applyAlignment="1">
      <alignment horizontal="center"/>
    </xf>
    <xf numFmtId="0" fontId="26" fillId="0" borderId="15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28" fillId="0" borderId="15" xfId="0" applyFont="1" applyBorder="1" applyAlignment="1">
      <alignment horizontal="right" vertical="top" wrapText="1"/>
    </xf>
    <xf numFmtId="0" fontId="0" fillId="35" borderId="0" xfId="0" applyFill="1" applyAlignment="1">
      <alignment/>
    </xf>
    <xf numFmtId="0" fontId="1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0" fillId="35" borderId="33" xfId="0" applyFill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14" fillId="0" borderId="37" xfId="0" applyFont="1" applyBorder="1" applyAlignment="1">
      <alignment/>
    </xf>
    <xf numFmtId="3" fontId="31" fillId="0" borderId="38" xfId="0" applyNumberFormat="1" applyFont="1" applyFill="1" applyBorder="1" applyAlignment="1">
      <alignment/>
    </xf>
    <xf numFmtId="0" fontId="12" fillId="0" borderId="37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7" xfId="0" applyFont="1" applyBorder="1" applyAlignment="1">
      <alignment/>
    </xf>
    <xf numFmtId="0" fontId="14" fillId="0" borderId="37" xfId="0" applyFont="1" applyBorder="1" applyAlignment="1">
      <alignment/>
    </xf>
    <xf numFmtId="0" fontId="33" fillId="0" borderId="37" xfId="0" applyFont="1" applyBorder="1" applyAlignment="1">
      <alignment/>
    </xf>
    <xf numFmtId="0" fontId="14" fillId="35" borderId="37" xfId="0" applyFont="1" applyFill="1" applyBorder="1" applyAlignment="1">
      <alignment/>
    </xf>
    <xf numFmtId="3" fontId="3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3" fontId="32" fillId="0" borderId="42" xfId="0" applyNumberFormat="1" applyFont="1" applyBorder="1" applyAlignment="1">
      <alignment/>
    </xf>
    <xf numFmtId="0" fontId="37" fillId="0" borderId="19" xfId="0" applyFont="1" applyBorder="1" applyAlignment="1">
      <alignment/>
    </xf>
    <xf numFmtId="49" fontId="37" fillId="0" borderId="20" xfId="0" applyNumberFormat="1" applyFont="1" applyBorder="1" applyAlignment="1">
      <alignment horizontal="right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7" fillId="0" borderId="27" xfId="0" applyFont="1" applyBorder="1" applyAlignment="1">
      <alignment/>
    </xf>
    <xf numFmtId="49" fontId="37" fillId="0" borderId="28" xfId="0" applyNumberFormat="1" applyFont="1" applyBorder="1" applyAlignment="1">
      <alignment horizontal="right"/>
    </xf>
    <xf numFmtId="0" fontId="39" fillId="0" borderId="29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9" fillId="0" borderId="20" xfId="0" applyNumberFormat="1" applyFont="1" applyBorder="1" applyAlignment="1">
      <alignment/>
    </xf>
    <xf numFmtId="3" fontId="39" fillId="0" borderId="28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37" fillId="0" borderId="15" xfId="0" applyNumberFormat="1" applyFont="1" applyBorder="1" applyAlignment="1">
      <alignment/>
    </xf>
    <xf numFmtId="2" fontId="0" fillId="0" borderId="15" xfId="58" applyNumberFormat="1" applyBorder="1">
      <alignment/>
      <protection/>
    </xf>
    <xf numFmtId="3" fontId="0" fillId="0" borderId="15" xfId="58" applyNumberFormat="1" applyFont="1" applyBorder="1">
      <alignment/>
      <protection/>
    </xf>
    <xf numFmtId="3" fontId="1" fillId="0" borderId="0" xfId="56" applyNumberFormat="1" applyFont="1">
      <alignment/>
      <protection/>
    </xf>
    <xf numFmtId="3" fontId="0" fillId="33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40" fillId="0" borderId="38" xfId="0" applyNumberFormat="1" applyFont="1" applyFill="1" applyBorder="1" applyAlignment="1">
      <alignment/>
    </xf>
    <xf numFmtId="3" fontId="40" fillId="0" borderId="40" xfId="0" applyNumberFormat="1" applyFont="1" applyBorder="1" applyAlignment="1">
      <alignment/>
    </xf>
    <xf numFmtId="3" fontId="40" fillId="0" borderId="40" xfId="0" applyNumberFormat="1" applyFont="1" applyBorder="1" applyAlignment="1">
      <alignment/>
    </xf>
    <xf numFmtId="3" fontId="40" fillId="0" borderId="42" xfId="0" applyNumberFormat="1" applyFont="1" applyBorder="1" applyAlignment="1">
      <alignment/>
    </xf>
    <xf numFmtId="0" fontId="41" fillId="0" borderId="15" xfId="0" applyFont="1" applyBorder="1" applyAlignment="1">
      <alignment horizontal="right" vertical="top" wrapText="1"/>
    </xf>
    <xf numFmtId="0" fontId="42" fillId="0" borderId="15" xfId="0" applyFont="1" applyBorder="1" applyAlignment="1">
      <alignment horizontal="right" vertical="top" wrapText="1"/>
    </xf>
    <xf numFmtId="0" fontId="43" fillId="0" borderId="15" xfId="0" applyFont="1" applyBorder="1" applyAlignment="1">
      <alignment horizontal="right" vertical="top" wrapText="1"/>
    </xf>
    <xf numFmtId="3" fontId="0" fillId="0" borderId="15" xfId="0" applyNumberFormat="1" applyFont="1" applyFill="1" applyBorder="1" applyAlignment="1">
      <alignment horizontal="left" vertical="top" wrapText="1"/>
    </xf>
    <xf numFmtId="3" fontId="1" fillId="0" borderId="48" xfId="0" applyNumberFormat="1" applyFont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0" borderId="49" xfId="0" applyNumberFormat="1" applyFont="1" applyBorder="1" applyAlignment="1">
      <alignment/>
    </xf>
    <xf numFmtId="0" fontId="44" fillId="0" borderId="15" xfId="0" applyFont="1" applyBorder="1" applyAlignment="1">
      <alignment horizontal="right" vertical="top" wrapText="1"/>
    </xf>
    <xf numFmtId="0" fontId="45" fillId="0" borderId="15" xfId="0" applyFont="1" applyBorder="1" applyAlignment="1">
      <alignment horizontal="right" vertical="top" wrapText="1"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48" fillId="0" borderId="15" xfId="0" applyFont="1" applyBorder="1" applyAlignment="1">
      <alignment horizontal="right" vertical="top" wrapText="1"/>
    </xf>
    <xf numFmtId="3" fontId="44" fillId="0" borderId="15" xfId="0" applyNumberFormat="1" applyFont="1" applyBorder="1" applyAlignment="1">
      <alignment horizontal="right" vertical="top" wrapText="1"/>
    </xf>
    <xf numFmtId="0" fontId="49" fillId="0" borderId="15" xfId="0" applyFont="1" applyBorder="1" applyAlignment="1">
      <alignment horizontal="right" vertical="top" wrapText="1"/>
    </xf>
    <xf numFmtId="3" fontId="1" fillId="0" borderId="33" xfId="0" applyNumberFormat="1" applyFont="1" applyBorder="1" applyAlignment="1">
      <alignment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0" sqref="C20"/>
    </sheetView>
  </sheetViews>
  <sheetFormatPr defaultColWidth="9.140625" defaultRowHeight="12.75"/>
  <cols>
    <col min="1" max="1" width="27.57421875" style="57" customWidth="1"/>
    <col min="2" max="2" width="12.7109375" style="7" bestFit="1" customWidth="1"/>
    <col min="3" max="3" width="12.7109375" style="7" customWidth="1"/>
    <col min="4" max="4" width="10.140625" style="7" bestFit="1" customWidth="1"/>
    <col min="5" max="5" width="9.140625" style="7" customWidth="1"/>
    <col min="6" max="6" width="10.140625" style="7" bestFit="1" customWidth="1"/>
    <col min="7" max="7" width="9.140625" style="7" customWidth="1"/>
    <col min="8" max="8" width="11.140625" style="7" bestFit="1" customWidth="1"/>
    <col min="9" max="10" width="9.140625" style="7" customWidth="1"/>
    <col min="11" max="11" width="10.7109375" style="7" bestFit="1" customWidth="1"/>
    <col min="12" max="13" width="9.140625" style="7" customWidth="1"/>
    <col min="14" max="15" width="11.140625" style="7" bestFit="1" customWidth="1"/>
    <col min="16" max="16" width="14.00390625" style="7" bestFit="1" customWidth="1"/>
    <col min="17" max="17" width="13.57421875" style="7" customWidth="1"/>
    <col min="18" max="16384" width="9.140625" style="7" customWidth="1"/>
  </cols>
  <sheetData>
    <row r="1" spans="1:16" ht="15.75">
      <c r="A1" s="29" t="s">
        <v>0</v>
      </c>
      <c r="B1" s="24"/>
      <c r="C1" s="24"/>
      <c r="D1" s="24"/>
      <c r="E1" s="24"/>
      <c r="F1" s="52"/>
      <c r="G1" s="29"/>
      <c r="H1" s="29"/>
      <c r="I1" s="52"/>
      <c r="J1" s="53"/>
      <c r="K1" s="52"/>
      <c r="L1" s="52"/>
      <c r="M1" s="53"/>
      <c r="N1" s="24"/>
      <c r="O1" s="24"/>
      <c r="P1" s="53"/>
    </row>
    <row r="2" spans="1:16" ht="15.75">
      <c r="A2" s="29" t="s">
        <v>196</v>
      </c>
      <c r="B2" s="24"/>
      <c r="C2" s="24"/>
      <c r="D2" s="24"/>
      <c r="E2" s="24"/>
      <c r="F2" s="52"/>
      <c r="G2" s="29"/>
      <c r="H2" s="29"/>
      <c r="I2" s="52"/>
      <c r="J2" s="52"/>
      <c r="K2" s="52"/>
      <c r="L2" s="52"/>
      <c r="M2" s="52"/>
      <c r="N2" s="24"/>
      <c r="O2" s="24"/>
      <c r="P2" s="53"/>
    </row>
    <row r="3" spans="1:16" ht="31.5">
      <c r="A3" s="29" t="s">
        <v>352</v>
      </c>
      <c r="B3" s="24"/>
      <c r="C3" s="24"/>
      <c r="D3" s="24"/>
      <c r="E3" s="163"/>
      <c r="F3" s="52"/>
      <c r="G3" s="29"/>
      <c r="H3" s="29"/>
      <c r="I3" s="52"/>
      <c r="J3" s="52"/>
      <c r="K3" s="52"/>
      <c r="L3" s="52"/>
      <c r="M3" s="163"/>
      <c r="N3" s="54"/>
      <c r="O3" s="54"/>
      <c r="P3" s="52"/>
    </row>
    <row r="4" spans="1:17" ht="80.25" customHeight="1">
      <c r="A4" s="30" t="s">
        <v>197</v>
      </c>
      <c r="B4" s="55" t="s">
        <v>201</v>
      </c>
      <c r="C4" s="55" t="s">
        <v>355</v>
      </c>
      <c r="D4" s="55" t="s">
        <v>202</v>
      </c>
      <c r="E4" s="30" t="s">
        <v>346</v>
      </c>
      <c r="F4" s="30" t="s">
        <v>347</v>
      </c>
      <c r="G4" s="30" t="s">
        <v>198</v>
      </c>
      <c r="H4" s="30" t="s">
        <v>199</v>
      </c>
      <c r="I4" s="30" t="s">
        <v>203</v>
      </c>
      <c r="J4" s="30" t="s">
        <v>204</v>
      </c>
      <c r="K4" s="30" t="s">
        <v>205</v>
      </c>
      <c r="L4" s="30" t="s">
        <v>353</v>
      </c>
      <c r="M4" s="30" t="s">
        <v>206</v>
      </c>
      <c r="N4" s="56" t="s">
        <v>207</v>
      </c>
      <c r="O4" s="56" t="s">
        <v>208</v>
      </c>
      <c r="P4" s="58" t="s">
        <v>209</v>
      </c>
      <c r="Q4" s="188" t="s">
        <v>356</v>
      </c>
    </row>
    <row r="5" spans="1:17" ht="38.25">
      <c r="A5" s="59" t="s">
        <v>236</v>
      </c>
      <c r="B5" s="60">
        <v>261229217</v>
      </c>
      <c r="C5" s="60">
        <v>261229217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  <c r="P5" s="26">
        <f>B5</f>
        <v>261229217</v>
      </c>
      <c r="Q5" s="26">
        <f>P5</f>
        <v>261229217</v>
      </c>
    </row>
    <row r="6" spans="1:17" ht="38.25">
      <c r="A6" s="59" t="s">
        <v>237</v>
      </c>
      <c r="B6" s="60">
        <v>226840250</v>
      </c>
      <c r="C6" s="60">
        <v>226840250</v>
      </c>
      <c r="D6" s="60"/>
      <c r="E6" s="60"/>
      <c r="F6" s="60"/>
      <c r="G6" s="60"/>
      <c r="H6" s="60"/>
      <c r="I6" s="60"/>
      <c r="J6" s="60"/>
      <c r="K6" s="60"/>
      <c r="L6" s="60"/>
      <c r="M6" s="62"/>
      <c r="N6" s="62"/>
      <c r="O6" s="60"/>
      <c r="P6" s="26">
        <f aca="true" t="shared" si="0" ref="P6:P11">B6</f>
        <v>226840250</v>
      </c>
      <c r="Q6" s="26">
        <f aca="true" t="shared" si="1" ref="Q6:Q65">P6</f>
        <v>226840250</v>
      </c>
    </row>
    <row r="7" spans="1:17" ht="55.5" customHeight="1">
      <c r="A7" s="59" t="s">
        <v>238</v>
      </c>
      <c r="B7" s="26">
        <v>362479535</v>
      </c>
      <c r="C7" s="26">
        <v>362479535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>
        <f t="shared" si="0"/>
        <v>362479535</v>
      </c>
      <c r="Q7" s="26">
        <f t="shared" si="1"/>
        <v>362479535</v>
      </c>
    </row>
    <row r="8" spans="1:17" ht="38.25">
      <c r="A8" s="59" t="s">
        <v>239</v>
      </c>
      <c r="B8" s="26">
        <v>21513320</v>
      </c>
      <c r="C8" s="26">
        <v>21513320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>
        <f t="shared" si="0"/>
        <v>21513320</v>
      </c>
      <c r="Q8" s="26">
        <f t="shared" si="1"/>
        <v>21513320</v>
      </c>
    </row>
    <row r="9" spans="1:17" ht="38.25">
      <c r="A9" s="59" t="s">
        <v>240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>
        <f t="shared" si="0"/>
        <v>0</v>
      </c>
      <c r="Q9" s="26">
        <f t="shared" si="1"/>
        <v>0</v>
      </c>
    </row>
    <row r="10" spans="1:17" ht="25.5">
      <c r="A10" s="59" t="s">
        <v>241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>
        <f t="shared" si="0"/>
        <v>0</v>
      </c>
      <c r="Q10" s="26">
        <f t="shared" si="1"/>
        <v>0</v>
      </c>
    </row>
    <row r="11" spans="1:17" ht="38.25">
      <c r="A11" s="177" t="s">
        <v>242</v>
      </c>
      <c r="B11" s="26">
        <f>SUM(B5:B10)</f>
        <v>872062322</v>
      </c>
      <c r="C11" s="26">
        <f>SUM(C5:C10)</f>
        <v>872062322</v>
      </c>
      <c r="D11" s="26">
        <f aca="true" t="shared" si="2" ref="D11:O11">SUM(D5:D10)</f>
        <v>0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si="2"/>
        <v>0</v>
      </c>
      <c r="N11" s="26">
        <f t="shared" si="2"/>
        <v>0</v>
      </c>
      <c r="O11" s="26">
        <f t="shared" si="2"/>
        <v>0</v>
      </c>
      <c r="P11" s="26">
        <f t="shared" si="0"/>
        <v>872062322</v>
      </c>
      <c r="Q11" s="26">
        <f t="shared" si="1"/>
        <v>872062322</v>
      </c>
    </row>
    <row r="12" spans="1:17" ht="27.75" customHeight="1">
      <c r="A12" s="177" t="s">
        <v>243</v>
      </c>
      <c r="B12" s="26">
        <v>27000000</v>
      </c>
      <c r="C12" s="26">
        <v>27000000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v>27000000</v>
      </c>
      <c r="P12" s="26">
        <f>B12+O12</f>
        <v>54000000</v>
      </c>
      <c r="Q12" s="26">
        <f t="shared" si="1"/>
        <v>54000000</v>
      </c>
    </row>
    <row r="13" spans="1:17" ht="51">
      <c r="A13" s="177" t="s">
        <v>244</v>
      </c>
      <c r="B13" s="165">
        <f>28557712+1600000</f>
        <v>30157712</v>
      </c>
      <c r="C13" s="165">
        <v>30157712</v>
      </c>
      <c r="D13" s="26">
        <v>4600000</v>
      </c>
      <c r="E13" s="26"/>
      <c r="F13" s="26"/>
      <c r="G13" s="26"/>
      <c r="H13" s="26"/>
      <c r="I13" s="26"/>
      <c r="J13" s="26"/>
      <c r="K13" s="26">
        <v>7220000</v>
      </c>
      <c r="L13" s="26"/>
      <c r="M13" s="26"/>
      <c r="N13" s="26">
        <v>305891379</v>
      </c>
      <c r="O13" s="26">
        <v>59714580</v>
      </c>
      <c r="P13" s="26">
        <f>B13+D13+K13+N13+O13</f>
        <v>407583671</v>
      </c>
      <c r="Q13" s="26">
        <f t="shared" si="1"/>
        <v>407583671</v>
      </c>
    </row>
    <row r="14" spans="1:17" ht="38.25">
      <c r="A14" s="63" t="s">
        <v>245</v>
      </c>
      <c r="B14" s="26">
        <f>+B12+B13+B11</f>
        <v>929220034</v>
      </c>
      <c r="C14" s="26">
        <v>929220034</v>
      </c>
      <c r="D14" s="26">
        <f aca="true" t="shared" si="3" ref="D14:O14">+D12+D13+D11</f>
        <v>4600000</v>
      </c>
      <c r="E14" s="26">
        <f t="shared" si="3"/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7220000</v>
      </c>
      <c r="L14" s="26">
        <f t="shared" si="3"/>
        <v>0</v>
      </c>
      <c r="M14" s="26">
        <f t="shared" si="3"/>
        <v>0</v>
      </c>
      <c r="N14" s="26">
        <f t="shared" si="3"/>
        <v>305891379</v>
      </c>
      <c r="O14" s="26">
        <f t="shared" si="3"/>
        <v>86714580</v>
      </c>
      <c r="P14" s="26">
        <f>P12+P13+P11</f>
        <v>1333645993</v>
      </c>
      <c r="Q14" s="26">
        <f t="shared" si="1"/>
        <v>1333645993</v>
      </c>
    </row>
    <row r="15" spans="1:17" ht="38.25">
      <c r="A15" s="59" t="s">
        <v>246</v>
      </c>
      <c r="B15" s="165">
        <f>199000000+99999387+152502859+108185867+5642000+13755000</f>
        <v>579085113</v>
      </c>
      <c r="C15" s="165">
        <v>579085113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>
        <f>B15</f>
        <v>579085113</v>
      </c>
      <c r="Q15" s="26">
        <f t="shared" si="1"/>
        <v>579085113</v>
      </c>
    </row>
    <row r="16" spans="1:17" ht="51">
      <c r="A16" s="59" t="s">
        <v>247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>
        <f>SUM(B16:O16)</f>
        <v>0</v>
      </c>
      <c r="Q16" s="26">
        <f t="shared" si="1"/>
        <v>0</v>
      </c>
    </row>
    <row r="17" spans="1:17" ht="63.75">
      <c r="A17" s="59" t="s">
        <v>248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>
        <f>SUM(B17:O17)</f>
        <v>0</v>
      </c>
      <c r="Q17" s="26">
        <f t="shared" si="1"/>
        <v>0</v>
      </c>
    </row>
    <row r="18" spans="1:17" ht="51">
      <c r="A18" s="59" t="s">
        <v>249</v>
      </c>
      <c r="B18" s="164">
        <v>1021700000</v>
      </c>
      <c r="C18" s="164">
        <v>1026119044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>
        <v>2049000</v>
      </c>
      <c r="O18" s="26"/>
      <c r="P18" s="26">
        <f>B18+N18</f>
        <v>1023749000</v>
      </c>
      <c r="Q18" s="26">
        <f>C18</f>
        <v>1026119044</v>
      </c>
    </row>
    <row r="19" spans="1:17" ht="51">
      <c r="A19" s="59" t="s">
        <v>250</v>
      </c>
      <c r="B19" s="26">
        <f>B18</f>
        <v>1021700000</v>
      </c>
      <c r="C19" s="26">
        <v>1026119044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>
        <f>B19</f>
        <v>1021700000</v>
      </c>
      <c r="Q19" s="26">
        <f>C19</f>
        <v>1026119044</v>
      </c>
    </row>
    <row r="20" spans="1:17" ht="51">
      <c r="A20" s="63" t="s">
        <v>251</v>
      </c>
      <c r="B20" s="26">
        <f>B18+B17+B16+B15</f>
        <v>1600785113</v>
      </c>
      <c r="C20" s="26">
        <f>C18+C17+C16+C15</f>
        <v>1605204157</v>
      </c>
      <c r="D20" s="26">
        <f aca="true" t="shared" si="4" ref="D20:Q20">D18+D17+D16+D15</f>
        <v>0</v>
      </c>
      <c r="E20" s="26">
        <f t="shared" si="4"/>
        <v>0</v>
      </c>
      <c r="F20" s="26">
        <f t="shared" si="4"/>
        <v>0</v>
      </c>
      <c r="G20" s="26">
        <f t="shared" si="4"/>
        <v>0</v>
      </c>
      <c r="H20" s="26">
        <f t="shared" si="4"/>
        <v>0</v>
      </c>
      <c r="I20" s="26">
        <f t="shared" si="4"/>
        <v>0</v>
      </c>
      <c r="J20" s="26">
        <f t="shared" si="4"/>
        <v>0</v>
      </c>
      <c r="K20" s="26">
        <f t="shared" si="4"/>
        <v>0</v>
      </c>
      <c r="L20" s="26">
        <f t="shared" si="4"/>
        <v>0</v>
      </c>
      <c r="M20" s="26">
        <f t="shared" si="4"/>
        <v>0</v>
      </c>
      <c r="N20" s="26">
        <f t="shared" si="4"/>
        <v>2049000</v>
      </c>
      <c r="O20" s="26">
        <f t="shared" si="4"/>
        <v>0</v>
      </c>
      <c r="P20" s="26">
        <f t="shared" si="4"/>
        <v>1602834113</v>
      </c>
      <c r="Q20" s="26">
        <f t="shared" si="4"/>
        <v>1605204157</v>
      </c>
    </row>
    <row r="21" spans="1:17" ht="25.5">
      <c r="A21" s="59" t="s">
        <v>252</v>
      </c>
      <c r="B21" s="26">
        <f>B22</f>
        <v>152000000</v>
      </c>
      <c r="C21" s="26">
        <v>152000000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>
        <f>B21</f>
        <v>152000000</v>
      </c>
      <c r="Q21" s="26">
        <f t="shared" si="1"/>
        <v>152000000</v>
      </c>
    </row>
    <row r="22" spans="1:17" ht="12.75">
      <c r="A22" s="59" t="s">
        <v>253</v>
      </c>
      <c r="B22" s="26">
        <v>152000000</v>
      </c>
      <c r="C22" s="26">
        <v>152000000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>
        <f aca="true" t="shared" si="5" ref="P22:P28">B22</f>
        <v>152000000</v>
      </c>
      <c r="Q22" s="26">
        <f t="shared" si="1"/>
        <v>152000000</v>
      </c>
    </row>
    <row r="23" spans="1:17" ht="25.5">
      <c r="A23" s="59" t="s">
        <v>254</v>
      </c>
      <c r="B23" s="26">
        <v>259000000</v>
      </c>
      <c r="C23" s="26">
        <v>259000000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>
        <f t="shared" si="5"/>
        <v>259000000</v>
      </c>
      <c r="Q23" s="26">
        <f t="shared" si="1"/>
        <v>259000000</v>
      </c>
    </row>
    <row r="24" spans="1:17" ht="28.5" customHeight="1">
      <c r="A24" s="59" t="s">
        <v>255</v>
      </c>
      <c r="B24" s="26">
        <v>259000000</v>
      </c>
      <c r="C24" s="26">
        <v>259000000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>
        <f t="shared" si="5"/>
        <v>259000000</v>
      </c>
      <c r="Q24" s="26">
        <f t="shared" si="1"/>
        <v>259000000</v>
      </c>
    </row>
    <row r="25" spans="1:17" ht="25.5">
      <c r="A25" s="59" t="s">
        <v>256</v>
      </c>
      <c r="B25" s="26">
        <v>33000000</v>
      </c>
      <c r="C25" s="26">
        <v>33000000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>
        <f t="shared" si="5"/>
        <v>33000000</v>
      </c>
      <c r="Q25" s="26">
        <f t="shared" si="1"/>
        <v>33000000</v>
      </c>
    </row>
    <row r="26" spans="1:17" ht="38.25">
      <c r="A26" s="59" t="s">
        <v>257</v>
      </c>
      <c r="B26" s="26">
        <v>12000000</v>
      </c>
      <c r="C26" s="26">
        <v>12000000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f t="shared" si="5"/>
        <v>12000000</v>
      </c>
      <c r="Q26" s="26">
        <f t="shared" si="1"/>
        <v>12000000</v>
      </c>
    </row>
    <row r="27" spans="1:17" ht="25.5">
      <c r="A27" s="59" t="s">
        <v>258</v>
      </c>
      <c r="B27" s="26">
        <v>5000000</v>
      </c>
      <c r="C27" s="26">
        <v>5000000</v>
      </c>
      <c r="D27" s="26">
        <v>95000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>
        <f>B27+D27</f>
        <v>5095000</v>
      </c>
      <c r="Q27" s="26">
        <f t="shared" si="1"/>
        <v>5095000</v>
      </c>
    </row>
    <row r="28" spans="1:17" ht="12.75">
      <c r="A28" s="64" t="s">
        <v>305</v>
      </c>
      <c r="B28" s="26">
        <v>3000000</v>
      </c>
      <c r="C28" s="26">
        <v>3000000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>
        <f t="shared" si="5"/>
        <v>3000000</v>
      </c>
      <c r="Q28" s="26">
        <f t="shared" si="1"/>
        <v>3000000</v>
      </c>
    </row>
    <row r="29" spans="1:17" ht="38.25">
      <c r="A29" s="63" t="s">
        <v>259</v>
      </c>
      <c r="B29" s="26">
        <f>+B21+B23+B25+B26+B27</f>
        <v>461000000</v>
      </c>
      <c r="C29" s="26">
        <f>+C21+C23+C25+C26+C27</f>
        <v>461000000</v>
      </c>
      <c r="D29" s="26">
        <f aca="true" t="shared" si="6" ref="D29:P29">+D21+D23+D25+D26+D27</f>
        <v>95000</v>
      </c>
      <c r="E29" s="26">
        <f t="shared" si="6"/>
        <v>0</v>
      </c>
      <c r="F29" s="26">
        <f t="shared" si="6"/>
        <v>0</v>
      </c>
      <c r="G29" s="26">
        <f t="shared" si="6"/>
        <v>0</v>
      </c>
      <c r="H29" s="26">
        <f t="shared" si="6"/>
        <v>0</v>
      </c>
      <c r="I29" s="26">
        <f t="shared" si="6"/>
        <v>0</v>
      </c>
      <c r="J29" s="26">
        <f t="shared" si="6"/>
        <v>0</v>
      </c>
      <c r="K29" s="26">
        <f t="shared" si="6"/>
        <v>0</v>
      </c>
      <c r="L29" s="26">
        <f t="shared" si="6"/>
        <v>0</v>
      </c>
      <c r="M29" s="26">
        <f t="shared" si="6"/>
        <v>0</v>
      </c>
      <c r="N29" s="26">
        <f t="shared" si="6"/>
        <v>0</v>
      </c>
      <c r="O29" s="26">
        <f t="shared" si="6"/>
        <v>0</v>
      </c>
      <c r="P29" s="165">
        <f t="shared" si="6"/>
        <v>461095000</v>
      </c>
      <c r="Q29" s="26">
        <f t="shared" si="1"/>
        <v>461095000</v>
      </c>
    </row>
    <row r="30" spans="1:17" ht="25.5">
      <c r="A30" s="59" t="s">
        <v>260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>
        <v>250000</v>
      </c>
      <c r="O30" s="26"/>
      <c r="P30" s="26">
        <f>SUM(B30:O30)</f>
        <v>250000</v>
      </c>
      <c r="Q30" s="26">
        <f t="shared" si="1"/>
        <v>250000</v>
      </c>
    </row>
    <row r="31" spans="1:17" ht="25.5">
      <c r="A31" s="59" t="s">
        <v>261</v>
      </c>
      <c r="B31" s="165">
        <v>15483000</v>
      </c>
      <c r="C31" s="165">
        <v>15483000</v>
      </c>
      <c r="D31" s="26">
        <v>1500000</v>
      </c>
      <c r="E31" s="26">
        <v>500000</v>
      </c>
      <c r="F31" s="26">
        <v>272000</v>
      </c>
      <c r="G31" s="26">
        <v>500000</v>
      </c>
      <c r="H31" s="26">
        <v>598800</v>
      </c>
      <c r="I31" s="26">
        <v>4025000</v>
      </c>
      <c r="J31" s="26">
        <f>190000+1585000+254000+900000+825000</f>
        <v>3754000</v>
      </c>
      <c r="K31" s="26">
        <v>4890000</v>
      </c>
      <c r="L31" s="26"/>
      <c r="M31" s="26">
        <v>1350000</v>
      </c>
      <c r="N31" s="26">
        <v>7931106</v>
      </c>
      <c r="O31" s="26"/>
      <c r="P31" s="26">
        <f>SUM(B31:O31)-C31</f>
        <v>40803906</v>
      </c>
      <c r="Q31" s="26">
        <f t="shared" si="1"/>
        <v>40803906</v>
      </c>
    </row>
    <row r="32" spans="1:17" ht="38.25">
      <c r="A32" s="59" t="s">
        <v>262</v>
      </c>
      <c r="B32" s="165">
        <v>12780000</v>
      </c>
      <c r="C32" s="165">
        <v>12780000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>
        <f>SUM(B32:O32)-C32</f>
        <v>12780000</v>
      </c>
      <c r="Q32" s="26">
        <f t="shared" si="1"/>
        <v>12780000</v>
      </c>
    </row>
    <row r="33" spans="1:17" ht="25.5">
      <c r="A33" s="59" t="s">
        <v>263</v>
      </c>
      <c r="B33" s="165">
        <v>13780000</v>
      </c>
      <c r="C33" s="165">
        <v>13780000</v>
      </c>
      <c r="D33" s="26">
        <v>6270000</v>
      </c>
      <c r="E33" s="26"/>
      <c r="F33" s="26">
        <v>18250000</v>
      </c>
      <c r="G33" s="26"/>
      <c r="H33" s="26"/>
      <c r="I33" s="26"/>
      <c r="J33" s="26">
        <v>254000</v>
      </c>
      <c r="K33" s="26"/>
      <c r="L33" s="26"/>
      <c r="M33" s="26"/>
      <c r="N33" s="26">
        <v>680451</v>
      </c>
      <c r="O33" s="26"/>
      <c r="P33" s="26">
        <f>SUM(B33:O33)-C33</f>
        <v>39234451</v>
      </c>
      <c r="Q33" s="26">
        <f t="shared" si="1"/>
        <v>39234451</v>
      </c>
    </row>
    <row r="34" spans="1:17" ht="25.5">
      <c r="A34" s="59" t="s">
        <v>264</v>
      </c>
      <c r="B34" s="165">
        <v>10180000</v>
      </c>
      <c r="C34" s="165">
        <v>10180000</v>
      </c>
      <c r="D34" s="26">
        <v>5750000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>
        <f>SUM(B34:O34)-C34</f>
        <v>15930000</v>
      </c>
      <c r="Q34" s="26">
        <f t="shared" si="1"/>
        <v>15930000</v>
      </c>
    </row>
    <row r="35" spans="1:17" ht="25.5">
      <c r="A35" s="59" t="s">
        <v>265</v>
      </c>
      <c r="B35" s="165">
        <v>22050000</v>
      </c>
      <c r="C35" s="165">
        <v>22050000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>
        <f>SUM(B35:O35)-C35</f>
        <v>22050000</v>
      </c>
      <c r="Q35" s="26">
        <f t="shared" si="1"/>
        <v>22050000</v>
      </c>
    </row>
    <row r="36" spans="1:17" ht="25.5">
      <c r="A36" s="59" t="s">
        <v>266</v>
      </c>
      <c r="B36" s="165"/>
      <c r="C36" s="16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>
        <f>SUM(B36:O36)</f>
        <v>0</v>
      </c>
      <c r="Q36" s="26">
        <f t="shared" si="1"/>
        <v>0</v>
      </c>
    </row>
    <row r="37" spans="1:17" ht="12.75">
      <c r="A37" s="59" t="s">
        <v>267</v>
      </c>
      <c r="B37" s="165"/>
      <c r="C37" s="165"/>
      <c r="D37" s="26"/>
      <c r="E37" s="26"/>
      <c r="F37" s="26"/>
      <c r="G37" s="26"/>
      <c r="H37" s="26">
        <v>89314445</v>
      </c>
      <c r="I37" s="26">
        <v>1092500</v>
      </c>
      <c r="J37" s="26"/>
      <c r="K37" s="26"/>
      <c r="L37" s="26"/>
      <c r="M37" s="26"/>
      <c r="N37" s="26"/>
      <c r="O37" s="26"/>
      <c r="P37" s="26">
        <f>SUM(B37:O37)</f>
        <v>90406945</v>
      </c>
      <c r="Q37" s="26">
        <f t="shared" si="1"/>
        <v>90406945</v>
      </c>
    </row>
    <row r="38" spans="1:17" ht="25.5">
      <c r="A38" s="59" t="s">
        <v>268</v>
      </c>
      <c r="B38" s="165">
        <v>11940000</v>
      </c>
      <c r="C38" s="165">
        <v>11940000</v>
      </c>
      <c r="D38" s="26">
        <v>2097900</v>
      </c>
      <c r="E38" s="26">
        <v>135000</v>
      </c>
      <c r="F38" s="26">
        <v>5000940</v>
      </c>
      <c r="G38" s="26">
        <v>81000</v>
      </c>
      <c r="H38" s="26">
        <v>24276576</v>
      </c>
      <c r="I38" s="26"/>
      <c r="J38" s="26"/>
      <c r="K38" s="26"/>
      <c r="L38" s="26"/>
      <c r="M38" s="26"/>
      <c r="N38" s="26"/>
      <c r="O38" s="26"/>
      <c r="P38" s="26">
        <f>SUM(B38:O38)-C38</f>
        <v>43531416</v>
      </c>
      <c r="Q38" s="26">
        <f t="shared" si="1"/>
        <v>43531416</v>
      </c>
    </row>
    <row r="39" spans="1:17" ht="25.5">
      <c r="A39" s="59" t="s">
        <v>269</v>
      </c>
      <c r="B39" s="26"/>
      <c r="C39" s="26"/>
      <c r="D39" s="26"/>
      <c r="E39" s="26"/>
      <c r="F39" s="26"/>
      <c r="G39" s="26"/>
      <c r="H39" s="26">
        <v>2500000</v>
      </c>
      <c r="I39" s="26">
        <v>587000</v>
      </c>
      <c r="J39" s="26"/>
      <c r="K39" s="26"/>
      <c r="L39" s="26"/>
      <c r="M39" s="26"/>
      <c r="N39" s="26"/>
      <c r="O39" s="26"/>
      <c r="P39" s="26">
        <f>SUM(B39:O39)</f>
        <v>3087000</v>
      </c>
      <c r="Q39" s="26">
        <f t="shared" si="1"/>
        <v>3087000</v>
      </c>
    </row>
    <row r="40" spans="1:17" ht="38.25">
      <c r="A40" s="59" t="s">
        <v>270</v>
      </c>
      <c r="B40" s="165">
        <v>10000</v>
      </c>
      <c r="C40" s="165">
        <v>10000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>
        <v>1000</v>
      </c>
      <c r="O40" s="26"/>
      <c r="P40" s="26">
        <f>SUM(B40:O40)-C40</f>
        <v>11000</v>
      </c>
      <c r="Q40" s="26">
        <f t="shared" si="1"/>
        <v>11000</v>
      </c>
    </row>
    <row r="41" spans="1:17" ht="25.5">
      <c r="A41" s="59" t="s">
        <v>271</v>
      </c>
      <c r="B41" s="26"/>
      <c r="C41" s="26"/>
      <c r="D41" s="26">
        <v>30000</v>
      </c>
      <c r="E41" s="26"/>
      <c r="F41" s="26">
        <v>200000</v>
      </c>
      <c r="G41" s="26"/>
      <c r="H41" s="26"/>
      <c r="I41" s="26">
        <v>300000</v>
      </c>
      <c r="J41" s="26"/>
      <c r="K41" s="26"/>
      <c r="L41" s="26"/>
      <c r="M41" s="26"/>
      <c r="N41" s="26">
        <v>50000</v>
      </c>
      <c r="O41" s="26">
        <v>31457</v>
      </c>
      <c r="P41" s="26">
        <f>SUM(B41:O41)</f>
        <v>611457</v>
      </c>
      <c r="Q41" s="26">
        <f t="shared" si="1"/>
        <v>611457</v>
      </c>
    </row>
    <row r="42" spans="1:17" ht="38.25">
      <c r="A42" s="63" t="s">
        <v>272</v>
      </c>
      <c r="B42" s="26">
        <f>B30+B31+B33+B35+B38+B37+B39+B40+B41</f>
        <v>63263000</v>
      </c>
      <c r="C42" s="26">
        <f>C30+C31+C33+C35+C38+C37+C39+C40+C41</f>
        <v>63263000</v>
      </c>
      <c r="D42" s="26">
        <f>D30+D31+D33+D35+D38+D37+D39+D40+D41</f>
        <v>9897900</v>
      </c>
      <c r="E42" s="26">
        <f aca="true" t="shared" si="7" ref="E42:P42">E30+E31+E33+E35+E38+E37+E39+E40+E41</f>
        <v>635000</v>
      </c>
      <c r="F42" s="26">
        <f t="shared" si="7"/>
        <v>23722940</v>
      </c>
      <c r="G42" s="26">
        <f t="shared" si="7"/>
        <v>581000</v>
      </c>
      <c r="H42" s="26">
        <f t="shared" si="7"/>
        <v>116689821</v>
      </c>
      <c r="I42" s="26">
        <f t="shared" si="7"/>
        <v>6004500</v>
      </c>
      <c r="J42" s="26">
        <f t="shared" si="7"/>
        <v>4008000</v>
      </c>
      <c r="K42" s="26">
        <f t="shared" si="7"/>
        <v>4890000</v>
      </c>
      <c r="L42" s="26">
        <f t="shared" si="7"/>
        <v>0</v>
      </c>
      <c r="M42" s="26">
        <f t="shared" si="7"/>
        <v>1350000</v>
      </c>
      <c r="N42" s="26">
        <f t="shared" si="7"/>
        <v>8912557</v>
      </c>
      <c r="O42" s="26">
        <f t="shared" si="7"/>
        <v>31457</v>
      </c>
      <c r="P42" s="165">
        <f t="shared" si="7"/>
        <v>239986175</v>
      </c>
      <c r="Q42" s="26">
        <f t="shared" si="1"/>
        <v>239986175</v>
      </c>
    </row>
    <row r="43" spans="1:17" ht="25.5">
      <c r="A43" s="59" t="s">
        <v>273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>
        <f aca="true" t="shared" si="8" ref="P43:P54">SUM(B43:O43)</f>
        <v>0</v>
      </c>
      <c r="Q43" s="26">
        <f t="shared" si="1"/>
        <v>0</v>
      </c>
    </row>
    <row r="44" spans="1:17" ht="25.5">
      <c r="A44" s="59" t="s">
        <v>274</v>
      </c>
      <c r="B44" s="165">
        <v>97605000</v>
      </c>
      <c r="C44" s="165">
        <v>97605000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>
        <f>SUM(B44:O44)-C44</f>
        <v>97605000</v>
      </c>
      <c r="Q44" s="26">
        <f t="shared" si="1"/>
        <v>97605000</v>
      </c>
    </row>
    <row r="45" spans="1:17" ht="25.5">
      <c r="A45" s="59" t="s">
        <v>275</v>
      </c>
      <c r="B45" s="26">
        <v>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>
        <f t="shared" si="8"/>
        <v>0</v>
      </c>
      <c r="Q45" s="26">
        <f t="shared" si="1"/>
        <v>0</v>
      </c>
    </row>
    <row r="46" spans="1:17" ht="25.5">
      <c r="A46" s="59" t="s">
        <v>276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>
        <f t="shared" si="8"/>
        <v>0</v>
      </c>
      <c r="Q46" s="26">
        <f t="shared" si="1"/>
        <v>0</v>
      </c>
    </row>
    <row r="47" spans="1:17" ht="25.5">
      <c r="A47" s="59" t="s">
        <v>277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>
        <f t="shared" si="8"/>
        <v>0</v>
      </c>
      <c r="Q47" s="26">
        <f t="shared" si="1"/>
        <v>0</v>
      </c>
    </row>
    <row r="48" spans="1:17" ht="25.5">
      <c r="A48" s="59" t="s">
        <v>278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>
        <f t="shared" si="8"/>
        <v>0</v>
      </c>
      <c r="Q48" s="26">
        <f t="shared" si="1"/>
        <v>0</v>
      </c>
    </row>
    <row r="49" spans="1:17" ht="38.25">
      <c r="A49" s="59" t="s">
        <v>279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>
        <f t="shared" si="8"/>
        <v>0</v>
      </c>
      <c r="Q49" s="26">
        <f t="shared" si="1"/>
        <v>0</v>
      </c>
    </row>
    <row r="50" spans="1:17" ht="25.5">
      <c r="A50" s="63" t="s">
        <v>280</v>
      </c>
      <c r="B50" s="26">
        <f aca="true" t="shared" si="9" ref="B50:O50">B49+B47+B46+B44+B43</f>
        <v>97605000</v>
      </c>
      <c r="C50" s="26">
        <f t="shared" si="9"/>
        <v>97605000</v>
      </c>
      <c r="D50" s="26">
        <f t="shared" si="9"/>
        <v>0</v>
      </c>
      <c r="E50" s="26">
        <f t="shared" si="9"/>
        <v>0</v>
      </c>
      <c r="F50" s="26">
        <f t="shared" si="9"/>
        <v>0</v>
      </c>
      <c r="G50" s="26">
        <f t="shared" si="9"/>
        <v>0</v>
      </c>
      <c r="H50" s="26">
        <f t="shared" si="9"/>
        <v>0</v>
      </c>
      <c r="I50" s="26">
        <f t="shared" si="9"/>
        <v>0</v>
      </c>
      <c r="J50" s="26">
        <f t="shared" si="9"/>
        <v>0</v>
      </c>
      <c r="K50" s="26">
        <f t="shared" si="9"/>
        <v>0</v>
      </c>
      <c r="L50" s="26">
        <f t="shared" si="9"/>
        <v>0</v>
      </c>
      <c r="M50" s="26">
        <f t="shared" si="9"/>
        <v>0</v>
      </c>
      <c r="N50" s="26">
        <f t="shared" si="9"/>
        <v>0</v>
      </c>
      <c r="O50" s="26">
        <f t="shared" si="9"/>
        <v>0</v>
      </c>
      <c r="P50" s="165">
        <f>SUM(B50:O50)-C50</f>
        <v>97605000</v>
      </c>
      <c r="Q50" s="26">
        <f t="shared" si="1"/>
        <v>97605000</v>
      </c>
    </row>
    <row r="51" spans="1:17" ht="51">
      <c r="A51" s="59" t="s">
        <v>281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>
        <f t="shared" si="8"/>
        <v>0</v>
      </c>
      <c r="Q51" s="26">
        <f t="shared" si="1"/>
        <v>0</v>
      </c>
    </row>
    <row r="52" spans="1:17" ht="51">
      <c r="A52" s="59" t="s">
        <v>282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>
        <f t="shared" si="8"/>
        <v>0</v>
      </c>
      <c r="Q52" s="26">
        <f t="shared" si="1"/>
        <v>0</v>
      </c>
    </row>
    <row r="53" spans="1:17" ht="63.75">
      <c r="A53" s="59" t="s">
        <v>283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>
        <f t="shared" si="8"/>
        <v>0</v>
      </c>
      <c r="Q53" s="26">
        <f t="shared" si="1"/>
        <v>0</v>
      </c>
    </row>
    <row r="54" spans="1:17" ht="63.75">
      <c r="A54" s="59" t="s">
        <v>284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>
        <f t="shared" si="8"/>
        <v>0</v>
      </c>
      <c r="Q54" s="26">
        <f t="shared" si="1"/>
        <v>0</v>
      </c>
    </row>
    <row r="55" spans="1:17" ht="38.25">
      <c r="A55" s="63" t="s">
        <v>285</v>
      </c>
      <c r="B55" s="26">
        <f>+B54+B53+B52+B51</f>
        <v>0</v>
      </c>
      <c r="C55" s="26">
        <f>+C54+C53+C52+C51</f>
        <v>0</v>
      </c>
      <c r="D55" s="26">
        <f aca="true" t="shared" si="10" ref="D55:P55">+D54+D53+D52+D51</f>
        <v>0</v>
      </c>
      <c r="E55" s="26">
        <f t="shared" si="10"/>
        <v>0</v>
      </c>
      <c r="F55" s="26">
        <f t="shared" si="10"/>
        <v>0</v>
      </c>
      <c r="G55" s="26">
        <f t="shared" si="10"/>
        <v>0</v>
      </c>
      <c r="H55" s="26">
        <f t="shared" si="10"/>
        <v>0</v>
      </c>
      <c r="I55" s="26">
        <f t="shared" si="10"/>
        <v>0</v>
      </c>
      <c r="J55" s="26">
        <f t="shared" si="10"/>
        <v>0</v>
      </c>
      <c r="K55" s="26">
        <f t="shared" si="10"/>
        <v>0</v>
      </c>
      <c r="L55" s="26">
        <f t="shared" si="10"/>
        <v>0</v>
      </c>
      <c r="M55" s="26">
        <f t="shared" si="10"/>
        <v>0</v>
      </c>
      <c r="N55" s="26">
        <f t="shared" si="10"/>
        <v>0</v>
      </c>
      <c r="O55" s="26">
        <f t="shared" si="10"/>
        <v>0</v>
      </c>
      <c r="P55" s="26">
        <f t="shared" si="10"/>
        <v>0</v>
      </c>
      <c r="Q55" s="26">
        <f t="shared" si="1"/>
        <v>0</v>
      </c>
    </row>
    <row r="56" spans="1:17" ht="51">
      <c r="A56" s="59" t="s">
        <v>286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>
        <f>SUM(B56:O56)</f>
        <v>0</v>
      </c>
      <c r="Q56" s="26">
        <f t="shared" si="1"/>
        <v>0</v>
      </c>
    </row>
    <row r="57" spans="1:17" ht="51">
      <c r="A57" s="59" t="s">
        <v>287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>
        <f>SUM(B57:O57)</f>
        <v>0</v>
      </c>
      <c r="Q57" s="26">
        <f t="shared" si="1"/>
        <v>0</v>
      </c>
    </row>
    <row r="58" spans="1:17" ht="76.5">
      <c r="A58" s="59" t="s">
        <v>288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>
        <f>SUM(B58:O58)</f>
        <v>0</v>
      </c>
      <c r="Q58" s="26">
        <f t="shared" si="1"/>
        <v>0</v>
      </c>
    </row>
    <row r="59" spans="1:17" ht="63.75">
      <c r="A59" s="59" t="s">
        <v>289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>
        <f>SUM(B59:O59)</f>
        <v>0</v>
      </c>
      <c r="Q59" s="26">
        <f t="shared" si="1"/>
        <v>0</v>
      </c>
    </row>
    <row r="60" spans="1:17" ht="38.25">
      <c r="A60" s="59" t="s">
        <v>290</v>
      </c>
      <c r="B60" s="165">
        <v>61920000</v>
      </c>
      <c r="C60" s="165">
        <v>61920000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>
        <f aca="true" t="shared" si="11" ref="P60:P65">SUM(B60:O60)-C60</f>
        <v>61920000</v>
      </c>
      <c r="Q60" s="26">
        <f t="shared" si="1"/>
        <v>61920000</v>
      </c>
    </row>
    <row r="61" spans="1:17" ht="38.25">
      <c r="A61" s="63" t="s">
        <v>291</v>
      </c>
      <c r="B61" s="26">
        <f aca="true" t="shared" si="12" ref="B61:O61">B60+B59+B58+B57+B56</f>
        <v>61920000</v>
      </c>
      <c r="C61" s="26">
        <f t="shared" si="12"/>
        <v>61920000</v>
      </c>
      <c r="D61" s="26">
        <f t="shared" si="12"/>
        <v>0</v>
      </c>
      <c r="E61" s="26">
        <f t="shared" si="12"/>
        <v>0</v>
      </c>
      <c r="F61" s="26">
        <f t="shared" si="12"/>
        <v>0</v>
      </c>
      <c r="G61" s="26">
        <f t="shared" si="12"/>
        <v>0</v>
      </c>
      <c r="H61" s="26">
        <f t="shared" si="12"/>
        <v>0</v>
      </c>
      <c r="I61" s="26">
        <f t="shared" si="12"/>
        <v>0</v>
      </c>
      <c r="J61" s="26">
        <f t="shared" si="12"/>
        <v>0</v>
      </c>
      <c r="K61" s="26">
        <f t="shared" si="12"/>
        <v>0</v>
      </c>
      <c r="L61" s="26">
        <f t="shared" si="12"/>
        <v>0</v>
      </c>
      <c r="M61" s="26">
        <f t="shared" si="12"/>
        <v>0</v>
      </c>
      <c r="N61" s="26">
        <f t="shared" si="12"/>
        <v>0</v>
      </c>
      <c r="O61" s="26">
        <f t="shared" si="12"/>
        <v>0</v>
      </c>
      <c r="P61" s="26">
        <f t="shared" si="11"/>
        <v>61920000</v>
      </c>
      <c r="Q61" s="26">
        <f t="shared" si="1"/>
        <v>61920000</v>
      </c>
    </row>
    <row r="62" spans="1:17" ht="38.25">
      <c r="A62" s="63" t="s">
        <v>292</v>
      </c>
      <c r="B62" s="26">
        <f aca="true" t="shared" si="13" ref="B62:Q62">B14+B20+B29+B42+B55+B50+B61</f>
        <v>3213793147</v>
      </c>
      <c r="C62" s="26">
        <f t="shared" si="13"/>
        <v>3218212191</v>
      </c>
      <c r="D62" s="26">
        <f t="shared" si="13"/>
        <v>14592900</v>
      </c>
      <c r="E62" s="26">
        <f t="shared" si="13"/>
        <v>635000</v>
      </c>
      <c r="F62" s="26">
        <f t="shared" si="13"/>
        <v>23722940</v>
      </c>
      <c r="G62" s="26">
        <f t="shared" si="13"/>
        <v>581000</v>
      </c>
      <c r="H62" s="26">
        <f t="shared" si="13"/>
        <v>116689821</v>
      </c>
      <c r="I62" s="26">
        <f t="shared" si="13"/>
        <v>6004500</v>
      </c>
      <c r="J62" s="26">
        <f t="shared" si="13"/>
        <v>4008000</v>
      </c>
      <c r="K62" s="26">
        <f t="shared" si="13"/>
        <v>12110000</v>
      </c>
      <c r="L62" s="26">
        <f t="shared" si="13"/>
        <v>0</v>
      </c>
      <c r="M62" s="26">
        <f t="shared" si="13"/>
        <v>1350000</v>
      </c>
      <c r="N62" s="26">
        <f t="shared" si="13"/>
        <v>316852936</v>
      </c>
      <c r="O62" s="26">
        <f t="shared" si="13"/>
        <v>86746037</v>
      </c>
      <c r="P62" s="26">
        <f t="shared" si="11"/>
        <v>3797086281</v>
      </c>
      <c r="Q62" s="26">
        <f t="shared" si="13"/>
        <v>3799456325</v>
      </c>
    </row>
    <row r="63" spans="1:17" ht="12.75">
      <c r="A63" s="65" t="s">
        <v>303</v>
      </c>
      <c r="B63" s="26">
        <v>630255801</v>
      </c>
      <c r="C63" s="26">
        <v>630255801</v>
      </c>
      <c r="D63" s="26">
        <v>85054</v>
      </c>
      <c r="E63" s="26"/>
      <c r="F63" s="26">
        <v>5387108</v>
      </c>
      <c r="G63" s="26"/>
      <c r="H63" s="26">
        <v>2555152</v>
      </c>
      <c r="I63" s="26">
        <v>833088</v>
      </c>
      <c r="J63" s="26">
        <v>427852</v>
      </c>
      <c r="K63" s="26">
        <v>1276037</v>
      </c>
      <c r="L63" s="26">
        <v>2071753</v>
      </c>
      <c r="M63" s="26">
        <v>676002</v>
      </c>
      <c r="N63" s="26">
        <v>12723570</v>
      </c>
      <c r="O63" s="26">
        <v>18543</v>
      </c>
      <c r="P63" s="26">
        <f t="shared" si="11"/>
        <v>656309960</v>
      </c>
      <c r="Q63" s="26">
        <f t="shared" si="1"/>
        <v>656309960</v>
      </c>
    </row>
    <row r="64" spans="1:17" ht="12.75">
      <c r="A64" s="65" t="s">
        <v>306</v>
      </c>
      <c r="B64" s="165">
        <v>31426346</v>
      </c>
      <c r="C64" s="165">
        <v>31426346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>
        <f t="shared" si="11"/>
        <v>31426346</v>
      </c>
      <c r="Q64" s="26">
        <f t="shared" si="1"/>
        <v>31426346</v>
      </c>
    </row>
    <row r="65" spans="1:17" ht="12.75">
      <c r="A65" s="65" t="s">
        <v>304</v>
      </c>
      <c r="B65" s="165">
        <v>458554196</v>
      </c>
      <c r="C65" s="165">
        <v>458554196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>
        <f t="shared" si="11"/>
        <v>458554196</v>
      </c>
      <c r="Q65" s="26">
        <f t="shared" si="1"/>
        <v>458554196</v>
      </c>
    </row>
    <row r="66" spans="1:17" s="51" customFormat="1" ht="12.75">
      <c r="A66" s="66" t="s">
        <v>307</v>
      </c>
      <c r="B66" s="169">
        <f>B62+B63+B65+B64</f>
        <v>4334029490</v>
      </c>
      <c r="C66" s="169">
        <f>C62+C63+C65+C64</f>
        <v>4338448534</v>
      </c>
      <c r="D66" s="28">
        <f aca="true" t="shared" si="14" ref="D66:P66">D62+D63+D65+D64</f>
        <v>14677954</v>
      </c>
      <c r="E66" s="28">
        <f t="shared" si="14"/>
        <v>635000</v>
      </c>
      <c r="F66" s="28">
        <f t="shared" si="14"/>
        <v>29110048</v>
      </c>
      <c r="G66" s="28">
        <f t="shared" si="14"/>
        <v>581000</v>
      </c>
      <c r="H66" s="28">
        <f t="shared" si="14"/>
        <v>119244973</v>
      </c>
      <c r="I66" s="28">
        <f t="shared" si="14"/>
        <v>6837588</v>
      </c>
      <c r="J66" s="28">
        <f t="shared" si="14"/>
        <v>4435852</v>
      </c>
      <c r="K66" s="28">
        <f t="shared" si="14"/>
        <v>13386037</v>
      </c>
      <c r="L66" s="28">
        <f t="shared" si="14"/>
        <v>2071753</v>
      </c>
      <c r="M66" s="28">
        <f t="shared" si="14"/>
        <v>2026002</v>
      </c>
      <c r="N66" s="28">
        <f t="shared" si="14"/>
        <v>329576506</v>
      </c>
      <c r="O66" s="28">
        <f t="shared" si="14"/>
        <v>86764580</v>
      </c>
      <c r="P66" s="28">
        <f t="shared" si="14"/>
        <v>4943376783</v>
      </c>
      <c r="Q66" s="169">
        <f>Q62+Q63+Q65+Q64</f>
        <v>4945746827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B1">
      <selection activeCell="N55" sqref="N55"/>
    </sheetView>
  </sheetViews>
  <sheetFormatPr defaultColWidth="9.140625" defaultRowHeight="12.75"/>
  <cols>
    <col min="3" max="3" width="42.28125" style="0" customWidth="1"/>
    <col min="7" max="7" width="12.140625" style="0" customWidth="1"/>
    <col min="9" max="9" width="10.140625" style="0" bestFit="1" customWidth="1"/>
    <col min="10" max="10" width="12.140625" style="0" bestFit="1" customWidth="1"/>
    <col min="12" max="12" width="9.140625" style="0" customWidth="1"/>
    <col min="13" max="13" width="12.00390625" style="0" customWidth="1"/>
    <col min="14" max="14" width="10.7109375" style="0" bestFit="1" customWidth="1"/>
  </cols>
  <sheetData>
    <row r="1" ht="12.75">
      <c r="C1" s="27" t="s">
        <v>334</v>
      </c>
    </row>
    <row r="2" spans="1:10" ht="12.75">
      <c r="A2" s="35" t="s">
        <v>47</v>
      </c>
      <c r="B2" s="35"/>
      <c r="C2" s="104">
        <v>2018</v>
      </c>
      <c r="D2" s="35"/>
      <c r="E2" s="35"/>
      <c r="F2" s="35"/>
      <c r="G2" s="35"/>
      <c r="H2" s="35"/>
      <c r="I2" s="35"/>
      <c r="J2" s="103" t="s">
        <v>333</v>
      </c>
    </row>
    <row r="3" spans="1:13" ht="12.75">
      <c r="A3" s="36" t="s">
        <v>34</v>
      </c>
      <c r="B3" s="36" t="s">
        <v>35</v>
      </c>
      <c r="C3" s="36" t="s">
        <v>36</v>
      </c>
      <c r="D3" s="36" t="s">
        <v>37</v>
      </c>
      <c r="E3" s="43" t="s">
        <v>38</v>
      </c>
      <c r="F3" s="43" t="s">
        <v>39</v>
      </c>
      <c r="G3" s="40">
        <v>2017</v>
      </c>
      <c r="H3" s="36" t="s">
        <v>38</v>
      </c>
      <c r="I3" s="36" t="s">
        <v>39</v>
      </c>
      <c r="J3" s="40">
        <v>2018</v>
      </c>
      <c r="K3" s="36" t="s">
        <v>38</v>
      </c>
      <c r="L3" s="36" t="s">
        <v>39</v>
      </c>
      <c r="M3" s="34">
        <v>2019</v>
      </c>
    </row>
    <row r="4" spans="1:13" ht="12.75">
      <c r="A4" s="36" t="s">
        <v>40</v>
      </c>
      <c r="B4" s="36" t="s">
        <v>41</v>
      </c>
      <c r="C4" s="36" t="s">
        <v>42</v>
      </c>
      <c r="D4" s="36" t="s">
        <v>43</v>
      </c>
      <c r="E4" s="38">
        <v>4580000</v>
      </c>
      <c r="F4" s="36">
        <v>28.11</v>
      </c>
      <c r="G4" s="38">
        <v>128743800</v>
      </c>
      <c r="H4" s="38">
        <v>4580000</v>
      </c>
      <c r="I4" s="39">
        <v>28.34</v>
      </c>
      <c r="J4" s="38">
        <v>129797200</v>
      </c>
      <c r="K4" s="26">
        <v>4580000</v>
      </c>
      <c r="L4" s="25">
        <v>28.55</v>
      </c>
      <c r="M4" s="26">
        <v>130759000</v>
      </c>
    </row>
    <row r="5" spans="1:13" ht="12.75">
      <c r="A5" s="36" t="s">
        <v>32</v>
      </c>
      <c r="B5" s="36" t="s">
        <v>44</v>
      </c>
      <c r="C5" s="36" t="s">
        <v>45</v>
      </c>
      <c r="D5" s="36" t="s">
        <v>46</v>
      </c>
      <c r="E5" s="38"/>
      <c r="F5" s="36"/>
      <c r="G5" s="38"/>
      <c r="H5" s="36" t="s">
        <v>47</v>
      </c>
      <c r="I5" s="36" t="s">
        <v>47</v>
      </c>
      <c r="J5" s="38">
        <v>129797200</v>
      </c>
      <c r="K5" s="26"/>
      <c r="L5" s="25"/>
      <c r="M5" s="26">
        <v>130759000</v>
      </c>
    </row>
    <row r="6" spans="1:13" ht="12.75">
      <c r="A6" s="36" t="s">
        <v>48</v>
      </c>
      <c r="B6" s="36"/>
      <c r="C6" s="36"/>
      <c r="D6" s="36"/>
      <c r="E6" s="38"/>
      <c r="F6" s="36"/>
      <c r="G6" s="38"/>
      <c r="H6" s="36"/>
      <c r="I6" s="36"/>
      <c r="J6" s="36"/>
      <c r="K6" s="26"/>
      <c r="L6" s="25"/>
      <c r="M6" s="26"/>
    </row>
    <row r="7" spans="1:13" ht="12.75">
      <c r="A7" s="36" t="s">
        <v>49</v>
      </c>
      <c r="B7" s="36" t="s">
        <v>50</v>
      </c>
      <c r="C7" s="36" t="s">
        <v>51</v>
      </c>
      <c r="D7" s="36" t="s">
        <v>46</v>
      </c>
      <c r="E7" s="38"/>
      <c r="F7" s="36"/>
      <c r="G7" s="38"/>
      <c r="H7" s="36" t="s">
        <v>47</v>
      </c>
      <c r="I7" s="36" t="s">
        <v>47</v>
      </c>
      <c r="J7" s="38">
        <v>118645540</v>
      </c>
      <c r="K7" s="26"/>
      <c r="L7" s="25"/>
      <c r="M7" s="26">
        <v>118618990</v>
      </c>
    </row>
    <row r="8" spans="1:13" ht="12.75">
      <c r="A8" s="36" t="s">
        <v>52</v>
      </c>
      <c r="B8" s="36" t="s">
        <v>53</v>
      </c>
      <c r="C8" s="36" t="s">
        <v>54</v>
      </c>
      <c r="D8" s="36" t="s">
        <v>55</v>
      </c>
      <c r="E8" s="38">
        <v>22300</v>
      </c>
      <c r="F8" s="36"/>
      <c r="G8" s="38">
        <v>21994490</v>
      </c>
      <c r="H8" s="38">
        <v>22300</v>
      </c>
      <c r="I8" s="36" t="s">
        <v>47</v>
      </c>
      <c r="J8" s="38">
        <v>21994490</v>
      </c>
      <c r="K8" s="26">
        <v>22300</v>
      </c>
      <c r="L8" s="25"/>
      <c r="M8" s="26">
        <v>21994490</v>
      </c>
    </row>
    <row r="9" spans="1:13" ht="12.75">
      <c r="A9" s="36" t="s">
        <v>56</v>
      </c>
      <c r="B9" s="36" t="s">
        <v>57</v>
      </c>
      <c r="C9" s="36" t="s">
        <v>58</v>
      </c>
      <c r="D9" s="36" t="s">
        <v>59</v>
      </c>
      <c r="E9" s="38"/>
      <c r="F9" s="36"/>
      <c r="G9" s="38">
        <v>55000</v>
      </c>
      <c r="H9" s="36" t="s">
        <v>47</v>
      </c>
      <c r="I9" s="36" t="s">
        <v>47</v>
      </c>
      <c r="J9" s="38">
        <v>55000000</v>
      </c>
      <c r="K9" s="26"/>
      <c r="L9" s="25"/>
      <c r="M9" s="26">
        <v>55000000</v>
      </c>
    </row>
    <row r="10" spans="1:13" ht="12.75">
      <c r="A10" s="36" t="s">
        <v>60</v>
      </c>
      <c r="B10" s="36" t="s">
        <v>61</v>
      </c>
      <c r="C10" s="36" t="s">
        <v>62</v>
      </c>
      <c r="D10" s="36" t="s">
        <v>63</v>
      </c>
      <c r="E10" s="38"/>
      <c r="F10" s="36"/>
      <c r="G10" s="38">
        <v>0</v>
      </c>
      <c r="H10" s="36" t="s">
        <v>47</v>
      </c>
      <c r="I10" s="36" t="s">
        <v>47</v>
      </c>
      <c r="J10" s="38">
        <v>0</v>
      </c>
      <c r="K10" s="26"/>
      <c r="L10" s="25"/>
      <c r="M10" s="26">
        <v>0</v>
      </c>
    </row>
    <row r="11" spans="1:13" ht="12.75">
      <c r="A11" s="36" t="s">
        <v>64</v>
      </c>
      <c r="B11" s="36" t="s">
        <v>65</v>
      </c>
      <c r="C11" s="36" t="s">
        <v>66</v>
      </c>
      <c r="D11" s="36" t="s">
        <v>59</v>
      </c>
      <c r="E11" s="38"/>
      <c r="F11" s="36"/>
      <c r="G11" s="38">
        <v>41600900</v>
      </c>
      <c r="H11" s="36" t="s">
        <v>47</v>
      </c>
      <c r="I11" s="36" t="s">
        <v>47</v>
      </c>
      <c r="J11" s="38">
        <v>41651050</v>
      </c>
      <c r="K11" s="26"/>
      <c r="L11" s="25"/>
      <c r="M11" s="26">
        <v>41624500</v>
      </c>
    </row>
    <row r="12" spans="1:13" ht="12.75">
      <c r="A12" s="36" t="s">
        <v>67</v>
      </c>
      <c r="B12" s="36" t="s">
        <v>68</v>
      </c>
      <c r="C12" s="36" t="s">
        <v>69</v>
      </c>
      <c r="D12" s="36" t="s">
        <v>46</v>
      </c>
      <c r="E12" s="38"/>
      <c r="F12" s="36"/>
      <c r="G12" s="38">
        <v>118595390</v>
      </c>
      <c r="H12" s="36" t="s">
        <v>47</v>
      </c>
      <c r="I12" s="36" t="s">
        <v>47</v>
      </c>
      <c r="J12" s="38">
        <v>118645540</v>
      </c>
      <c r="K12" s="26"/>
      <c r="L12" s="25"/>
      <c r="M12" s="26">
        <v>118618990</v>
      </c>
    </row>
    <row r="13" spans="1:13" ht="12.75">
      <c r="A13" s="36" t="s">
        <v>70</v>
      </c>
      <c r="B13" s="36" t="s">
        <v>71</v>
      </c>
      <c r="C13" s="36" t="s">
        <v>72</v>
      </c>
      <c r="D13" s="36" t="s">
        <v>46</v>
      </c>
      <c r="E13" s="38"/>
      <c r="F13" s="36"/>
      <c r="G13" s="38">
        <v>21994490</v>
      </c>
      <c r="H13" s="38">
        <v>22300</v>
      </c>
      <c r="I13" s="36" t="s">
        <v>47</v>
      </c>
      <c r="J13" s="38">
        <v>21994490</v>
      </c>
      <c r="K13" s="26">
        <v>22300</v>
      </c>
      <c r="L13" s="25"/>
      <c r="M13" s="26">
        <v>21994490</v>
      </c>
    </row>
    <row r="14" spans="1:13" ht="12.75">
      <c r="A14" s="36" t="s">
        <v>73</v>
      </c>
      <c r="B14" s="36" t="s">
        <v>74</v>
      </c>
      <c r="C14" s="36" t="s">
        <v>75</v>
      </c>
      <c r="D14" s="36" t="s">
        <v>46</v>
      </c>
      <c r="E14" s="38"/>
      <c r="F14" s="36"/>
      <c r="G14" s="38">
        <v>55000000</v>
      </c>
      <c r="H14" s="36" t="s">
        <v>47</v>
      </c>
      <c r="I14" s="36" t="s">
        <v>47</v>
      </c>
      <c r="J14" s="38">
        <v>55000000</v>
      </c>
      <c r="K14" s="26"/>
      <c r="L14" s="25"/>
      <c r="M14" s="26">
        <v>55000000</v>
      </c>
    </row>
    <row r="15" spans="1:13" ht="12.75">
      <c r="A15" s="36" t="s">
        <v>76</v>
      </c>
      <c r="B15" s="36" t="s">
        <v>77</v>
      </c>
      <c r="C15" s="36" t="s">
        <v>78</v>
      </c>
      <c r="D15" s="36" t="s">
        <v>46</v>
      </c>
      <c r="E15" s="38"/>
      <c r="F15" s="36"/>
      <c r="G15" s="38"/>
      <c r="H15" s="36" t="s">
        <v>47</v>
      </c>
      <c r="I15" s="36" t="s">
        <v>47</v>
      </c>
      <c r="J15" s="38">
        <v>0</v>
      </c>
      <c r="K15" s="26"/>
      <c r="L15" s="25"/>
      <c r="M15" s="26">
        <v>0</v>
      </c>
    </row>
    <row r="16" spans="1:13" ht="12.75">
      <c r="A16" s="36" t="s">
        <v>79</v>
      </c>
      <c r="B16" s="36" t="s">
        <v>80</v>
      </c>
      <c r="C16" s="36" t="s">
        <v>81</v>
      </c>
      <c r="D16" s="36" t="s">
        <v>46</v>
      </c>
      <c r="E16" s="38"/>
      <c r="F16" s="36"/>
      <c r="G16" s="38">
        <v>41600900</v>
      </c>
      <c r="H16" s="36" t="s">
        <v>47</v>
      </c>
      <c r="I16" s="36" t="s">
        <v>47</v>
      </c>
      <c r="J16" s="38">
        <v>41651050</v>
      </c>
      <c r="K16" s="26"/>
      <c r="L16" s="25"/>
      <c r="M16" s="26">
        <v>41624500</v>
      </c>
    </row>
    <row r="17" spans="1:13" ht="12.75">
      <c r="A17" s="36" t="s">
        <v>82</v>
      </c>
      <c r="B17" s="36" t="s">
        <v>83</v>
      </c>
      <c r="C17" s="36" t="s">
        <v>84</v>
      </c>
      <c r="D17" s="36" t="s">
        <v>85</v>
      </c>
      <c r="E17" s="38">
        <v>2700</v>
      </c>
      <c r="F17" s="36"/>
      <c r="G17" s="38">
        <v>27221400</v>
      </c>
      <c r="H17" s="38">
        <v>2700</v>
      </c>
      <c r="I17" s="36" t="s">
        <v>47</v>
      </c>
      <c r="J17" s="38">
        <v>27658800</v>
      </c>
      <c r="K17" s="26">
        <v>2700</v>
      </c>
      <c r="L17" s="25"/>
      <c r="M17" s="26">
        <v>28058400</v>
      </c>
    </row>
    <row r="18" spans="1:13" ht="12.75">
      <c r="A18" s="36" t="s">
        <v>86</v>
      </c>
      <c r="B18" s="36" t="s">
        <v>87</v>
      </c>
      <c r="C18" s="36" t="s">
        <v>88</v>
      </c>
      <c r="D18" s="36" t="s">
        <v>46</v>
      </c>
      <c r="E18" s="38">
        <v>2700</v>
      </c>
      <c r="F18" s="36"/>
      <c r="G18" s="38">
        <v>1512090</v>
      </c>
      <c r="H18" s="38">
        <v>2700</v>
      </c>
      <c r="I18" s="36" t="s">
        <v>47</v>
      </c>
      <c r="J18" s="38">
        <v>2471254</v>
      </c>
      <c r="K18" s="26"/>
      <c r="L18" s="25"/>
      <c r="M18" s="26"/>
    </row>
    <row r="19" spans="1:13" ht="12.75">
      <c r="A19" s="36" t="s">
        <v>89</v>
      </c>
      <c r="B19" s="36" t="s">
        <v>90</v>
      </c>
      <c r="C19" s="36" t="s">
        <v>91</v>
      </c>
      <c r="D19" s="36" t="s">
        <v>92</v>
      </c>
      <c r="E19" s="38">
        <v>2350</v>
      </c>
      <c r="F19" s="36"/>
      <c r="G19" s="38">
        <v>696150</v>
      </c>
      <c r="H19" s="38">
        <v>2550</v>
      </c>
      <c r="I19" s="36" t="s">
        <v>47</v>
      </c>
      <c r="J19" s="38">
        <v>655350</v>
      </c>
      <c r="K19" s="26">
        <v>2550</v>
      </c>
      <c r="L19" s="25"/>
      <c r="M19" s="26">
        <v>668100</v>
      </c>
    </row>
    <row r="20" spans="1:13" ht="12.75">
      <c r="A20" s="36" t="s">
        <v>93</v>
      </c>
      <c r="B20" s="36" t="s">
        <v>94</v>
      </c>
      <c r="C20" s="36" t="s">
        <v>95</v>
      </c>
      <c r="D20" s="36" t="s">
        <v>46</v>
      </c>
      <c r="E20" s="38">
        <v>2550</v>
      </c>
      <c r="F20" s="36"/>
      <c r="G20" s="38">
        <v>696150</v>
      </c>
      <c r="H20" s="38">
        <v>2550</v>
      </c>
      <c r="I20" s="36" t="s">
        <v>47</v>
      </c>
      <c r="J20" s="38">
        <v>655350</v>
      </c>
      <c r="K20" s="26">
        <v>2550</v>
      </c>
      <c r="L20" s="25"/>
      <c r="M20" s="26">
        <v>365627</v>
      </c>
    </row>
    <row r="21" spans="1:13" ht="12.75">
      <c r="A21" s="36" t="s">
        <v>96</v>
      </c>
      <c r="B21" s="36" t="s">
        <v>97</v>
      </c>
      <c r="C21" s="36" t="s">
        <v>98</v>
      </c>
      <c r="D21" s="36" t="s">
        <v>99</v>
      </c>
      <c r="E21" s="38">
        <v>1</v>
      </c>
      <c r="F21" s="36"/>
      <c r="G21" s="38">
        <v>8217000</v>
      </c>
      <c r="H21" s="38">
        <v>1</v>
      </c>
      <c r="I21" s="36" t="s">
        <v>47</v>
      </c>
      <c r="J21" s="38">
        <v>8159175</v>
      </c>
      <c r="K21" s="26">
        <v>1</v>
      </c>
      <c r="L21" s="25"/>
      <c r="M21" s="26">
        <v>9524200</v>
      </c>
    </row>
    <row r="22" spans="1:13" ht="12.75">
      <c r="A22" s="36" t="s">
        <v>100</v>
      </c>
      <c r="B22" s="36" t="s">
        <v>101</v>
      </c>
      <c r="C22" s="36" t="s">
        <v>102</v>
      </c>
      <c r="D22" s="36" t="s">
        <v>46</v>
      </c>
      <c r="E22" s="38">
        <v>1</v>
      </c>
      <c r="F22" s="36"/>
      <c r="G22" s="38">
        <v>8217000</v>
      </c>
      <c r="H22" s="38">
        <v>1</v>
      </c>
      <c r="I22" s="36" t="s">
        <v>47</v>
      </c>
      <c r="J22" s="38">
        <v>8159175</v>
      </c>
      <c r="K22" s="26">
        <v>1</v>
      </c>
      <c r="L22" s="25"/>
      <c r="M22" s="26">
        <v>9524200</v>
      </c>
    </row>
    <row r="23" spans="1:13" ht="12.75">
      <c r="A23" s="36" t="s">
        <v>103</v>
      </c>
      <c r="B23" s="36" t="s">
        <v>104</v>
      </c>
      <c r="C23" s="36" t="s">
        <v>105</v>
      </c>
      <c r="D23" s="36" t="s">
        <v>46</v>
      </c>
      <c r="E23" s="38"/>
      <c r="F23" s="36"/>
      <c r="G23" s="38">
        <v>25709310</v>
      </c>
      <c r="H23" s="36" t="s">
        <v>47</v>
      </c>
      <c r="I23" s="36" t="s">
        <v>47</v>
      </c>
      <c r="J23" s="38">
        <v>25187546</v>
      </c>
      <c r="K23" s="26"/>
      <c r="L23" s="25"/>
      <c r="M23" s="26">
        <v>28360873</v>
      </c>
    </row>
    <row r="24" spans="1:13" ht="12.75">
      <c r="A24" s="36" t="s">
        <v>106</v>
      </c>
      <c r="B24" s="36" t="s">
        <v>107</v>
      </c>
      <c r="C24" s="36" t="s">
        <v>108</v>
      </c>
      <c r="D24" s="36" t="s">
        <v>46</v>
      </c>
      <c r="E24" s="38"/>
      <c r="F24" s="36"/>
      <c r="G24" s="38">
        <v>0</v>
      </c>
      <c r="H24" s="36" t="s">
        <v>47</v>
      </c>
      <c r="I24" s="36" t="s">
        <v>47</v>
      </c>
      <c r="J24" s="38">
        <v>0</v>
      </c>
      <c r="K24" s="26"/>
      <c r="L24" s="25"/>
      <c r="M24" s="26">
        <v>0</v>
      </c>
    </row>
    <row r="25" spans="1:13" ht="12.75">
      <c r="A25" s="36" t="s">
        <v>109</v>
      </c>
      <c r="B25" s="36" t="s">
        <v>110</v>
      </c>
      <c r="C25" s="36" t="s">
        <v>111</v>
      </c>
      <c r="D25" s="36" t="s">
        <v>46</v>
      </c>
      <c r="E25" s="38"/>
      <c r="F25" s="36"/>
      <c r="G25" s="38">
        <v>257764430</v>
      </c>
      <c r="H25" s="36" t="s">
        <v>47</v>
      </c>
      <c r="I25" s="36" t="s">
        <v>47</v>
      </c>
      <c r="J25" s="38">
        <v>259728519</v>
      </c>
      <c r="K25" s="26"/>
      <c r="L25" s="25"/>
      <c r="M25" s="26">
        <v>259267817</v>
      </c>
    </row>
    <row r="26" spans="1:13" ht="12.75">
      <c r="A26" s="36"/>
      <c r="B26" s="43" t="s">
        <v>340</v>
      </c>
      <c r="C26" s="43" t="s">
        <v>339</v>
      </c>
      <c r="D26" s="36"/>
      <c r="E26" s="38"/>
      <c r="F26" s="36"/>
      <c r="G26" s="38">
        <v>983924</v>
      </c>
      <c r="H26" s="36"/>
      <c r="I26" s="36"/>
      <c r="J26" s="38"/>
      <c r="K26" s="26"/>
      <c r="L26" s="25"/>
      <c r="M26" s="26"/>
    </row>
    <row r="27" spans="1:13" ht="12.75">
      <c r="A27" s="36" t="s">
        <v>112</v>
      </c>
      <c r="B27" s="36" t="s">
        <v>216</v>
      </c>
      <c r="C27" s="36" t="s">
        <v>217</v>
      </c>
      <c r="D27" s="36" t="s">
        <v>46</v>
      </c>
      <c r="E27" s="38"/>
      <c r="F27" s="36"/>
      <c r="G27" s="38"/>
      <c r="H27" s="36" t="s">
        <v>47</v>
      </c>
      <c r="I27" s="38">
        <v>0</v>
      </c>
      <c r="J27" s="38">
        <v>2048700</v>
      </c>
      <c r="K27" s="26"/>
      <c r="L27" s="25"/>
      <c r="M27" s="26">
        <v>1961400</v>
      </c>
    </row>
    <row r="28" spans="1:14" ht="12.75">
      <c r="A28" s="36" t="s">
        <v>116</v>
      </c>
      <c r="B28" s="36" t="s">
        <v>113</v>
      </c>
      <c r="C28" s="40" t="s">
        <v>114</v>
      </c>
      <c r="D28" s="40" t="s">
        <v>46</v>
      </c>
      <c r="E28" s="41"/>
      <c r="F28" s="40"/>
      <c r="G28" s="41">
        <v>258748354</v>
      </c>
      <c r="H28" s="40" t="s">
        <v>47</v>
      </c>
      <c r="I28" s="40" t="s">
        <v>47</v>
      </c>
      <c r="J28" s="41">
        <v>261777219</v>
      </c>
      <c r="K28" s="26"/>
      <c r="L28" s="25"/>
      <c r="M28" s="26">
        <v>261229217</v>
      </c>
      <c r="N28" s="7">
        <f>M28-J28</f>
        <v>-548002</v>
      </c>
    </row>
    <row r="29" spans="1:14" ht="12.75">
      <c r="A29" s="36" t="s">
        <v>115</v>
      </c>
      <c r="B29" s="36"/>
      <c r="C29" s="36"/>
      <c r="D29" s="36"/>
      <c r="E29" s="38"/>
      <c r="F29" s="36"/>
      <c r="G29" s="38"/>
      <c r="H29" s="36"/>
      <c r="I29" s="36"/>
      <c r="J29" s="36"/>
      <c r="K29" s="26"/>
      <c r="L29" s="25"/>
      <c r="M29" s="26"/>
      <c r="N29" s="7">
        <f aca="true" t="shared" si="0" ref="N29:N84">M29-J29</f>
        <v>0</v>
      </c>
    </row>
    <row r="30" spans="1:14" ht="12.75">
      <c r="A30" s="36" t="s">
        <v>218</v>
      </c>
      <c r="B30" s="36"/>
      <c r="C30" s="36"/>
      <c r="D30" s="36"/>
      <c r="E30" s="38"/>
      <c r="F30" s="36"/>
      <c r="G30" s="38"/>
      <c r="H30" s="36"/>
      <c r="I30" s="36"/>
      <c r="J30" s="36"/>
      <c r="K30" s="26"/>
      <c r="L30" s="25"/>
      <c r="M30" s="26"/>
      <c r="N30" s="7">
        <f t="shared" si="0"/>
        <v>0</v>
      </c>
    </row>
    <row r="31" spans="1:14" ht="12.75">
      <c r="A31" s="36" t="s">
        <v>119</v>
      </c>
      <c r="B31" s="36" t="s">
        <v>117</v>
      </c>
      <c r="C31" s="36" t="s">
        <v>118</v>
      </c>
      <c r="D31" s="36" t="s">
        <v>85</v>
      </c>
      <c r="E31" s="38">
        <v>4469900</v>
      </c>
      <c r="F31" s="36">
        <v>26.7</v>
      </c>
      <c r="G31" s="38">
        <v>79564220</v>
      </c>
      <c r="H31" s="38">
        <v>4419000</v>
      </c>
      <c r="I31" s="42">
        <v>30.2</v>
      </c>
      <c r="J31" s="38">
        <v>88969200</v>
      </c>
      <c r="K31" s="26">
        <v>4371500</v>
      </c>
      <c r="L31" s="25">
        <v>31.7</v>
      </c>
      <c r="M31" s="26">
        <v>92384367</v>
      </c>
      <c r="N31" s="7"/>
    </row>
    <row r="32" spans="1:14" ht="12.75">
      <c r="A32" s="36" t="s">
        <v>122</v>
      </c>
      <c r="B32" s="36" t="s">
        <v>120</v>
      </c>
      <c r="C32" s="36" t="s">
        <v>121</v>
      </c>
      <c r="D32" s="36" t="s">
        <v>85</v>
      </c>
      <c r="E32" s="38">
        <v>1800000</v>
      </c>
      <c r="F32" s="161">
        <v>22</v>
      </c>
      <c r="G32" s="38">
        <v>26400000</v>
      </c>
      <c r="H32" s="38">
        <v>2205000</v>
      </c>
      <c r="I32" s="42">
        <v>22</v>
      </c>
      <c r="J32" s="38">
        <v>32340000</v>
      </c>
      <c r="K32" s="26">
        <v>2205000</v>
      </c>
      <c r="L32" s="25">
        <v>23</v>
      </c>
      <c r="M32" s="26">
        <v>33810000</v>
      </c>
      <c r="N32" s="7"/>
    </row>
    <row r="33" spans="1:14" ht="12.75">
      <c r="A33" s="36" t="s">
        <v>219</v>
      </c>
      <c r="B33" s="36"/>
      <c r="C33" s="36"/>
      <c r="D33" s="36"/>
      <c r="E33" s="38"/>
      <c r="F33" s="36"/>
      <c r="G33" s="38"/>
      <c r="H33" s="36"/>
      <c r="I33" s="36"/>
      <c r="J33" s="36"/>
      <c r="K33" s="26"/>
      <c r="L33" s="25"/>
      <c r="M33" s="26"/>
      <c r="N33" s="7"/>
    </row>
    <row r="34" spans="1:14" ht="12.75">
      <c r="A34" s="36" t="s">
        <v>124</v>
      </c>
      <c r="B34" s="36" t="s">
        <v>123</v>
      </c>
      <c r="C34" s="36" t="s">
        <v>118</v>
      </c>
      <c r="D34" s="36" t="s">
        <v>85</v>
      </c>
      <c r="E34" s="38">
        <v>4469900</v>
      </c>
      <c r="F34" s="36">
        <v>26.4</v>
      </c>
      <c r="G34" s="38">
        <v>39335120</v>
      </c>
      <c r="H34" s="38">
        <v>4419000</v>
      </c>
      <c r="I34" s="42">
        <v>28.7</v>
      </c>
      <c r="J34" s="38">
        <v>42275100</v>
      </c>
      <c r="K34" s="26">
        <v>4371500</v>
      </c>
      <c r="L34" s="25">
        <v>31.7</v>
      </c>
      <c r="M34" s="26">
        <v>46192183</v>
      </c>
      <c r="N34" s="7"/>
    </row>
    <row r="35" spans="1:14" ht="12.75">
      <c r="A35" s="36" t="s">
        <v>126</v>
      </c>
      <c r="B35" s="36" t="s">
        <v>125</v>
      </c>
      <c r="C35" s="36" t="s">
        <v>121</v>
      </c>
      <c r="D35" s="36" t="s">
        <v>85</v>
      </c>
      <c r="E35" s="38">
        <v>1800000</v>
      </c>
      <c r="F35" s="36">
        <v>22</v>
      </c>
      <c r="G35" s="38">
        <v>13200000</v>
      </c>
      <c r="H35" s="38">
        <v>2205000</v>
      </c>
      <c r="I35" s="42">
        <v>22</v>
      </c>
      <c r="J35" s="38">
        <v>16170000</v>
      </c>
      <c r="K35" s="26">
        <v>2205000</v>
      </c>
      <c r="L35" s="25">
        <v>23</v>
      </c>
      <c r="M35" s="26">
        <v>16905000</v>
      </c>
      <c r="N35" s="7"/>
    </row>
    <row r="36" spans="1:14" ht="12.75">
      <c r="A36" s="36"/>
      <c r="B36" s="36"/>
      <c r="C36" s="43" t="s">
        <v>338</v>
      </c>
      <c r="D36" s="43" t="s">
        <v>85</v>
      </c>
      <c r="E36" s="38">
        <v>38200</v>
      </c>
      <c r="F36" s="36">
        <v>26.4</v>
      </c>
      <c r="G36" s="38">
        <v>1008480</v>
      </c>
      <c r="H36" s="38"/>
      <c r="I36" s="42"/>
      <c r="J36" s="38"/>
      <c r="K36" s="26"/>
      <c r="L36" s="25"/>
      <c r="M36" s="26"/>
      <c r="N36" s="7"/>
    </row>
    <row r="37" spans="1:14" ht="12.75">
      <c r="A37" s="36" t="s">
        <v>129</v>
      </c>
      <c r="B37" s="36"/>
      <c r="C37" s="36"/>
      <c r="D37" s="36"/>
      <c r="E37" s="38"/>
      <c r="F37" s="36"/>
      <c r="G37" s="38"/>
      <c r="H37" s="36"/>
      <c r="I37" s="36"/>
      <c r="J37" s="36"/>
      <c r="K37" s="26"/>
      <c r="L37" s="25"/>
      <c r="M37" s="26"/>
      <c r="N37" s="7"/>
    </row>
    <row r="38" spans="1:14" ht="12.75">
      <c r="A38" s="36" t="s">
        <v>127</v>
      </c>
      <c r="B38" s="36" t="s">
        <v>130</v>
      </c>
      <c r="C38" s="36" t="s">
        <v>131</v>
      </c>
      <c r="D38" s="36" t="s">
        <v>85</v>
      </c>
      <c r="E38" s="38">
        <v>81700</v>
      </c>
      <c r="F38" s="36">
        <v>302</v>
      </c>
      <c r="G38" s="38">
        <v>16448933</v>
      </c>
      <c r="H38" s="38">
        <v>81700</v>
      </c>
      <c r="I38" s="42">
        <v>340</v>
      </c>
      <c r="J38" s="38">
        <v>18518667</v>
      </c>
      <c r="K38" s="26">
        <v>97400</v>
      </c>
      <c r="L38" s="25">
        <v>357</v>
      </c>
      <c r="M38" s="26">
        <v>23181200</v>
      </c>
      <c r="N38" s="7"/>
    </row>
    <row r="39" spans="1:14" ht="12.75">
      <c r="A39" s="36" t="s">
        <v>128</v>
      </c>
      <c r="B39" s="36" t="s">
        <v>132</v>
      </c>
      <c r="C39" s="36" t="s">
        <v>131</v>
      </c>
      <c r="D39" s="36" t="s">
        <v>85</v>
      </c>
      <c r="E39" s="38">
        <v>81700</v>
      </c>
      <c r="F39" s="36">
        <v>300</v>
      </c>
      <c r="G39" s="38">
        <v>8170000</v>
      </c>
      <c r="H39" s="38">
        <v>81700</v>
      </c>
      <c r="I39" s="38">
        <v>326</v>
      </c>
      <c r="J39" s="38">
        <v>8878067</v>
      </c>
      <c r="K39" s="26">
        <v>97400</v>
      </c>
      <c r="L39" s="25">
        <v>357</v>
      </c>
      <c r="M39" s="26">
        <v>11590600</v>
      </c>
      <c r="N39" s="7"/>
    </row>
    <row r="40" spans="1:14" ht="12.75">
      <c r="A40" s="36" t="s">
        <v>131</v>
      </c>
      <c r="B40" s="36"/>
      <c r="C40" s="36"/>
      <c r="D40" s="36"/>
      <c r="E40" s="38"/>
      <c r="F40" s="36"/>
      <c r="G40" s="38"/>
      <c r="H40" s="36"/>
      <c r="I40" s="36"/>
      <c r="J40" s="36"/>
      <c r="K40" s="26"/>
      <c r="L40" s="25"/>
      <c r="M40" s="26"/>
      <c r="N40" s="7"/>
    </row>
    <row r="41" spans="1:14" ht="12.75">
      <c r="A41" s="36" t="s">
        <v>133</v>
      </c>
      <c r="B41" s="36" t="s">
        <v>134</v>
      </c>
      <c r="C41" s="36" t="s">
        <v>220</v>
      </c>
      <c r="D41" s="36" t="s">
        <v>85</v>
      </c>
      <c r="E41" s="38">
        <v>418900</v>
      </c>
      <c r="F41" s="36">
        <v>6</v>
      </c>
      <c r="G41" s="38">
        <v>2513400</v>
      </c>
      <c r="H41" s="38">
        <v>401000</v>
      </c>
      <c r="I41" s="42">
        <v>6</v>
      </c>
      <c r="J41" s="38">
        <v>2406000</v>
      </c>
      <c r="K41" s="26">
        <v>396700</v>
      </c>
      <c r="L41" s="25">
        <v>7</v>
      </c>
      <c r="M41" s="26">
        <v>2776900</v>
      </c>
      <c r="N41" s="7"/>
    </row>
    <row r="42" spans="1:14" ht="12.75">
      <c r="A42" s="36"/>
      <c r="B42" s="36"/>
      <c r="C42" s="43" t="s">
        <v>294</v>
      </c>
      <c r="D42" s="36"/>
      <c r="E42" s="38"/>
      <c r="F42" s="36"/>
      <c r="G42" s="38"/>
      <c r="H42" s="38"/>
      <c r="I42" s="42"/>
      <c r="J42" s="38"/>
      <c r="K42" s="26"/>
      <c r="L42" s="25"/>
      <c r="M42" s="26"/>
      <c r="N42" s="7"/>
    </row>
    <row r="43" spans="1:14" ht="12.75">
      <c r="A43" s="36" t="s">
        <v>135</v>
      </c>
      <c r="B43" s="36" t="s">
        <v>139</v>
      </c>
      <c r="C43" s="40" t="s">
        <v>295</v>
      </c>
      <c r="D43" s="40" t="s">
        <v>46</v>
      </c>
      <c r="E43" s="41"/>
      <c r="F43" s="40"/>
      <c r="G43" s="41">
        <v>186640153</v>
      </c>
      <c r="H43" s="40" t="s">
        <v>47</v>
      </c>
      <c r="I43" s="40" t="s">
        <v>47</v>
      </c>
      <c r="J43" s="41">
        <v>209557034</v>
      </c>
      <c r="K43" s="26"/>
      <c r="L43" s="25"/>
      <c r="M43" s="28">
        <v>226840250</v>
      </c>
      <c r="N43" s="7">
        <f t="shared" si="0"/>
        <v>17283216</v>
      </c>
    </row>
    <row r="44" spans="1:14" ht="12.75">
      <c r="A44" s="36"/>
      <c r="B44" s="36"/>
      <c r="C44" s="36"/>
      <c r="D44" s="36"/>
      <c r="E44" s="38"/>
      <c r="F44" s="36"/>
      <c r="G44" s="38"/>
      <c r="H44" s="36"/>
      <c r="I44" s="36"/>
      <c r="J44" s="38"/>
      <c r="K44" s="26"/>
      <c r="L44" s="25"/>
      <c r="M44" s="26"/>
      <c r="N44" s="7">
        <f t="shared" si="0"/>
        <v>0</v>
      </c>
    </row>
    <row r="45" spans="1:14" s="27" customFormat="1" ht="12.75">
      <c r="A45" s="40" t="s">
        <v>136</v>
      </c>
      <c r="B45" s="40" t="s">
        <v>141</v>
      </c>
      <c r="C45" s="40" t="s">
        <v>142</v>
      </c>
      <c r="D45" s="40" t="s">
        <v>46</v>
      </c>
      <c r="E45" s="41"/>
      <c r="F45" s="40"/>
      <c r="G45" s="41">
        <v>61839000</v>
      </c>
      <c r="H45" s="40" t="s">
        <v>47</v>
      </c>
      <c r="I45" s="40" t="s">
        <v>47</v>
      </c>
      <c r="J45" s="41">
        <v>61270000</v>
      </c>
      <c r="K45" s="28"/>
      <c r="L45" s="34"/>
      <c r="M45" s="28">
        <v>43398426</v>
      </c>
      <c r="N45" s="7">
        <f t="shared" si="0"/>
        <v>-17871574</v>
      </c>
    </row>
    <row r="46" spans="1:14" ht="12.75">
      <c r="A46" s="36" t="s">
        <v>143</v>
      </c>
      <c r="B46" s="36"/>
      <c r="C46" s="36"/>
      <c r="D46" s="36"/>
      <c r="E46" s="38"/>
      <c r="F46" s="36"/>
      <c r="G46" s="38"/>
      <c r="H46" s="36"/>
      <c r="I46" s="36"/>
      <c r="J46" s="36"/>
      <c r="K46" s="26"/>
      <c r="L46" s="25"/>
      <c r="M46" s="26"/>
      <c r="N46" s="7">
        <f t="shared" si="0"/>
        <v>0</v>
      </c>
    </row>
    <row r="47" spans="1:14" ht="12.75">
      <c r="A47" s="36" t="s">
        <v>137</v>
      </c>
      <c r="B47" s="36" t="s">
        <v>145</v>
      </c>
      <c r="C47" s="36" t="s">
        <v>146</v>
      </c>
      <c r="D47" s="36" t="s">
        <v>147</v>
      </c>
      <c r="E47" s="38">
        <v>3000000</v>
      </c>
      <c r="F47" s="36">
        <v>15900000</v>
      </c>
      <c r="G47" s="38">
        <v>15900000</v>
      </c>
      <c r="H47" s="38">
        <v>3400000</v>
      </c>
      <c r="I47" s="38">
        <v>18020000</v>
      </c>
      <c r="J47" s="44">
        <v>18020000</v>
      </c>
      <c r="K47" s="26">
        <v>3400000</v>
      </c>
      <c r="L47" s="25">
        <v>18020000</v>
      </c>
      <c r="M47" s="164">
        <v>18020000</v>
      </c>
      <c r="N47" s="7">
        <f t="shared" si="0"/>
        <v>0</v>
      </c>
    </row>
    <row r="48" spans="1:14" ht="12.75">
      <c r="A48" s="36" t="s">
        <v>138</v>
      </c>
      <c r="B48" s="36" t="s">
        <v>149</v>
      </c>
      <c r="C48" s="36" t="s">
        <v>150</v>
      </c>
      <c r="D48" s="36" t="s">
        <v>147</v>
      </c>
      <c r="E48" s="38">
        <v>3000000</v>
      </c>
      <c r="F48" s="36">
        <v>14100000</v>
      </c>
      <c r="G48" s="38">
        <v>14100000</v>
      </c>
      <c r="H48" s="38">
        <v>3300000</v>
      </c>
      <c r="I48" s="38">
        <v>15510000</v>
      </c>
      <c r="J48" s="44">
        <v>15510000</v>
      </c>
      <c r="K48" s="26">
        <v>3300000</v>
      </c>
      <c r="L48" s="25">
        <v>18810000</v>
      </c>
      <c r="M48" s="164">
        <v>18810000</v>
      </c>
      <c r="N48" s="7"/>
    </row>
    <row r="49" spans="1:14" ht="12.75">
      <c r="A49" s="36" t="s">
        <v>140</v>
      </c>
      <c r="B49" s="36" t="s">
        <v>152</v>
      </c>
      <c r="C49" s="36" t="s">
        <v>153</v>
      </c>
      <c r="D49" s="36" t="s">
        <v>85</v>
      </c>
      <c r="E49" s="38"/>
      <c r="F49" s="36"/>
      <c r="G49" s="38"/>
      <c r="H49" s="38">
        <v>55360</v>
      </c>
      <c r="I49" s="38">
        <v>0</v>
      </c>
      <c r="J49" s="38">
        <v>0</v>
      </c>
      <c r="K49" s="26"/>
      <c r="L49" s="25"/>
      <c r="M49" s="26"/>
      <c r="N49" s="7">
        <f t="shared" si="0"/>
        <v>0</v>
      </c>
    </row>
    <row r="50" spans="1:14" ht="12.75">
      <c r="A50" s="36" t="s">
        <v>144</v>
      </c>
      <c r="B50" s="36" t="s">
        <v>155</v>
      </c>
      <c r="C50" s="36" t="s">
        <v>156</v>
      </c>
      <c r="D50" s="36" t="s">
        <v>85</v>
      </c>
      <c r="E50" s="38">
        <v>60896</v>
      </c>
      <c r="F50" s="36">
        <v>79</v>
      </c>
      <c r="G50" s="38">
        <v>4810784</v>
      </c>
      <c r="H50" s="38">
        <v>60896</v>
      </c>
      <c r="I50" s="38">
        <v>77</v>
      </c>
      <c r="J50" s="38">
        <v>4688992</v>
      </c>
      <c r="K50" s="26">
        <v>60896</v>
      </c>
      <c r="L50" s="25">
        <v>75</v>
      </c>
      <c r="M50" s="26">
        <v>4567200</v>
      </c>
      <c r="N50" s="7"/>
    </row>
    <row r="51" spans="1:14" ht="12.75">
      <c r="A51" s="36" t="s">
        <v>148</v>
      </c>
      <c r="B51" s="36" t="s">
        <v>158</v>
      </c>
      <c r="C51" s="36" t="s">
        <v>159</v>
      </c>
      <c r="D51" s="36" t="s">
        <v>85</v>
      </c>
      <c r="E51" s="38">
        <v>25000</v>
      </c>
      <c r="F51" s="36">
        <v>27</v>
      </c>
      <c r="G51" s="38">
        <v>675000</v>
      </c>
      <c r="H51" s="38">
        <v>25000</v>
      </c>
      <c r="I51" s="38">
        <v>22</v>
      </c>
      <c r="J51" s="38">
        <v>550000</v>
      </c>
      <c r="K51" s="26">
        <v>25000</v>
      </c>
      <c r="L51" s="25">
        <v>22</v>
      </c>
      <c r="M51" s="26">
        <v>550000</v>
      </c>
      <c r="N51" s="7">
        <f t="shared" si="0"/>
        <v>0</v>
      </c>
    </row>
    <row r="52" spans="1:14" ht="12.75">
      <c r="A52" s="36" t="s">
        <v>151</v>
      </c>
      <c r="B52" s="36" t="s">
        <v>161</v>
      </c>
      <c r="C52" s="36" t="s">
        <v>162</v>
      </c>
      <c r="D52" s="36" t="s">
        <v>85</v>
      </c>
      <c r="E52" s="38"/>
      <c r="F52" s="36"/>
      <c r="G52" s="38"/>
      <c r="H52" s="38">
        <v>330000</v>
      </c>
      <c r="I52" s="38">
        <v>0</v>
      </c>
      <c r="J52" s="38">
        <v>0</v>
      </c>
      <c r="K52" s="26"/>
      <c r="L52" s="25"/>
      <c r="M52" s="26">
        <v>0</v>
      </c>
      <c r="N52" s="7">
        <f t="shared" si="0"/>
        <v>0</v>
      </c>
    </row>
    <row r="53" spans="1:14" ht="12.75">
      <c r="A53" s="36" t="s">
        <v>154</v>
      </c>
      <c r="B53" s="36" t="s">
        <v>164</v>
      </c>
      <c r="C53" s="36" t="s">
        <v>165</v>
      </c>
      <c r="D53" s="36" t="s">
        <v>85</v>
      </c>
      <c r="E53" s="38">
        <v>273000</v>
      </c>
      <c r="F53" s="36">
        <v>27</v>
      </c>
      <c r="G53" s="38">
        <v>7371000</v>
      </c>
      <c r="H53" s="38">
        <v>429000</v>
      </c>
      <c r="I53" s="38">
        <v>32</v>
      </c>
      <c r="J53" s="44">
        <v>13728000</v>
      </c>
      <c r="K53" s="26">
        <v>429000</v>
      </c>
      <c r="L53" s="25">
        <v>34</v>
      </c>
      <c r="M53" s="164">
        <v>14586000</v>
      </c>
      <c r="N53" s="7"/>
    </row>
    <row r="54" spans="1:14" ht="12.75">
      <c r="A54" s="36" t="s">
        <v>157</v>
      </c>
      <c r="B54" s="36" t="s">
        <v>166</v>
      </c>
      <c r="C54" s="36" t="s">
        <v>167</v>
      </c>
      <c r="D54" s="36" t="s">
        <v>168</v>
      </c>
      <c r="E54" s="38">
        <v>2500000</v>
      </c>
      <c r="F54" s="36">
        <v>12</v>
      </c>
      <c r="G54" s="38">
        <v>2500000</v>
      </c>
      <c r="H54" s="38">
        <v>3100000</v>
      </c>
      <c r="I54" s="38">
        <v>12</v>
      </c>
      <c r="J54" s="44">
        <v>3100000</v>
      </c>
      <c r="K54" s="26">
        <v>3100000</v>
      </c>
      <c r="L54" s="25">
        <v>12</v>
      </c>
      <c r="M54" s="164">
        <v>3100000</v>
      </c>
      <c r="N54" s="7">
        <f t="shared" si="0"/>
        <v>0</v>
      </c>
    </row>
    <row r="55" spans="1:14" ht="12.75">
      <c r="A55" s="36" t="s">
        <v>169</v>
      </c>
      <c r="B55" s="36"/>
      <c r="C55" s="36"/>
      <c r="D55" s="36"/>
      <c r="E55" s="38"/>
      <c r="F55" s="36"/>
      <c r="G55" s="38"/>
      <c r="H55" s="36"/>
      <c r="I55" s="36"/>
      <c r="J55" s="36"/>
      <c r="K55" s="26"/>
      <c r="L55" s="25"/>
      <c r="M55" s="26"/>
      <c r="N55" s="7">
        <f t="shared" si="0"/>
        <v>0</v>
      </c>
    </row>
    <row r="56" spans="1:14" ht="12.75">
      <c r="A56" s="36" t="s">
        <v>160</v>
      </c>
      <c r="B56" s="36" t="s">
        <v>170</v>
      </c>
      <c r="C56" s="36" t="s">
        <v>171</v>
      </c>
      <c r="D56" s="36" t="s">
        <v>85</v>
      </c>
      <c r="E56" s="38"/>
      <c r="F56" s="36"/>
      <c r="G56" s="38"/>
      <c r="H56" s="38">
        <v>109000</v>
      </c>
      <c r="I56" s="38">
        <v>0</v>
      </c>
      <c r="J56" s="38">
        <v>0</v>
      </c>
      <c r="K56" s="26"/>
      <c r="L56" s="25"/>
      <c r="M56" s="26"/>
      <c r="N56" s="7">
        <f t="shared" si="0"/>
        <v>0</v>
      </c>
    </row>
    <row r="57" spans="1:14" ht="12.75">
      <c r="A57" s="36" t="s">
        <v>163</v>
      </c>
      <c r="B57" s="36" t="s">
        <v>172</v>
      </c>
      <c r="C57" s="36" t="s">
        <v>173</v>
      </c>
      <c r="D57" s="36" t="s">
        <v>85</v>
      </c>
      <c r="E57" s="162">
        <v>163500</v>
      </c>
      <c r="F57" s="36">
        <v>30</v>
      </c>
      <c r="G57" s="38">
        <v>4905000</v>
      </c>
      <c r="H57" s="38">
        <v>163500</v>
      </c>
      <c r="I57" s="38">
        <v>31</v>
      </c>
      <c r="J57" s="38">
        <v>5068500</v>
      </c>
      <c r="K57" s="26">
        <v>163500</v>
      </c>
      <c r="L57" s="25">
        <v>30</v>
      </c>
      <c r="M57" s="26">
        <v>4905000</v>
      </c>
      <c r="N57" s="7"/>
    </row>
    <row r="58" spans="1:14" ht="12.75">
      <c r="A58" s="36"/>
      <c r="B58" s="36"/>
      <c r="C58" s="45" t="s">
        <v>297</v>
      </c>
      <c r="D58" s="36"/>
      <c r="E58" s="38"/>
      <c r="F58" s="36"/>
      <c r="G58" s="38"/>
      <c r="H58" s="38"/>
      <c r="I58" s="38"/>
      <c r="J58" s="38">
        <f>1419565+1477240</f>
        <v>2896805</v>
      </c>
      <c r="K58" s="26"/>
      <c r="L58" s="25"/>
      <c r="M58" s="26"/>
      <c r="N58" s="7"/>
    </row>
    <row r="59" spans="1:14" ht="12.75">
      <c r="A59" s="36"/>
      <c r="B59" s="43" t="s">
        <v>344</v>
      </c>
      <c r="C59" s="45" t="s">
        <v>345</v>
      </c>
      <c r="D59" s="36"/>
      <c r="E59" s="38"/>
      <c r="F59" s="36"/>
      <c r="G59" s="38"/>
      <c r="H59" s="38"/>
      <c r="I59" s="38"/>
      <c r="J59" s="38"/>
      <c r="K59" s="26"/>
      <c r="L59" s="25"/>
      <c r="M59" s="26">
        <v>17951820</v>
      </c>
      <c r="N59" s="7"/>
    </row>
    <row r="60" spans="1:14" s="27" customFormat="1" ht="12.75">
      <c r="A60" s="40"/>
      <c r="B60" s="40"/>
      <c r="C60" s="40" t="s">
        <v>296</v>
      </c>
      <c r="D60" s="40"/>
      <c r="E60" s="41"/>
      <c r="F60" s="40"/>
      <c r="G60" s="41">
        <f>SUM(G47:G57)</f>
        <v>50261784</v>
      </c>
      <c r="H60" s="41"/>
      <c r="I60" s="41"/>
      <c r="J60" s="41">
        <f>SUM(J47:J57)+J58</f>
        <v>63562297</v>
      </c>
      <c r="K60" s="28"/>
      <c r="L60" s="34"/>
      <c r="M60" s="28">
        <f>SUM(M47:M59)</f>
        <v>82490020</v>
      </c>
      <c r="N60" s="7">
        <f t="shared" si="0"/>
        <v>18927723</v>
      </c>
    </row>
    <row r="61" spans="1:14" ht="12.75">
      <c r="A61" s="36" t="s">
        <v>174</v>
      </c>
      <c r="B61" s="36"/>
      <c r="C61" s="36"/>
      <c r="D61" s="36"/>
      <c r="E61" s="38"/>
      <c r="F61" s="36"/>
      <c r="G61" s="38"/>
      <c r="H61" s="36"/>
      <c r="I61" s="36"/>
      <c r="J61" s="36"/>
      <c r="K61" s="26"/>
      <c r="L61" s="25"/>
      <c r="M61" s="26"/>
      <c r="N61" s="7">
        <f t="shared" si="0"/>
        <v>0</v>
      </c>
    </row>
    <row r="62" spans="1:14" ht="12.75">
      <c r="A62" s="36" t="s">
        <v>221</v>
      </c>
      <c r="B62" s="36" t="s">
        <v>175</v>
      </c>
      <c r="C62" s="36" t="s">
        <v>176</v>
      </c>
      <c r="D62" s="36" t="s">
        <v>85</v>
      </c>
      <c r="E62" s="38">
        <v>1632000</v>
      </c>
      <c r="F62" s="36">
        <v>22.32</v>
      </c>
      <c r="G62" s="38">
        <v>36426240</v>
      </c>
      <c r="H62" s="38">
        <v>1900000</v>
      </c>
      <c r="I62" s="39">
        <v>22.02</v>
      </c>
      <c r="J62" s="38">
        <v>41838000</v>
      </c>
      <c r="K62" s="26">
        <v>1900000</v>
      </c>
      <c r="L62" s="25">
        <v>22.93</v>
      </c>
      <c r="M62" s="26">
        <v>43567000</v>
      </c>
      <c r="N62" s="7"/>
    </row>
    <row r="63" spans="1:14" ht="12.75">
      <c r="A63" s="36" t="s">
        <v>222</v>
      </c>
      <c r="B63" s="36" t="s">
        <v>177</v>
      </c>
      <c r="C63" s="36" t="s">
        <v>178</v>
      </c>
      <c r="D63" s="36" t="s">
        <v>46</v>
      </c>
      <c r="E63" s="38"/>
      <c r="F63" s="36"/>
      <c r="G63" s="38">
        <v>62556585</v>
      </c>
      <c r="H63" s="36" t="s">
        <v>47</v>
      </c>
      <c r="I63" s="36" t="s">
        <v>47</v>
      </c>
      <c r="J63" s="38">
        <v>78673472</v>
      </c>
      <c r="K63" s="26"/>
      <c r="L63" s="25"/>
      <c r="M63" s="26">
        <v>81580729</v>
      </c>
      <c r="N63" s="7"/>
    </row>
    <row r="64" spans="1:14" ht="12.75">
      <c r="A64" s="36" t="s">
        <v>223</v>
      </c>
      <c r="B64" s="36"/>
      <c r="C64" s="36"/>
      <c r="D64" s="36"/>
      <c r="E64" s="38"/>
      <c r="F64" s="36"/>
      <c r="G64" s="38"/>
      <c r="H64" s="36"/>
      <c r="I64" s="36"/>
      <c r="J64" s="36"/>
      <c r="K64" s="26"/>
      <c r="L64" s="25"/>
      <c r="M64" s="26"/>
      <c r="N64" s="7">
        <f t="shared" si="0"/>
        <v>0</v>
      </c>
    </row>
    <row r="65" spans="1:14" ht="12.75">
      <c r="A65" s="36" t="s">
        <v>224</v>
      </c>
      <c r="B65" s="36" t="s">
        <v>179</v>
      </c>
      <c r="C65" s="36" t="s">
        <v>180</v>
      </c>
      <c r="D65" s="36" t="s">
        <v>46</v>
      </c>
      <c r="E65" s="38">
        <v>570</v>
      </c>
      <c r="F65" s="36">
        <v>1687</v>
      </c>
      <c r="G65" s="38">
        <v>961590</v>
      </c>
      <c r="H65" s="38">
        <v>570</v>
      </c>
      <c r="I65" s="38">
        <v>1770</v>
      </c>
      <c r="J65" s="38">
        <v>1008900</v>
      </c>
      <c r="K65" s="26">
        <v>570</v>
      </c>
      <c r="L65" s="25">
        <v>1918</v>
      </c>
      <c r="M65" s="26">
        <v>1093260</v>
      </c>
      <c r="N65" s="7"/>
    </row>
    <row r="66" spans="1:14" ht="12.75">
      <c r="A66" s="36"/>
      <c r="B66" s="36"/>
      <c r="C66" s="40" t="s">
        <v>298</v>
      </c>
      <c r="D66" s="40"/>
      <c r="E66" s="41"/>
      <c r="F66" s="40"/>
      <c r="G66" s="41">
        <f>SUM(G62:G65)</f>
        <v>99944415</v>
      </c>
      <c r="H66" s="41"/>
      <c r="I66" s="41"/>
      <c r="J66" s="41">
        <f>SUM(J62:J65)</f>
        <v>121520372</v>
      </c>
      <c r="K66" s="26"/>
      <c r="L66" s="25"/>
      <c r="M66" s="28">
        <f>SUM(M62:M65)</f>
        <v>126240989</v>
      </c>
      <c r="N66" s="7">
        <f t="shared" si="0"/>
        <v>4720617</v>
      </c>
    </row>
    <row r="67" spans="1:14" ht="12.75">
      <c r="A67" s="36" t="s">
        <v>225</v>
      </c>
      <c r="B67" s="36"/>
      <c r="C67" s="36"/>
      <c r="D67" s="36"/>
      <c r="E67" s="38"/>
      <c r="F67" s="36"/>
      <c r="G67" s="38"/>
      <c r="H67" s="36"/>
      <c r="I67" s="36"/>
      <c r="J67" s="36"/>
      <c r="K67" s="26"/>
      <c r="L67" s="25"/>
      <c r="M67" s="26"/>
      <c r="N67" s="7">
        <f t="shared" si="0"/>
        <v>0</v>
      </c>
    </row>
    <row r="68" spans="1:14" ht="12.75">
      <c r="A68" s="36"/>
      <c r="B68" s="43" t="s">
        <v>341</v>
      </c>
      <c r="C68" s="43" t="s">
        <v>342</v>
      </c>
      <c r="D68" s="36"/>
      <c r="E68" s="38">
        <v>494100</v>
      </c>
      <c r="F68" s="36">
        <v>70</v>
      </c>
      <c r="G68" s="38">
        <v>34587000</v>
      </c>
      <c r="H68" s="36"/>
      <c r="I68" s="36"/>
      <c r="J68" s="36"/>
      <c r="K68" s="26"/>
      <c r="L68" s="25"/>
      <c r="M68" s="26"/>
      <c r="N68" s="7">
        <f t="shared" si="0"/>
        <v>0</v>
      </c>
    </row>
    <row r="69" spans="1:14" ht="12.75">
      <c r="A69" s="36" t="s">
        <v>226</v>
      </c>
      <c r="B69" s="36" t="s">
        <v>227</v>
      </c>
      <c r="C69" s="36" t="s">
        <v>228</v>
      </c>
      <c r="D69" s="36" t="s">
        <v>85</v>
      </c>
      <c r="E69" s="38"/>
      <c r="F69" s="36"/>
      <c r="G69" s="38"/>
      <c r="H69" s="38">
        <v>4419000</v>
      </c>
      <c r="I69" s="42">
        <v>3</v>
      </c>
      <c r="J69" s="38">
        <v>13257000</v>
      </c>
      <c r="K69" s="26">
        <v>4419000</v>
      </c>
      <c r="L69" s="25">
        <v>3</v>
      </c>
      <c r="M69" s="26">
        <v>13257000</v>
      </c>
      <c r="N69" s="7">
        <f t="shared" si="0"/>
        <v>0</v>
      </c>
    </row>
    <row r="70" spans="1:14" ht="12.75">
      <c r="A70" s="36" t="s">
        <v>229</v>
      </c>
      <c r="B70" s="36" t="s">
        <v>230</v>
      </c>
      <c r="C70" s="36" t="s">
        <v>231</v>
      </c>
      <c r="D70" s="36" t="s">
        <v>85</v>
      </c>
      <c r="E70" s="38"/>
      <c r="F70" s="36"/>
      <c r="G70" s="38"/>
      <c r="H70" s="38">
        <v>2993000</v>
      </c>
      <c r="I70" s="42">
        <v>15.7</v>
      </c>
      <c r="J70" s="38">
        <v>46990100</v>
      </c>
      <c r="K70" s="26">
        <v>2993000</v>
      </c>
      <c r="L70" s="25">
        <v>15.7</v>
      </c>
      <c r="M70" s="26">
        <v>46990100</v>
      </c>
      <c r="N70" s="7">
        <f t="shared" si="0"/>
        <v>0</v>
      </c>
    </row>
    <row r="71" spans="1:14" ht="12.75">
      <c r="A71" s="36"/>
      <c r="B71" s="36"/>
      <c r="C71" s="43" t="s">
        <v>343</v>
      </c>
      <c r="D71" s="43" t="s">
        <v>85</v>
      </c>
      <c r="E71" s="38">
        <v>1508760</v>
      </c>
      <c r="F71" s="36">
        <v>3</v>
      </c>
      <c r="G71" s="38">
        <v>4526280</v>
      </c>
      <c r="H71" s="38"/>
      <c r="I71" s="42"/>
      <c r="J71" s="38"/>
      <c r="K71" s="26"/>
      <c r="L71" s="25"/>
      <c r="M71" s="26"/>
      <c r="N71" s="7">
        <f t="shared" si="0"/>
        <v>0</v>
      </c>
    </row>
    <row r="72" spans="1:14" ht="12.75">
      <c r="A72" s="36" t="s">
        <v>232</v>
      </c>
      <c r="B72" s="36" t="s">
        <v>233</v>
      </c>
      <c r="C72" s="36" t="s">
        <v>234</v>
      </c>
      <c r="D72" s="36" t="s">
        <v>46</v>
      </c>
      <c r="E72" s="38"/>
      <c r="F72" s="36"/>
      <c r="G72" s="38"/>
      <c r="H72" s="36" t="s">
        <v>47</v>
      </c>
      <c r="I72" s="36" t="s">
        <v>47</v>
      </c>
      <c r="J72" s="38">
        <v>12216000</v>
      </c>
      <c r="K72" s="26"/>
      <c r="L72" s="25"/>
      <c r="M72" s="26">
        <v>50103000</v>
      </c>
      <c r="N72" s="7"/>
    </row>
    <row r="73" spans="1:14" ht="12.75">
      <c r="A73" s="36"/>
      <c r="B73" s="36"/>
      <c r="C73" s="40" t="s">
        <v>301</v>
      </c>
      <c r="D73" s="36"/>
      <c r="E73" s="38"/>
      <c r="F73" s="36"/>
      <c r="G73" s="38"/>
      <c r="H73" s="36"/>
      <c r="I73" s="36"/>
      <c r="J73" s="38">
        <f>656805+111799+112794</f>
        <v>881398</v>
      </c>
      <c r="K73" s="26"/>
      <c r="L73" s="25"/>
      <c r="M73" s="26"/>
      <c r="N73" s="7"/>
    </row>
    <row r="74" spans="1:14" s="27" customFormat="1" ht="12.75">
      <c r="A74" s="40"/>
      <c r="B74" s="40"/>
      <c r="C74" s="40" t="s">
        <v>215</v>
      </c>
      <c r="D74" s="40"/>
      <c r="E74" s="41"/>
      <c r="F74" s="40"/>
      <c r="G74" s="41">
        <f>SUM(G68:G73)</f>
        <v>39113280</v>
      </c>
      <c r="H74" s="40"/>
      <c r="I74" s="40"/>
      <c r="J74" s="41">
        <f>SUM(J69:J72)</f>
        <v>72463100</v>
      </c>
      <c r="K74" s="28"/>
      <c r="L74" s="34"/>
      <c r="M74" s="28">
        <f>SUM(M69:M73)</f>
        <v>110350100</v>
      </c>
      <c r="N74" s="7">
        <f t="shared" si="0"/>
        <v>37887000</v>
      </c>
    </row>
    <row r="75" spans="1:14" ht="12.75">
      <c r="A75" s="36" t="s">
        <v>235</v>
      </c>
      <c r="B75" s="36" t="s">
        <v>183</v>
      </c>
      <c r="C75" s="36" t="s">
        <v>184</v>
      </c>
      <c r="D75" s="36" t="s">
        <v>46</v>
      </c>
      <c r="E75" s="38"/>
      <c r="F75" s="36"/>
      <c r="G75" s="38">
        <v>251158479</v>
      </c>
      <c r="H75" s="36" t="s">
        <v>47</v>
      </c>
      <c r="I75" s="36" t="s">
        <v>47</v>
      </c>
      <c r="J75" s="38">
        <v>315918964</v>
      </c>
      <c r="K75" s="26"/>
      <c r="L75" s="25"/>
      <c r="M75" s="26">
        <v>362479535</v>
      </c>
      <c r="N75" s="7">
        <f t="shared" si="0"/>
        <v>46560571</v>
      </c>
    </row>
    <row r="76" spans="1:14" ht="12.75">
      <c r="A76" s="36" t="s">
        <v>185</v>
      </c>
      <c r="B76" s="36"/>
      <c r="C76" s="36"/>
      <c r="D76" s="36"/>
      <c r="E76" s="38"/>
      <c r="F76" s="36"/>
      <c r="G76" s="38"/>
      <c r="H76" s="36"/>
      <c r="I76" s="36"/>
      <c r="J76" s="36"/>
      <c r="K76" s="26"/>
      <c r="L76" s="25"/>
      <c r="M76" s="26"/>
      <c r="N76" s="7">
        <f t="shared" si="0"/>
        <v>0</v>
      </c>
    </row>
    <row r="77" spans="1:14" ht="12.75">
      <c r="A77" s="36" t="s">
        <v>181</v>
      </c>
      <c r="B77" s="36" t="s">
        <v>186</v>
      </c>
      <c r="C77" s="36" t="s">
        <v>187</v>
      </c>
      <c r="D77" s="36" t="s">
        <v>46</v>
      </c>
      <c r="E77" s="38">
        <v>1140</v>
      </c>
      <c r="F77" s="36"/>
      <c r="G77" s="38">
        <v>11493480</v>
      </c>
      <c r="H77" s="38">
        <v>1210</v>
      </c>
      <c r="I77" s="38">
        <v>0</v>
      </c>
      <c r="J77" s="38">
        <v>12395240</v>
      </c>
      <c r="K77" s="26">
        <v>1210</v>
      </c>
      <c r="L77" s="25"/>
      <c r="M77" s="26">
        <v>12574320</v>
      </c>
      <c r="N77" s="7"/>
    </row>
    <row r="78" spans="1:14" ht="12.75">
      <c r="A78" s="36" t="s">
        <v>182</v>
      </c>
      <c r="B78" s="36" t="s">
        <v>189</v>
      </c>
      <c r="C78" s="36" t="s">
        <v>190</v>
      </c>
      <c r="D78" s="36" t="s">
        <v>46</v>
      </c>
      <c r="E78" s="38"/>
      <c r="F78" s="36"/>
      <c r="G78" s="38">
        <v>8087000</v>
      </c>
      <c r="H78" s="36" t="s">
        <v>47</v>
      </c>
      <c r="I78" s="36" t="s">
        <v>47</v>
      </c>
      <c r="J78" s="38">
        <v>8939000</v>
      </c>
      <c r="K78" s="26"/>
      <c r="L78" s="25"/>
      <c r="M78" s="26">
        <v>8939000</v>
      </c>
      <c r="N78" s="7">
        <f t="shared" si="0"/>
        <v>0</v>
      </c>
    </row>
    <row r="79" spans="1:14" ht="12.75">
      <c r="A79" s="36" t="s">
        <v>188</v>
      </c>
      <c r="B79" s="36" t="s">
        <v>191</v>
      </c>
      <c r="C79" s="36" t="s">
        <v>192</v>
      </c>
      <c r="D79" s="36" t="s">
        <v>46</v>
      </c>
      <c r="E79" s="38"/>
      <c r="F79" s="36"/>
      <c r="G79" s="38">
        <v>19580480</v>
      </c>
      <c r="H79" s="36" t="s">
        <v>47</v>
      </c>
      <c r="I79" s="36" t="s">
        <v>47</v>
      </c>
      <c r="J79" s="38">
        <v>21334240</v>
      </c>
      <c r="K79" s="26"/>
      <c r="L79" s="25"/>
      <c r="M79" s="26">
        <v>21513320</v>
      </c>
      <c r="N79" s="7"/>
    </row>
    <row r="80" spans="1:14" ht="12.75">
      <c r="A80" s="36" t="s">
        <v>193</v>
      </c>
      <c r="B80" s="36" t="s">
        <v>194</v>
      </c>
      <c r="C80" s="36" t="s">
        <v>195</v>
      </c>
      <c r="D80" s="36" t="s">
        <v>46</v>
      </c>
      <c r="E80" s="38"/>
      <c r="F80" s="36"/>
      <c r="G80" s="38">
        <v>19580480</v>
      </c>
      <c r="H80" s="36" t="s">
        <v>47</v>
      </c>
      <c r="I80" s="36" t="s">
        <v>47</v>
      </c>
      <c r="J80" s="38">
        <v>21334240</v>
      </c>
      <c r="K80" s="26"/>
      <c r="L80" s="25"/>
      <c r="M80" s="26">
        <v>21513320</v>
      </c>
      <c r="N80" s="7"/>
    </row>
    <row r="81" spans="1:14" s="46" customFormat="1" ht="12.75">
      <c r="A81" s="47"/>
      <c r="B81" s="47"/>
      <c r="C81" s="48" t="s">
        <v>299</v>
      </c>
      <c r="D81" s="47"/>
      <c r="E81" s="160"/>
      <c r="F81" s="47"/>
      <c r="G81" s="160"/>
      <c r="H81" s="47"/>
      <c r="I81" s="47"/>
      <c r="J81" s="49">
        <v>4914050</v>
      </c>
      <c r="K81" s="160"/>
      <c r="L81" s="47"/>
      <c r="M81" s="160"/>
      <c r="N81" s="7"/>
    </row>
    <row r="82" spans="1:14" ht="12.75">
      <c r="A82" s="25"/>
      <c r="B82" s="25"/>
      <c r="C82" s="50" t="s">
        <v>300</v>
      </c>
      <c r="D82" s="34"/>
      <c r="E82" s="28"/>
      <c r="F82" s="34"/>
      <c r="G82" s="28">
        <f>SUM(G80:G81)</f>
        <v>19580480</v>
      </c>
      <c r="H82" s="34"/>
      <c r="I82" s="34"/>
      <c r="J82" s="28">
        <f>J80+J81</f>
        <v>26248290</v>
      </c>
      <c r="K82" s="26"/>
      <c r="L82" s="25"/>
      <c r="M82" s="26">
        <f>SUM(M80:M81)</f>
        <v>21513320</v>
      </c>
      <c r="N82" s="7">
        <f t="shared" si="0"/>
        <v>-4734970</v>
      </c>
    </row>
    <row r="83" spans="1:14" ht="12.75">
      <c r="A83" s="25"/>
      <c r="B83" s="25"/>
      <c r="C83" s="37" t="s">
        <v>302</v>
      </c>
      <c r="D83" s="25"/>
      <c r="E83" s="26"/>
      <c r="F83" s="25"/>
      <c r="G83" s="26"/>
      <c r="H83" s="25"/>
      <c r="I83" s="25"/>
      <c r="J83" s="25"/>
      <c r="K83" s="26"/>
      <c r="L83" s="25"/>
      <c r="M83" s="26"/>
      <c r="N83" s="7">
        <f t="shared" si="0"/>
        <v>0</v>
      </c>
    </row>
    <row r="84" spans="7:14" ht="12.75">
      <c r="G84" s="7">
        <v>716127466</v>
      </c>
      <c r="J84" s="7">
        <v>809617191</v>
      </c>
      <c r="M84" s="7">
        <v>872062322</v>
      </c>
      <c r="N84" s="7">
        <f t="shared" si="0"/>
        <v>62445131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73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5.28125" style="0" customWidth="1"/>
    <col min="2" max="2" width="12.140625" style="0" customWidth="1"/>
    <col min="3" max="3" width="2.00390625" style="0" hidden="1" customWidth="1"/>
    <col min="4" max="4" width="9.140625" style="0" hidden="1" customWidth="1"/>
    <col min="5" max="5" width="14.8515625" style="0" hidden="1" customWidth="1"/>
    <col min="6" max="9" width="9.140625" style="0" hidden="1" customWidth="1"/>
    <col min="10" max="10" width="0" style="0" hidden="1" customWidth="1"/>
  </cols>
  <sheetData>
    <row r="1" ht="12.75">
      <c r="A1" s="13"/>
    </row>
    <row r="2" ht="16.5">
      <c r="A2" s="15" t="s">
        <v>351</v>
      </c>
    </row>
    <row r="3" ht="13.5" thickBot="1">
      <c r="B3" s="27" t="s">
        <v>33</v>
      </c>
    </row>
    <row r="4" spans="1:10" ht="12.75">
      <c r="A4" s="106" t="s">
        <v>7</v>
      </c>
      <c r="B4" s="106"/>
      <c r="D4" s="19" t="s">
        <v>28</v>
      </c>
      <c r="E4" s="16" t="s">
        <v>29</v>
      </c>
      <c r="J4" s="25"/>
    </row>
    <row r="5" spans="1:10" ht="12.75">
      <c r="A5" s="106"/>
      <c r="B5" s="107">
        <v>2019</v>
      </c>
      <c r="D5" s="20"/>
      <c r="E5" s="17"/>
      <c r="J5" s="31" t="s">
        <v>213</v>
      </c>
    </row>
    <row r="6" spans="1:10" ht="15">
      <c r="A6" s="108" t="s">
        <v>8</v>
      </c>
      <c r="B6" s="109"/>
      <c r="C6" s="8"/>
      <c r="D6" s="20"/>
      <c r="E6" s="17"/>
      <c r="J6" s="25"/>
    </row>
    <row r="7" spans="1:10" ht="13.5" customHeight="1">
      <c r="A7" s="110" t="s">
        <v>9</v>
      </c>
      <c r="B7" s="181">
        <v>1300000</v>
      </c>
      <c r="D7" s="20"/>
      <c r="E7" s="17">
        <v>1109</v>
      </c>
      <c r="J7" s="25">
        <v>1309</v>
      </c>
    </row>
    <row r="8" spans="1:10" ht="15">
      <c r="A8" s="111" t="s">
        <v>14</v>
      </c>
      <c r="B8" s="181">
        <v>700000</v>
      </c>
      <c r="D8" s="20"/>
      <c r="E8" s="23">
        <v>1844</v>
      </c>
      <c r="J8" s="25">
        <v>737</v>
      </c>
    </row>
    <row r="9" spans="1:10" ht="25.5">
      <c r="A9" s="112" t="s">
        <v>10</v>
      </c>
      <c r="B9" s="181">
        <v>0</v>
      </c>
      <c r="D9" s="20">
        <v>16</v>
      </c>
      <c r="E9" s="17">
        <v>122</v>
      </c>
      <c r="F9" s="14" t="s">
        <v>31</v>
      </c>
      <c r="J9" s="25">
        <v>188</v>
      </c>
    </row>
    <row r="10" spans="1:10" ht="14.25" hidden="1">
      <c r="A10" s="110" t="s">
        <v>11</v>
      </c>
      <c r="B10" s="182">
        <v>0</v>
      </c>
      <c r="D10" s="20"/>
      <c r="E10" s="17"/>
      <c r="J10" s="25"/>
    </row>
    <row r="11" spans="1:10" ht="14.25" hidden="1">
      <c r="A11" s="112" t="s">
        <v>12</v>
      </c>
      <c r="B11" s="182">
        <v>0</v>
      </c>
      <c r="D11" s="20"/>
      <c r="E11" s="17"/>
      <c r="J11" s="25"/>
    </row>
    <row r="12" spans="1:10" ht="25.5" hidden="1">
      <c r="A12" s="112" t="s">
        <v>13</v>
      </c>
      <c r="B12" s="182">
        <v>0</v>
      </c>
      <c r="D12" s="20"/>
      <c r="E12" s="17"/>
      <c r="J12" s="25"/>
    </row>
    <row r="13" spans="1:10" ht="15">
      <c r="A13" s="111" t="s">
        <v>335</v>
      </c>
      <c r="B13" s="182">
        <v>1300000</v>
      </c>
      <c r="D13" s="20"/>
      <c r="E13" s="17">
        <v>953</v>
      </c>
      <c r="J13" s="25">
        <v>1187</v>
      </c>
    </row>
    <row r="14" spans="1:10" ht="15" customHeight="1" hidden="1">
      <c r="A14" s="111" t="s">
        <v>15</v>
      </c>
      <c r="B14" s="181"/>
      <c r="D14" s="20"/>
      <c r="E14" s="17"/>
      <c r="J14" s="25"/>
    </row>
    <row r="15" spans="1:75" s="9" customFormat="1" ht="16.5" hidden="1">
      <c r="A15" s="113"/>
      <c r="B15" s="183"/>
      <c r="C15" s="1"/>
      <c r="D15" s="20"/>
      <c r="E15" s="17"/>
      <c r="F15" s="1"/>
      <c r="G15" s="1"/>
      <c r="H15" s="1"/>
      <c r="I15" s="1"/>
      <c r="J15" s="2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10" s="10" customFormat="1" ht="15" hidden="1">
      <c r="A16" s="114" t="s">
        <v>16</v>
      </c>
      <c r="B16" s="183"/>
      <c r="D16" s="21"/>
      <c r="E16" s="18"/>
      <c r="J16" s="32"/>
    </row>
    <row r="17" spans="1:10" ht="16.5" hidden="1">
      <c r="A17" s="115"/>
      <c r="B17" s="184"/>
      <c r="D17" s="20"/>
      <c r="E17" s="17"/>
      <c r="J17" s="25"/>
    </row>
    <row r="18" spans="1:10" ht="16.5" hidden="1">
      <c r="A18" s="116"/>
      <c r="B18" s="184"/>
      <c r="D18" s="20"/>
      <c r="E18" s="17"/>
      <c r="J18" s="25"/>
    </row>
    <row r="19" spans="1:10" ht="25.5">
      <c r="A19" s="117" t="s">
        <v>17</v>
      </c>
      <c r="B19" s="185"/>
      <c r="C19" t="e">
        <f>#REF!-#REF!</f>
        <v>#REF!</v>
      </c>
      <c r="D19" s="20"/>
      <c r="E19" s="17"/>
      <c r="J19" s="25"/>
    </row>
    <row r="20" spans="1:10" ht="28.5">
      <c r="A20" s="118" t="s">
        <v>23</v>
      </c>
      <c r="B20" s="186">
        <v>8128000</v>
      </c>
      <c r="C20" t="e">
        <f>#REF!-#REF!</f>
        <v>#REF!</v>
      </c>
      <c r="D20" s="20">
        <f>179+7221+83+2863</f>
        <v>10346</v>
      </c>
      <c r="E20" s="17">
        <f>15044+15+2+73</f>
        <v>15134</v>
      </c>
      <c r="J20" s="25">
        <v>8862</v>
      </c>
    </row>
    <row r="21" spans="1:10" ht="28.5">
      <c r="A21" s="118" t="s">
        <v>24</v>
      </c>
      <c r="B21" s="186">
        <f>13208000-B20</f>
        <v>5080000</v>
      </c>
      <c r="C21" t="e">
        <f>#REF!-#REF!</f>
        <v>#REF!</v>
      </c>
      <c r="D21" s="22">
        <v>2205</v>
      </c>
      <c r="E21" s="17">
        <v>3607</v>
      </c>
      <c r="J21" s="25">
        <v>4661</v>
      </c>
    </row>
    <row r="22" spans="1:10" ht="38.25">
      <c r="A22" s="112" t="s">
        <v>25</v>
      </c>
      <c r="B22" s="181">
        <v>0</v>
      </c>
      <c r="C22" t="e">
        <f>#REF!-#REF!</f>
        <v>#REF!</v>
      </c>
      <c r="D22" s="20">
        <v>127</v>
      </c>
      <c r="E22" s="17">
        <v>416</v>
      </c>
      <c r="F22" t="s">
        <v>30</v>
      </c>
      <c r="J22" s="25">
        <v>568</v>
      </c>
    </row>
    <row r="23" spans="1:10" ht="15">
      <c r="A23" s="119" t="s">
        <v>210</v>
      </c>
      <c r="B23" s="187">
        <f>SUM(B6:B22)</f>
        <v>16508000</v>
      </c>
      <c r="C23" s="120" t="e">
        <f aca="true" t="shared" si="0" ref="C23:J23">SUM(C6:C22)</f>
        <v>#REF!</v>
      </c>
      <c r="D23" s="120">
        <f t="shared" si="0"/>
        <v>12694</v>
      </c>
      <c r="E23" s="120">
        <f t="shared" si="0"/>
        <v>23185</v>
      </c>
      <c r="F23" s="120">
        <f t="shared" si="0"/>
        <v>0</v>
      </c>
      <c r="G23" s="120">
        <f t="shared" si="0"/>
        <v>0</v>
      </c>
      <c r="H23" s="120">
        <f t="shared" si="0"/>
        <v>0</v>
      </c>
      <c r="I23" s="120">
        <f t="shared" si="0"/>
        <v>0</v>
      </c>
      <c r="J23" s="120">
        <f t="shared" si="0"/>
        <v>17512</v>
      </c>
    </row>
    <row r="24" spans="1:5" ht="15" hidden="1">
      <c r="A24" s="111"/>
      <c r="B24" s="174"/>
      <c r="D24" s="20"/>
      <c r="E24" s="17"/>
    </row>
    <row r="25" spans="1:2" ht="15.75">
      <c r="A25" s="111"/>
      <c r="B25" s="175"/>
    </row>
    <row r="26" spans="1:10" ht="15.75">
      <c r="A26" s="33" t="s">
        <v>214</v>
      </c>
      <c r="B26" s="176">
        <v>0</v>
      </c>
      <c r="C26" s="105"/>
      <c r="D26" s="25">
        <v>11</v>
      </c>
      <c r="E26" s="25">
        <f>127+11</f>
        <v>138</v>
      </c>
      <c r="F26" s="25"/>
      <c r="G26" s="25"/>
      <c r="H26" s="25"/>
      <c r="I26" s="25"/>
      <c r="J26" s="25">
        <v>808</v>
      </c>
    </row>
    <row r="28" ht="12.75">
      <c r="A28" s="1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</sheetData>
  <sheetProtection/>
  <printOptions/>
  <pageMargins left="0.9448818897637796" right="0.4330708661417323" top="0.31496062992125984" bottom="0.55118110236220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selection activeCell="E25" sqref="E25"/>
    </sheetView>
  </sheetViews>
  <sheetFormatPr defaultColWidth="10.8515625" defaultRowHeight="12.75"/>
  <cols>
    <col min="1" max="1" width="59.140625" style="0" customWidth="1"/>
    <col min="2" max="2" width="0" style="0" hidden="1" customWidth="1"/>
    <col min="3" max="3" width="12.7109375" style="0" bestFit="1" customWidth="1"/>
    <col min="4" max="4" width="15.00390625" style="0" customWidth="1"/>
    <col min="5" max="5" width="11.140625" style="0" bestFit="1" customWidth="1"/>
  </cols>
  <sheetData>
    <row r="1" s="5" customFormat="1" ht="15">
      <c r="A1" s="4" t="s">
        <v>21</v>
      </c>
    </row>
    <row r="2" ht="15.75">
      <c r="A2" s="2" t="s">
        <v>22</v>
      </c>
    </row>
    <row r="3" ht="13.5" thickBot="1">
      <c r="A3" s="6" t="s">
        <v>349</v>
      </c>
    </row>
    <row r="4" spans="1:4" ht="16.5" thickBot="1">
      <c r="A4" s="125" t="s">
        <v>1</v>
      </c>
      <c r="B4" s="122" t="s">
        <v>27</v>
      </c>
      <c r="C4" s="27">
        <v>2019</v>
      </c>
      <c r="D4" t="s">
        <v>357</v>
      </c>
    </row>
    <row r="5" spans="1:3" ht="15.75">
      <c r="A5" s="126" t="s">
        <v>2</v>
      </c>
      <c r="B5" s="105"/>
      <c r="C5" s="34"/>
    </row>
    <row r="6" spans="1:3" ht="14.25" hidden="1">
      <c r="A6" s="127"/>
      <c r="B6" s="105"/>
      <c r="C6" s="34"/>
    </row>
    <row r="7" spans="1:3" ht="14.25" hidden="1">
      <c r="A7" s="128"/>
      <c r="B7" s="105"/>
      <c r="C7" s="34"/>
    </row>
    <row r="8" spans="1:3" ht="15">
      <c r="A8" s="129" t="s">
        <v>18</v>
      </c>
      <c r="B8" s="105"/>
      <c r="C8" s="28"/>
    </row>
    <row r="9" spans="1:4" ht="15">
      <c r="A9" s="130" t="s">
        <v>330</v>
      </c>
      <c r="B9" s="105">
        <v>27027</v>
      </c>
      <c r="C9" s="28">
        <v>0</v>
      </c>
      <c r="D9">
        <v>0</v>
      </c>
    </row>
    <row r="10" spans="1:4" ht="15">
      <c r="A10" s="130" t="s">
        <v>19</v>
      </c>
      <c r="B10" s="105">
        <v>1000</v>
      </c>
      <c r="C10" s="28">
        <v>1600000</v>
      </c>
      <c r="D10">
        <v>1600000</v>
      </c>
    </row>
    <row r="11" spans="1:4" ht="15">
      <c r="A11" s="130" t="s">
        <v>211</v>
      </c>
      <c r="B11" s="105">
        <v>2000</v>
      </c>
      <c r="C11" s="28">
        <v>0</v>
      </c>
      <c r="D11">
        <v>0</v>
      </c>
    </row>
    <row r="12" spans="1:4" ht="15">
      <c r="A12" s="130" t="s">
        <v>212</v>
      </c>
      <c r="B12" s="105">
        <v>9549</v>
      </c>
      <c r="C12" s="28">
        <v>28557712</v>
      </c>
      <c r="D12">
        <v>28557712</v>
      </c>
    </row>
    <row r="13" spans="1:4" ht="16.5" thickBot="1">
      <c r="A13" s="132" t="s">
        <v>20</v>
      </c>
      <c r="B13" s="131">
        <f>SUM(B9:B12)</f>
        <v>39576</v>
      </c>
      <c r="C13" s="170">
        <f>SUM(C9:C12)</f>
        <v>30157712</v>
      </c>
      <c r="D13" s="170">
        <f>SUM(D9:D12)</f>
        <v>30157712</v>
      </c>
    </row>
    <row r="14" spans="1:4" ht="17.25" thickBot="1" thickTop="1">
      <c r="A14" s="133" t="s">
        <v>3</v>
      </c>
      <c r="B14" s="171">
        <f>B13</f>
        <v>39576</v>
      </c>
      <c r="C14" s="171">
        <f>C13</f>
        <v>30157712</v>
      </c>
      <c r="D14" s="171">
        <f>D13</f>
        <v>30157712</v>
      </c>
    </row>
    <row r="15" spans="1:3" ht="16.5" thickTop="1">
      <c r="A15" s="134" t="s">
        <v>4</v>
      </c>
      <c r="B15" s="105"/>
      <c r="C15" s="178"/>
    </row>
    <row r="16" spans="1:4" ht="15">
      <c r="A16" s="135" t="s">
        <v>348</v>
      </c>
      <c r="B16" s="105"/>
      <c r="C16" s="28">
        <v>30000000</v>
      </c>
      <c r="D16">
        <v>30000000</v>
      </c>
    </row>
    <row r="17" spans="1:4" ht="15">
      <c r="A17" s="135" t="s">
        <v>350</v>
      </c>
      <c r="B17" s="105"/>
      <c r="C17" s="169">
        <v>99999387</v>
      </c>
      <c r="D17">
        <v>99999387</v>
      </c>
    </row>
    <row r="18" spans="1:4" ht="15">
      <c r="A18" s="135" t="s">
        <v>200</v>
      </c>
      <c r="B18" s="105"/>
      <c r="C18" s="28">
        <v>169000000</v>
      </c>
      <c r="D18">
        <v>169000000</v>
      </c>
    </row>
    <row r="19" spans="1:4" ht="15">
      <c r="A19" s="135" t="s">
        <v>331</v>
      </c>
      <c r="B19" s="105">
        <v>1020</v>
      </c>
      <c r="C19" s="28">
        <v>0</v>
      </c>
      <c r="D19">
        <v>0</v>
      </c>
    </row>
    <row r="20" spans="1:4" s="12" customFormat="1" ht="15">
      <c r="A20" s="136" t="s">
        <v>332</v>
      </c>
      <c r="B20" s="123" t="e">
        <f>6483-#REF!</f>
        <v>#REF!</v>
      </c>
      <c r="C20" s="28">
        <v>0</v>
      </c>
      <c r="D20" s="12">
        <v>0</v>
      </c>
    </row>
    <row r="21" spans="1:4" s="121" customFormat="1" ht="15">
      <c r="A21" s="137" t="s">
        <v>26</v>
      </c>
      <c r="B21" s="124">
        <v>55711</v>
      </c>
      <c r="C21" s="179">
        <v>61920000</v>
      </c>
      <c r="D21" s="121">
        <v>61920000</v>
      </c>
    </row>
    <row r="22" spans="1:4" ht="15">
      <c r="A22" s="130" t="s">
        <v>308</v>
      </c>
      <c r="B22" s="105"/>
      <c r="C22" s="28">
        <v>152502859</v>
      </c>
      <c r="D22">
        <v>152502859</v>
      </c>
    </row>
    <row r="23" spans="1:4" ht="15">
      <c r="A23" s="130" t="s">
        <v>329</v>
      </c>
      <c r="B23" s="105"/>
      <c r="C23" s="28">
        <v>112713781</v>
      </c>
      <c r="D23">
        <v>113201289</v>
      </c>
    </row>
    <row r="24" spans="1:4" ht="15.75" thickBot="1">
      <c r="A24" s="130" t="s">
        <v>293</v>
      </c>
      <c r="B24" s="105">
        <v>0</v>
      </c>
      <c r="C24" s="180">
        <v>908986219</v>
      </c>
      <c r="D24">
        <v>912917755</v>
      </c>
    </row>
    <row r="25" spans="1:5" ht="17.25" thickBot="1" thickTop="1">
      <c r="A25" s="133" t="s">
        <v>5</v>
      </c>
      <c r="B25" s="138" t="e">
        <f>SUM(B18:B24)</f>
        <v>#REF!</v>
      </c>
      <c r="C25" s="172">
        <f>SUM(C16:C24)</f>
        <v>1535122246</v>
      </c>
      <c r="D25" s="172">
        <f>SUM(D16:D24)</f>
        <v>1539541290</v>
      </c>
      <c r="E25" s="7"/>
    </row>
    <row r="26" spans="1:4" ht="18" thickBot="1" thickTop="1">
      <c r="A26" s="139" t="s">
        <v>6</v>
      </c>
      <c r="B26" s="140" t="e">
        <f>B25+B14</f>
        <v>#REF!</v>
      </c>
      <c r="C26" s="173">
        <f>C25+C14</f>
        <v>1565279958</v>
      </c>
      <c r="D26" s="173">
        <f>D25+D14</f>
        <v>1569699002</v>
      </c>
    </row>
    <row r="27" ht="15">
      <c r="A27" s="3"/>
    </row>
    <row r="29" ht="12.75" hidden="1"/>
    <row r="30" ht="12.75" hidden="1"/>
  </sheetData>
  <sheetProtection/>
  <printOptions/>
  <pageMargins left="0.9448818897637796" right="0.4330708661417323" top="0.31496062992125984" bottom="0.5511811023622047" header="0.5118110236220472" footer="0.5118110236220472"/>
  <pageSetup horizontalDpi="600" verticalDpi="600" orientation="portrait" paperSize="9" r:id="rId1"/>
  <headerFooter alignWithMargins="0">
    <oddFooter>&amp;C&amp;P. oldal&amp;R&amp;D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C1">
      <selection activeCell="C23" sqref="C23"/>
    </sheetView>
  </sheetViews>
  <sheetFormatPr defaultColWidth="9.140625" defaultRowHeight="12.75"/>
  <cols>
    <col min="1" max="1" width="4.57421875" style="0" hidden="1" customWidth="1"/>
    <col min="2" max="2" width="0" style="0" hidden="1" customWidth="1"/>
    <col min="5" max="5" width="22.57421875" style="0" customWidth="1"/>
    <col min="6" max="6" width="12.57421875" style="7" customWidth="1"/>
  </cols>
  <sheetData>
    <row r="1" spans="4:6" ht="15.75">
      <c r="D1" s="2" t="s">
        <v>309</v>
      </c>
      <c r="F1" s="148"/>
    </row>
    <row r="2" spans="5:6" ht="15.75">
      <c r="E2" s="2"/>
      <c r="F2" s="148" t="s">
        <v>337</v>
      </c>
    </row>
    <row r="3" ht="13.5" thickBot="1">
      <c r="C3" s="27" t="s">
        <v>336</v>
      </c>
    </row>
    <row r="4" spans="1:6" ht="12.75">
      <c r="A4" s="67" t="s">
        <v>310</v>
      </c>
      <c r="B4" s="68" t="s">
        <v>311</v>
      </c>
      <c r="C4" s="69" t="s">
        <v>312</v>
      </c>
      <c r="D4" s="70"/>
      <c r="E4" s="70"/>
      <c r="F4" s="149">
        <v>2019</v>
      </c>
    </row>
    <row r="5" spans="1:6" ht="12.75">
      <c r="A5" s="71"/>
      <c r="B5" s="72"/>
      <c r="C5" s="73"/>
      <c r="D5" s="74"/>
      <c r="E5" s="73"/>
      <c r="F5" s="150"/>
    </row>
    <row r="6" spans="1:6" ht="13.5" thickBot="1">
      <c r="A6" s="75"/>
      <c r="B6" s="76"/>
      <c r="C6" s="77"/>
      <c r="D6" s="77"/>
      <c r="E6" s="77"/>
      <c r="F6" s="151" t="s">
        <v>313</v>
      </c>
    </row>
    <row r="7" spans="1:6" ht="15">
      <c r="A7" s="78">
        <v>1</v>
      </c>
      <c r="B7" s="79"/>
      <c r="C7" s="80" t="s">
        <v>202</v>
      </c>
      <c r="D7" s="81"/>
      <c r="E7" s="81"/>
      <c r="F7" s="166">
        <v>33</v>
      </c>
    </row>
    <row r="8" spans="1:6" ht="15.75">
      <c r="A8" s="82">
        <v>3</v>
      </c>
      <c r="B8" s="83"/>
      <c r="C8" s="84" t="s">
        <v>201</v>
      </c>
      <c r="D8" s="85"/>
      <c r="E8" s="85"/>
      <c r="F8" s="152">
        <v>1</v>
      </c>
    </row>
    <row r="9" spans="1:6" ht="15.75" thickBot="1">
      <c r="A9" s="82"/>
      <c r="B9" s="83"/>
      <c r="C9" s="85" t="s">
        <v>314</v>
      </c>
      <c r="D9" s="85"/>
      <c r="E9" s="85"/>
      <c r="F9" s="152">
        <v>1</v>
      </c>
    </row>
    <row r="10" spans="1:6" ht="16.5" thickBot="1">
      <c r="A10" s="86">
        <v>1</v>
      </c>
      <c r="B10" s="87" t="s">
        <v>315</v>
      </c>
      <c r="C10" s="88" t="s">
        <v>201</v>
      </c>
      <c r="D10" s="88"/>
      <c r="E10" s="88"/>
      <c r="F10" s="153">
        <v>33</v>
      </c>
    </row>
    <row r="11" spans="1:6" ht="15.75">
      <c r="A11" s="89"/>
      <c r="B11" s="90"/>
      <c r="C11" s="91" t="s">
        <v>316</v>
      </c>
      <c r="D11" s="91"/>
      <c r="E11" s="91"/>
      <c r="F11" s="168">
        <v>68</v>
      </c>
    </row>
    <row r="12" spans="1:6" ht="15">
      <c r="A12" s="92">
        <v>2</v>
      </c>
      <c r="B12" s="93" t="s">
        <v>32</v>
      </c>
      <c r="C12" s="94" t="s">
        <v>317</v>
      </c>
      <c r="D12" s="94"/>
      <c r="E12" s="94"/>
      <c r="F12" s="154">
        <f>SUM(F13:F16)</f>
        <v>33</v>
      </c>
    </row>
    <row r="13" spans="1:6" s="46" customFormat="1" ht="15">
      <c r="A13" s="141"/>
      <c r="B13" s="142"/>
      <c r="C13" s="143" t="s">
        <v>318</v>
      </c>
      <c r="D13" s="144"/>
      <c r="E13" s="144"/>
      <c r="F13" s="155">
        <v>10</v>
      </c>
    </row>
    <row r="14" spans="1:6" s="46" customFormat="1" ht="15">
      <c r="A14" s="145"/>
      <c r="B14" s="146"/>
      <c r="C14" s="143" t="s">
        <v>319</v>
      </c>
      <c r="D14" s="147"/>
      <c r="E14" s="147"/>
      <c r="F14" s="156">
        <v>1</v>
      </c>
    </row>
    <row r="15" spans="1:6" s="46" customFormat="1" ht="15">
      <c r="A15" s="141"/>
      <c r="B15" s="142"/>
      <c r="C15" s="143" t="s">
        <v>320</v>
      </c>
      <c r="D15" s="144"/>
      <c r="E15" s="144"/>
      <c r="F15" s="155">
        <v>21</v>
      </c>
    </row>
    <row r="16" spans="1:6" s="46" customFormat="1" ht="15">
      <c r="A16" s="145"/>
      <c r="B16" s="146"/>
      <c r="C16" s="143" t="s">
        <v>321</v>
      </c>
      <c r="D16" s="147"/>
      <c r="E16" s="147"/>
      <c r="F16" s="156">
        <v>1</v>
      </c>
    </row>
    <row r="17" spans="1:6" ht="15">
      <c r="A17" s="92"/>
      <c r="B17" s="93" t="s">
        <v>322</v>
      </c>
      <c r="C17" s="94" t="s">
        <v>215</v>
      </c>
      <c r="D17" s="94"/>
      <c r="E17" s="94"/>
      <c r="F17" s="154">
        <v>28.5</v>
      </c>
    </row>
    <row r="18" spans="1:6" ht="15">
      <c r="A18" s="82"/>
      <c r="B18" s="95" t="s">
        <v>323</v>
      </c>
      <c r="C18" s="85" t="s">
        <v>324</v>
      </c>
      <c r="D18" s="85"/>
      <c r="E18" s="85"/>
      <c r="F18" s="152">
        <v>6</v>
      </c>
    </row>
    <row r="19" spans="1:6" ht="15.75" thickBot="1">
      <c r="A19" s="92"/>
      <c r="B19" s="93"/>
      <c r="C19" s="94" t="s">
        <v>206</v>
      </c>
      <c r="D19" s="94"/>
      <c r="E19" s="94"/>
      <c r="F19" s="157">
        <v>7</v>
      </c>
    </row>
    <row r="20" spans="1:6" ht="15.75" thickBot="1">
      <c r="A20" s="92"/>
      <c r="B20" s="93" t="s">
        <v>325</v>
      </c>
      <c r="C20" s="94" t="s">
        <v>326</v>
      </c>
      <c r="D20" s="94"/>
      <c r="E20" s="94"/>
      <c r="F20" s="158">
        <v>8</v>
      </c>
    </row>
    <row r="21" spans="1:6" ht="15.75" thickBot="1">
      <c r="A21" s="92"/>
      <c r="B21" s="93"/>
      <c r="C21" s="94" t="s">
        <v>327</v>
      </c>
      <c r="D21" s="94"/>
      <c r="E21" s="94"/>
      <c r="F21" s="157">
        <v>2</v>
      </c>
    </row>
    <row r="22" spans="1:6" ht="16.5" thickBot="1">
      <c r="A22" s="86">
        <v>2</v>
      </c>
      <c r="B22" s="96"/>
      <c r="C22" s="88" t="s">
        <v>354</v>
      </c>
      <c r="D22" s="88"/>
      <c r="E22" s="88"/>
      <c r="F22" s="153">
        <f>F11+F12+F17+F18+F19+F20</f>
        <v>150.5</v>
      </c>
    </row>
    <row r="23" spans="1:6" ht="16.5" thickBot="1">
      <c r="A23" s="97">
        <v>3</v>
      </c>
      <c r="B23" s="98"/>
      <c r="C23" s="99" t="s">
        <v>207</v>
      </c>
      <c r="D23" s="99"/>
      <c r="E23" s="99"/>
      <c r="F23" s="167">
        <v>42</v>
      </c>
    </row>
    <row r="24" spans="1:6" ht="16.5" thickBot="1">
      <c r="A24" s="67"/>
      <c r="B24" s="68"/>
      <c r="C24" s="100" t="s">
        <v>208</v>
      </c>
      <c r="D24" s="100"/>
      <c r="E24" s="100"/>
      <c r="F24" s="167">
        <v>18</v>
      </c>
    </row>
    <row r="25" spans="1:6" ht="16.5" thickBot="1">
      <c r="A25" s="101" t="s">
        <v>315</v>
      </c>
      <c r="B25" s="102"/>
      <c r="C25" s="88" t="s">
        <v>328</v>
      </c>
      <c r="D25" s="88"/>
      <c r="E25" s="88"/>
      <c r="F25" s="159">
        <v>254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Feketéné Kiss Zsuzsanna</dc:creator>
  <cp:keywords/>
  <dc:description/>
  <cp:lastModifiedBy>Bodorné Éva</cp:lastModifiedBy>
  <cp:lastPrinted>2018-03-13T10:00:02Z</cp:lastPrinted>
  <dcterms:created xsi:type="dcterms:W3CDTF">2004-01-18T18:23:49Z</dcterms:created>
  <dcterms:modified xsi:type="dcterms:W3CDTF">2019-03-19T00:22:38Z</dcterms:modified>
  <cp:category/>
  <cp:version/>
  <cp:contentType/>
  <cp:contentStatus/>
</cp:coreProperties>
</file>