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431" windowWidth="12660" windowHeight="12780" tabRatio="726" firstSheet="12" activeTab="13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 sz. mell. " sheetId="8" r:id="rId8"/>
    <sheet name="6.1. sz. mell" sheetId="9" r:id="rId9"/>
    <sheet name="6.1.1. sz. mell " sheetId="10" r:id="rId10"/>
    <sheet name="6.1.2. sz. mell " sheetId="11" r:id="rId11"/>
    <sheet name="6.1.3.sz. mell" sheetId="12" r:id="rId12"/>
    <sheet name="6.2. sz. mell" sheetId="13" r:id="rId13"/>
    <sheet name="6.2.1. sz. mell" sheetId="14" r:id="rId14"/>
    <sheet name="6.2.2. sz. mell" sheetId="15" r:id="rId15"/>
    <sheet name="6.3. sz. mell" sheetId="16" r:id="rId16"/>
    <sheet name="6.3.1. sz. mell" sheetId="17" r:id="rId17"/>
    <sheet name="1. sz tájékoztató t." sheetId="18" r:id="rId18"/>
    <sheet name="2.sz tájékoztató t." sheetId="19" r:id="rId19"/>
    <sheet name="3.sz tájékoztató t." sheetId="20" r:id="rId20"/>
    <sheet name="4. sz tájékoztató t." sheetId="21" r:id="rId21"/>
    <sheet name="1.1.sz.mell." sheetId="22" r:id="rId22"/>
    <sheet name="1.2.sz.mell." sheetId="23" r:id="rId23"/>
    <sheet name="1.3.sz.mell." sheetId="24" r:id="rId24"/>
  </sheets>
  <definedNames>
    <definedName name="_xlfn.IFERROR" hidden="1">#NAME?</definedName>
    <definedName name="_xlnm.Print_Titles" localSheetId="8">'6.1. sz. mell'!$1:$6</definedName>
    <definedName name="_xlnm.Print_Titles" localSheetId="9">'6.1.1. sz. mell '!$1:$6</definedName>
    <definedName name="_xlnm.Print_Titles" localSheetId="10">'6.1.2. sz. mell '!$1:$6</definedName>
    <definedName name="_xlnm.Print_Titles" localSheetId="12">'6.2. sz. mell'!$1:$6</definedName>
    <definedName name="_xlnm.Print_Titles" localSheetId="13">'6.2.1. sz. mell'!$1:$6</definedName>
    <definedName name="_xlnm.Print_Titles" localSheetId="14">'6.2.2. sz. mell'!$1:$6</definedName>
    <definedName name="_xlnm.Print_Titles" localSheetId="15">'6.3. sz. mell'!$1:$6</definedName>
    <definedName name="_xlnm.Print_Titles" localSheetId="16">'6.3.1. sz. mell'!$1:$6</definedName>
    <definedName name="_xlnm.Print_Area" localSheetId="17">'1. sz tájékoztató t.'!$A$1:$E$147</definedName>
    <definedName name="_xlnm.Print_Area" localSheetId="1">'1.sz.mell.'!$A$1:$C$159</definedName>
    <definedName name="_xlnm.Print_Area" localSheetId="20">'4. sz tájékoztató t.'!$A$1:$E$37</definedName>
  </definedNames>
  <calcPr fullCalcOnLoad="1"/>
</workbook>
</file>

<file path=xl/sharedStrings.xml><?xml version="1.0" encoding="utf-8"?>
<sst xmlns="http://schemas.openxmlformats.org/spreadsheetml/2006/main" count="3805" uniqueCount="566">
  <si>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</si>
  <si>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</si>
  <si>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</si>
  <si>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</si>
  <si>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</si>
  <si>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</si>
  <si>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</si>
  <si>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</si>
  <si>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</si>
  <si>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</si>
  <si>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</si>
  <si>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</si>
  <si>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</si>
  <si>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</si>
  <si>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</si>
  <si>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</si>
  <si>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</si>
  <si>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</si>
  <si>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</si>
  <si>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</si>
  <si>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</si>
  <si>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</si>
  <si>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</si>
  <si>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</si>
  <si>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</si>
  <si>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</si>
  <si>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</si>
  <si>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</si>
  <si>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</si>
  <si>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</si>
  <si>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</si>
  <si>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</si>
  <si>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</si>
  <si>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</si>
  <si>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</si>
  <si>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</si>
  <si>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</si>
  <si>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</si>
  <si>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</si>
  <si>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</si>
  <si>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</si>
  <si>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</si>
  <si>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</si>
  <si>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</si>
  <si>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</si>
  <si>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</si>
  <si>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</si>
  <si>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</si>
  <si>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</si>
  <si>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</si>
  <si>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</si>
  <si>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</si>
  <si>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</si>
  <si>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</si>
  <si>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</si>
  <si>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</si>
  <si>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</si>
  <si>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</si>
  <si>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</si>
  <si>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</si>
  <si>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</si>
  <si>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</si>
  <si>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</si>
  <si>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</si>
  <si>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</si>
  <si>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</si>
  <si>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</si>
  <si>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</si>
  <si>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</si>
  <si>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</si>
  <si>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</si>
  <si>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</si>
  <si>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</si>
  <si>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</si>
  <si>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</si>
  <si>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</si>
  <si>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</si>
  <si>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</si>
  <si>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</si>
  <si>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</si>
  <si>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</si>
  <si>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</si>
  <si>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</si>
  <si>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</si>
  <si>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</si>
  <si>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</si>
  <si>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</si>
  <si>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</si>
  <si>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</si>
  <si>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</si>
  <si>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</si>
  <si>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</si>
  <si>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</si>
  <si>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</si>
  <si>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</si>
  <si>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</si>
  <si>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</si>
  <si>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</si>
  <si>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</si>
  <si>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</si>
  <si>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</si>
  <si>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</si>
  <si>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</si>
  <si>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</si>
  <si>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</si>
  <si>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</si>
  <si>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</si>
  <si>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</si>
  <si>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</si>
  <si>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</si>
  <si>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</si>
  <si>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</si>
  <si>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</si>
  <si>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</si>
  <si>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</si>
  <si>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</si>
  <si>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</si>
  <si>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</si>
  <si>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</si>
  <si>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</si>
  <si>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</si>
  <si>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</si>
  <si>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</si>
  <si>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</si>
  <si>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</si>
  <si>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</si>
  <si>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</si>
  <si>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</si>
  <si>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</si>
  <si>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</si>
  <si>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</si>
  <si>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</si>
  <si>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</si>
  <si>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</si>
  <si>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</si>
  <si>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</si>
  <si>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</si>
  <si>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</si>
  <si>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</si>
  <si>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</si>
  <si>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</si>
  <si>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</si>
  <si>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</si>
  <si>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</si>
  <si>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</si>
  <si>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</si>
  <si>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</si>
  <si>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</si>
  <si>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</si>
  <si>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</si>
  <si>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</si>
  <si>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</si>
  <si>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</si>
  <si>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</si>
  <si>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</si>
  <si>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</si>
  <si>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</si>
  <si>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</si>
  <si>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</si>
  <si>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</si>
  <si>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</si>
  <si>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</si>
  <si>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</si>
  <si>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</si>
  <si>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</si>
  <si>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</si>
  <si>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</si>
  <si>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</si>
  <si>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</si>
  <si>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</si>
  <si>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</si>
  <si>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</si>
  <si>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</si>
  <si>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</si>
  <si>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</si>
  <si>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</si>
  <si>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</si>
  <si>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</si>
  <si>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</si>
  <si>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</si>
  <si>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</si>
  <si>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</si>
  <si>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</si>
  <si>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</si>
  <si>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</si>
  <si>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</si>
  <si>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</si>
  <si>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</si>
  <si>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</si>
  <si>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</si>
  <si>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</si>
  <si>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</si>
  <si>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</si>
  <si>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</si>
  <si>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</si>
  <si>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</si>
  <si>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</si>
  <si>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</si>
  <si>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</si>
  <si>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</si>
  <si>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</si>
  <si>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</si>
  <si>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</si>
  <si>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</si>
  <si>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</si>
  <si>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</si>
  <si>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</si>
  <si>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</si>
  <si>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</si>
  <si>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</si>
  <si>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</si>
  <si>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</si>
  <si>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</si>
  <si>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</si>
  <si>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</si>
  <si>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</si>
  <si>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</si>
  <si>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</si>
  <si>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</si>
  <si>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</si>
  <si>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</si>
  <si>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</si>
  <si>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</si>
  <si>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</si>
  <si>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</si>
  <si>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</si>
  <si>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</si>
  <si>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</si>
  <si>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</si>
  <si>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</si>
  <si>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</si>
  <si>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</si>
  <si>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</si>
  <si>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</si>
  <si>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</si>
  <si>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</si>
  <si>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</si>
  <si>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</si>
  <si>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</si>
  <si>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</si>
  <si>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</si>
  <si>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</si>
  <si>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</si>
  <si>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</si>
  <si>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</si>
  <si>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</si>
  <si>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</si>
  <si>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</si>
  <si>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</si>
  <si>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</si>
  <si>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</si>
  <si>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</si>
  <si>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</si>
  <si>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</si>
  <si>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</si>
  <si>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</si>
  <si>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</si>
  <si>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</si>
  <si>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</si>
  <si>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</si>
  <si>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</si>
  <si>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</si>
  <si>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</si>
  <si>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</si>
  <si>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</si>
  <si>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</si>
  <si>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</si>
  <si>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</si>
  <si>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</si>
  <si>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</si>
  <si>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</si>
  <si>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</si>
  <si>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</si>
  <si>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</si>
  <si>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</si>
  <si>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</si>
  <si>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</si>
  <si>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</si>
  <si>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</si>
  <si>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</si>
  <si>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</si>
  <si>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</si>
  <si>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</si>
  <si>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</si>
  <si>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</si>
  <si>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</si>
  <si>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</si>
  <si>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</si>
  <si>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</si>
  <si>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</si>
  <si>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</si>
  <si>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</si>
  <si>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</si>
  <si>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</si>
  <si>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</si>
  <si>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</si>
  <si>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</si>
  <si>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</si>
  <si>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</si>
  <si>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</si>
  <si>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</si>
  <si>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</si>
  <si>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</si>
  <si>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</si>
  <si>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</si>
  <si>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</si>
  <si>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</si>
  <si>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</si>
  <si>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</si>
  <si>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</si>
  <si>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</si>
  <si>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</si>
  <si>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</si>
  <si>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</si>
  <si>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</si>
  <si>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</si>
  <si>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</si>
  <si>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</si>
  <si>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</si>
  <si>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</si>
  <si>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</si>
  <si>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</si>
  <si>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</si>
  <si>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</si>
  <si>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</si>
  <si>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</si>
  <si>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</si>
  <si>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</si>
  <si>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</si>
  <si>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</si>
  <si>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</si>
  <si>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</si>
  <si>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</si>
  <si>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</si>
  <si>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</si>
  <si>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</si>
  <si>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</si>
  <si>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</si>
  <si>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</si>
  <si>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</si>
  <si>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</si>
  <si>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</si>
  <si>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</si>
  <si>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</si>
  <si>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</si>
  <si>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</si>
  <si>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</si>
  <si>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</si>
  <si>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</si>
  <si>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</si>
  <si>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</si>
  <si>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</si>
  <si>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</si>
  <si>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</si>
  <si>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</si>
  <si>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</si>
  <si>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</si>
  <si>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</si>
  <si>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</si>
  <si>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</si>
  <si>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</si>
  <si>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</si>
  <si>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</si>
  <si>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</si>
  <si>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</si>
  <si>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</si>
  <si>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</si>
  <si>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</si>
  <si>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</si>
  <si>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</si>
  <si>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</si>
  <si>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</si>
  <si>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</si>
  <si>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</si>
  <si>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</si>
  <si>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</si>
  <si>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</si>
  <si>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</si>
  <si>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</si>
  <si>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</si>
  <si>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</si>
  <si>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</si>
  <si>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</si>
  <si>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</si>
  <si>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</si>
  <si>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</si>
  <si>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</si>
  <si>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</si>
  <si>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</si>
  <si>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</si>
  <si>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</si>
  <si>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</si>
  <si>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</si>
  <si>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</si>
  <si>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</si>
  <si>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</si>
  <si>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</si>
  <si>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</si>
  <si>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</si>
  <si>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</si>
  <si>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</si>
  <si>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</si>
  <si>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</si>
  <si>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</si>
  <si>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</si>
  <si>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</si>
  <si>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</si>
  <si>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</si>
  <si>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</si>
  <si>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</si>
  <si>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</si>
  <si>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</si>
  <si>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</si>
  <si>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</si>
  <si>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</si>
  <si>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</si>
  <si>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</si>
  <si>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</si>
  <si>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</si>
  <si>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</si>
  <si>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</si>
  <si>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</si>
  <si>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</si>
  <si>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</si>
  <si>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</si>
  <si>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</si>
  <si>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</si>
  <si>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</si>
  <si>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</si>
  <si>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</si>
  <si>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</si>
  <si>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</si>
  <si>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</si>
  <si>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</si>
  <si>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</si>
  <si>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</si>
  <si>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</si>
  <si>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</si>
  <si>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</si>
  <si>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</si>
  <si>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</si>
  <si>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</si>
  <si>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</si>
  <si>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</si>
  <si>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</si>
  <si>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</si>
  <si>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</si>
  <si>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</si>
  <si>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</si>
  <si>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</si>
  <si>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</si>
  <si>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</si>
  <si>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</si>
  <si>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</si>
  <si>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</si>
  <si>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</si>
  <si>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</si>
  <si>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</si>
  <si>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</si>
  <si>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</si>
  <si>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</si>
  <si>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</si>
  <si>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</si>
  <si>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</si>
  <si>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</si>
  <si>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</si>
  <si>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</si>
  <si>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</si>
  <si>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</si>
  <si>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</si>
  <si>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</si>
  <si>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</si>
  <si>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</si>
  <si>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</si>
  <si>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</si>
  <si>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</si>
  <si>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</si>
  <si>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</si>
  <si>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</si>
  <si>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</si>
  <si>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</si>
  <si>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</si>
  <si>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</si>
  <si>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</si>
  <si>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</si>
  <si>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</si>
  <si>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</si>
  <si>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</si>
  <si>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</si>
  <si>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</si>
  <si>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</si>
  <si>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</si>
  <si>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</si>
  <si>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</si>
  <si>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</si>
  <si>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</si>
  <si>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Kommunális adó</t>
  </si>
  <si>
    <t>Karácsond Általános Művelődési Központ</t>
  </si>
  <si>
    <t xml:space="preserve"> </t>
  </si>
  <si>
    <t>0116/9. hrsz-ú ingatlan vásárlása</t>
  </si>
  <si>
    <t>Gépjármű beszerzés</t>
  </si>
  <si>
    <t>Ingatlan vásárlás</t>
  </si>
  <si>
    <t>Polgármesteri hivatal tárgyi eszköz beszerzés</t>
  </si>
  <si>
    <t>Buszváró kialakítása</t>
  </si>
  <si>
    <t>Iskola előtti parkoló kialakítása és környezetének rendezése</t>
  </si>
  <si>
    <t>Művelődési ház épületének felújítása, óvoda tetőszerkezet és belső helyiségek részleges felújítása</t>
  </si>
  <si>
    <t>Belterületi utak, járdák, buszöblök felújítása</t>
  </si>
  <si>
    <t>5.  melléklet a ../2016. (..) önkormányzati rendelethez</t>
  </si>
  <si>
    <t>Jelenleg nincs folyamatban lévő projekt</t>
  </si>
  <si>
    <t>Önkormányzati közintézmények, középületek felújítása és szükséges saját forrás</t>
  </si>
  <si>
    <t>2016. évben 6 hónapra</t>
  </si>
  <si>
    <t>Karácsond Községi Önkormányzat</t>
  </si>
  <si>
    <t>Karácsondi Polgármesteri  Hivatal</t>
  </si>
  <si>
    <t>Költségvetési szerv</t>
  </si>
  <si>
    <t xml:space="preserve">Költségvetési szerv </t>
  </si>
  <si>
    <t>Karácsondi Polgármesteri Hivatal</t>
  </si>
  <si>
    <t>2016.évben 6 hónapra</t>
  </si>
  <si>
    <r>
      <t xml:space="preserve">   Működési költségvetés kiadásai </t>
    </r>
    <r>
      <rPr>
        <sz val="9"/>
        <rFont val="Times New Roman CE"/>
        <family val="0"/>
      </rPr>
      <t>(1.1+…+1.5+1.18.)</t>
    </r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</si>
  <si>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</si>
  <si>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Művelődési ház, óvoda tárgyi eszköz beszerzés, udvar rendezés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</si>
  <si>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</si>
  <si>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t>Finanszírozási bevételek, kiadások egyenlege (finanszírozási bevételek 17. sor - finanszírozási kiadások 10. sor) (+/-)</t>
  </si>
  <si>
    <t>Gyöngyös Körzete Kistérség Töbcélú Társulás</t>
  </si>
  <si>
    <t>hozzájárulás</t>
  </si>
  <si>
    <t>Mátraaljai Önkormányzatok Egészségügyi Társulása</t>
  </si>
  <si>
    <t>TÖOSZ</t>
  </si>
  <si>
    <t>tagdíj</t>
  </si>
  <si>
    <t>Önkormányzatok Mátrai Szövetsége</t>
  </si>
  <si>
    <t>Dél-Mátra Közhasznú Egyesület</t>
  </si>
  <si>
    <t>Községi Polgárőrség Karácsond Egyesület</t>
  </si>
  <si>
    <t>működési hozzájárulás</t>
  </si>
  <si>
    <t>Polyák Sándor Tűzoltó Egyesület</t>
  </si>
  <si>
    <t>Karácsond Sportegyesület</t>
  </si>
  <si>
    <t>Együtt Karácsondért Egyesület</t>
  </si>
  <si>
    <t>Négy Község Harcosai Sportegyesület</t>
  </si>
  <si>
    <t>Karácsondi Cigány Nemzetiségi Önkormányzat</t>
  </si>
  <si>
    <t>Karácsondi Szociális Szövetkezwet</t>
  </si>
  <si>
    <t>Hit és Cselekedet Szociális Szövetkezet</t>
  </si>
  <si>
    <t>Medicopter Alapítvány</t>
  </si>
  <si>
    <t>Mozgássérültek Heves Megyei Egyesülete</t>
  </si>
  <si>
    <t>Mentők</t>
  </si>
  <si>
    <t>Karácsond Községvédő- és Szépítő Egyesület</t>
  </si>
  <si>
    <t>Karácsondi Népdalkör</t>
  </si>
  <si>
    <t>Színjátszó Csoportok</t>
  </si>
  <si>
    <t>Vadvirág Nyugdíjas Klub és Énekkar</t>
  </si>
  <si>
    <t>Locsolási kártalanítás kiszáradt kutakra</t>
  </si>
  <si>
    <t>kártalanítás</t>
  </si>
  <si>
    <t xml:space="preserve">        </t>
  </si>
  <si>
    <t>2.2. melléklet az 1/2016. (III.4.) önkormányati rendelethez</t>
  </si>
  <si>
    <t>2.1.melléklet az 1/2016. (III.4.) önkormányzati rendelethez</t>
  </si>
  <si>
    <t>Államigazgatási feladatok bevételei, kiadása</t>
  </si>
  <si>
    <r>
      <t xml:space="preserve">   Működési költségvetés kiadásai </t>
    </r>
    <r>
      <rPr>
        <sz val="10"/>
        <rFont val="Times New Roman CE"/>
        <family val="0"/>
      </rPr>
      <t>(1.1+…+1.5+1.18.)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</si>
  <si>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</si>
  <si>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1. melléklet az 1/2016.(III.2) önkormányzati rendelethez</t>
  </si>
  <si>
    <t>6.1. melléklet az 1/2016. (III.2.B1) önkormányzati rendelethez</t>
  </si>
  <si>
    <t>6.1.1. melléklet az 1/2016. (III.2.) önkormányzati rendelethez</t>
  </si>
  <si>
    <t>6.1.2. melléklet az 1/2016.(III.2.) önkormányzati rendelethez</t>
  </si>
  <si>
    <t>6.2. melléklet az 1/2016. (III.2.) önkormányzati rendelethez</t>
  </si>
  <si>
    <t>6.2.1. melléklet az 1/2016. (III.2.) önkormányzati rendelethez</t>
  </si>
  <si>
    <t>6.2.2. melléklet az 1/2016. (III.2.) önkormányzati rendelethez</t>
  </si>
  <si>
    <t>6.3. melléklet az 1/2016. (III.2.) önkormányzati rendelethez</t>
  </si>
  <si>
    <t>6.3.1. melléklet az 1/2016. (III.2.) önkormányzati rendelethez</t>
  </si>
  <si>
    <t>1.1.sz. melléklet a 1/2016. (III.2.) önkormányzati rendelethez</t>
  </si>
  <si>
    <t>1.2.sz. melléklet az 1/2016. (III.2.) önkormányzati rendelethez</t>
  </si>
  <si>
    <t>1.3.sz. melléklet az 1/2016. (III.2.) önkormányzati rendelethez</t>
  </si>
  <si>
    <t>6.1.3. melléklet az 1/2016.(III.2.)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</si>
</sst>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2">
    <font>
      <sz val="10"/>
      <name val="Times New Roman CE"/>
      <family val="0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i/>
      <sz val="9"/>
      <name val="Times New Roman CE"/>
      <family val="1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 CE"/>
      <family val="1"/>
    </font>
    <font>
      <b/>
      <sz val="9"/>
      <color indexed="10"/>
      <name val="Times New Roman CE"/>
      <family val="0"/>
    </font>
    <font>
      <sz val="10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1" fillId="0" borderId="10" xfId="59" applyFont="1" applyFill="1" applyBorder="1" applyAlignment="1" applyProtection="1">
      <alignment horizontal="center" vertical="center" wrapText="1"/>
      <protection/>
    </xf>
    <xf numFmtId="0" fontId="1" fillId="0" borderId="11" xfId="59" applyFont="1" applyFill="1" applyBorder="1" applyAlignment="1" applyProtection="1">
      <alignment horizontal="center" vertical="center" wrapText="1"/>
      <protection/>
    </xf>
    <xf numFmtId="0" fontId="1" fillId="0" borderId="12" xfId="59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" fillId="0" borderId="13" xfId="60" applyFont="1" applyFill="1" applyBorder="1" applyAlignment="1" applyProtection="1">
      <alignment horizontal="center" vertical="center" wrapText="1"/>
      <protection/>
    </xf>
    <xf numFmtId="0" fontId="1" fillId="0" borderId="14" xfId="60" applyFont="1" applyFill="1" applyBorder="1" applyAlignment="1" applyProtection="1">
      <alignment horizontal="center" vertical="center"/>
      <protection/>
    </xf>
    <xf numFmtId="0" fontId="1" fillId="0" borderId="15" xfId="6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1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 indent="1"/>
    </xf>
    <xf numFmtId="3" fontId="1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164" fontId="6" fillId="0" borderId="16" xfId="59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17" xfId="59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64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left" wrapText="1" indent="1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Alignment="1" applyProtection="1">
      <alignment horizontal="right" vertical="top"/>
      <protection locked="0"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 quotePrefix="1">
      <alignment horizontal="right" vertical="center" indent="1"/>
      <protection/>
    </xf>
    <xf numFmtId="0" fontId="1" fillId="0" borderId="15" xfId="0" applyFont="1" applyFill="1" applyBorder="1" applyAlignment="1" applyProtection="1">
      <alignment horizontal="right" vertical="center" wrapText="1" indent="1"/>
      <protection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1" fillId="0" borderId="26" xfId="0" applyNumberFormat="1" applyFont="1" applyFill="1" applyBorder="1" applyAlignment="1" applyProtection="1">
      <alignment horizontal="right" vertical="center"/>
      <protection/>
    </xf>
    <xf numFmtId="49" fontId="1" fillId="0" borderId="27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left" vertical="center" wrapText="1" indent="1"/>
      <protection/>
    </xf>
    <xf numFmtId="0" fontId="1" fillId="0" borderId="22" xfId="59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right" vertical="top"/>
      <protection/>
    </xf>
    <xf numFmtId="49" fontId="1" fillId="0" borderId="27" xfId="0" applyNumberFormat="1" applyFont="1" applyFill="1" applyBorder="1" applyAlignment="1" applyProtection="1">
      <alignment horizontal="right" vertical="center" indent="1"/>
      <protection/>
    </xf>
    <xf numFmtId="164" fontId="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9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9" fillId="0" borderId="11" xfId="0" applyNumberFormat="1" applyFont="1" applyBorder="1" applyAlignment="1" applyProtection="1" quotePrefix="1">
      <alignment horizontal="right" vertical="center" wrapText="1" indent="1"/>
      <protection locked="0"/>
    </xf>
    <xf numFmtId="164" fontId="9" fillId="0" borderId="17" xfId="0" applyNumberFormat="1" applyFont="1" applyBorder="1" applyAlignment="1" applyProtection="1" quotePrefix="1">
      <alignment horizontal="right" vertical="center" wrapText="1" indent="1"/>
      <protection locked="0"/>
    </xf>
    <xf numFmtId="0" fontId="1" fillId="0" borderId="29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59" applyFont="1" applyFill="1" applyBorder="1" applyAlignment="1" applyProtection="1">
      <alignment horizontal="left" vertical="center" wrapText="1" indent="1"/>
      <protection/>
    </xf>
    <xf numFmtId="164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59" applyFont="1" applyFill="1" applyBorder="1" applyAlignment="1" applyProtection="1">
      <alignment horizontal="left" vertical="center" wrapText="1" indent="1"/>
      <protection/>
    </xf>
    <xf numFmtId="164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5" xfId="59" applyFont="1" applyFill="1" applyBorder="1" applyAlignment="1" applyProtection="1">
      <alignment horizontal="left" vertical="center" wrapText="1" indent="1"/>
      <protection/>
    </xf>
    <xf numFmtId="164" fontId="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 applyProtection="1">
      <alignment vertical="center" wrapText="1"/>
      <protection/>
    </xf>
    <xf numFmtId="164" fontId="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8" xfId="59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59" applyFont="1" applyFill="1" applyBorder="1" applyAlignment="1" applyProtection="1">
      <alignment horizontal="lef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59" applyFont="1" applyFill="1" applyBorder="1" applyAlignment="1" applyProtection="1">
      <alignment horizontal="left" vertical="center" wrapText="1" indent="1"/>
      <protection/>
    </xf>
    <xf numFmtId="164" fontId="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3" xfId="59" applyFont="1" applyFill="1" applyBorder="1" applyAlignment="1" applyProtection="1">
      <alignment horizontal="left" vertical="center" wrapText="1" indent="1"/>
      <protection/>
    </xf>
    <xf numFmtId="164" fontId="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8" xfId="59" applyFont="1" applyFill="1" applyBorder="1" applyAlignment="1" applyProtection="1">
      <alignment horizontal="left" vertical="center" wrapText="1" indent="1"/>
      <protection/>
    </xf>
    <xf numFmtId="164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right" vertical="center" wrapText="1" indent="1"/>
      <protection/>
    </xf>
    <xf numFmtId="164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right" vertical="center" wrapText="1" indent="1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0" xfId="0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59" applyFont="1" applyFill="1" applyBorder="1" applyAlignment="1" applyProtection="1">
      <alignment horizontal="left" vertical="center" wrapText="1" indent="1"/>
      <protection/>
    </xf>
    <xf numFmtId="164" fontId="1" fillId="0" borderId="12" xfId="59" applyNumberFormat="1" applyFont="1" applyFill="1" applyBorder="1" applyAlignment="1" applyProtection="1">
      <alignment horizontal="right" vertical="center" wrapText="1" indent="1"/>
      <protection/>
    </xf>
    <xf numFmtId="49" fontId="5" fillId="0" borderId="39" xfId="59" applyNumberFormat="1" applyFont="1" applyFill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left" wrapText="1" indent="1"/>
      <protection/>
    </xf>
    <xf numFmtId="164" fontId="5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49" fontId="5" fillId="0" borderId="32" xfId="59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left" wrapText="1" indent="1"/>
      <protection/>
    </xf>
    <xf numFmtId="164" fontId="5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 wrapText="1"/>
    </xf>
    <xf numFmtId="49" fontId="5" fillId="0" borderId="42" xfId="59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left" wrapText="1" indent="1"/>
      <protection/>
    </xf>
    <xf numFmtId="0" fontId="9" fillId="0" borderId="11" xfId="0" applyFont="1" applyBorder="1" applyAlignment="1" applyProtection="1">
      <alignment horizontal="left" vertical="center" wrapText="1" indent="1"/>
      <protection/>
    </xf>
    <xf numFmtId="164" fontId="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5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 applyProtection="1">
      <alignment horizontal="center" wrapText="1"/>
      <protection/>
    </xf>
    <xf numFmtId="0" fontId="13" fillId="0" borderId="43" xfId="0" applyFont="1" applyBorder="1" applyAlignment="1" applyProtection="1">
      <alignment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42" xfId="0" applyFont="1" applyBorder="1" applyAlignment="1" applyProtection="1">
      <alignment horizontal="center" wrapText="1"/>
      <protection/>
    </xf>
    <xf numFmtId="164" fontId="1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0" applyFont="1" applyBorder="1" applyAlignment="1" applyProtection="1">
      <alignment wrapText="1"/>
      <protection/>
    </xf>
    <xf numFmtId="0" fontId="9" fillId="0" borderId="44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wrapText="1"/>
      <protection/>
    </xf>
    <xf numFmtId="0" fontId="1" fillId="0" borderId="13" xfId="59" applyFont="1" applyFill="1" applyBorder="1" applyAlignment="1" applyProtection="1">
      <alignment horizontal="center" vertical="center" wrapText="1"/>
      <protection/>
    </xf>
    <xf numFmtId="0" fontId="1" fillId="0" borderId="14" xfId="59" applyFont="1" applyFill="1" applyBorder="1" applyAlignment="1" applyProtection="1">
      <alignment vertical="center" wrapText="1"/>
      <protection/>
    </xf>
    <xf numFmtId="164" fontId="1" fillId="0" borderId="15" xfId="59" applyNumberFormat="1" applyFont="1" applyFill="1" applyBorder="1" applyAlignment="1" applyProtection="1">
      <alignment horizontal="right" vertical="center" wrapText="1" indent="1"/>
      <protection/>
    </xf>
    <xf numFmtId="49" fontId="5" fillId="0" borderId="31" xfId="59" applyNumberFormat="1" applyFont="1" applyFill="1" applyBorder="1" applyAlignment="1" applyProtection="1">
      <alignment horizontal="center" vertical="center" wrapText="1"/>
      <protection/>
    </xf>
    <xf numFmtId="164" fontId="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5" xfId="59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 applyBorder="1" applyAlignment="1" applyProtection="1">
      <alignment horizontal="left" vertical="center" wrapText="1" indent="1"/>
      <protection/>
    </xf>
    <xf numFmtId="0" fontId="5" fillId="0" borderId="33" xfId="59" applyFont="1" applyFill="1" applyBorder="1" applyAlignment="1" applyProtection="1">
      <alignment horizontal="left" indent="6"/>
      <protection/>
    </xf>
    <xf numFmtId="0" fontId="5" fillId="0" borderId="33" xfId="59" applyFont="1" applyFill="1" applyBorder="1" applyAlignment="1" applyProtection="1">
      <alignment horizontal="left" vertical="center" wrapText="1" indent="6"/>
      <protection/>
    </xf>
    <xf numFmtId="49" fontId="5" fillId="0" borderId="46" xfId="59" applyNumberFormat="1" applyFont="1" applyFill="1" applyBorder="1" applyAlignment="1" applyProtection="1">
      <alignment horizontal="center" vertical="center" wrapText="1"/>
      <protection/>
    </xf>
    <xf numFmtId="0" fontId="5" fillId="0" borderId="43" xfId="59" applyFont="1" applyFill="1" applyBorder="1" applyAlignment="1" applyProtection="1">
      <alignment horizontal="left" vertical="center" wrapText="1" indent="6"/>
      <protection/>
    </xf>
    <xf numFmtId="49" fontId="5" fillId="0" borderId="47" xfId="59" applyNumberFormat="1" applyFont="1" applyFill="1" applyBorder="1" applyAlignment="1" applyProtection="1">
      <alignment horizontal="center" vertical="center" wrapText="1"/>
      <protection/>
    </xf>
    <xf numFmtId="0" fontId="5" fillId="0" borderId="25" xfId="59" applyFont="1" applyFill="1" applyBorder="1" applyAlignment="1" applyProtection="1">
      <alignment horizontal="left" vertical="center" wrapText="1" indent="6"/>
      <protection/>
    </xf>
    <xf numFmtId="164" fontId="5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1" xfId="59" applyFont="1" applyFill="1" applyBorder="1" applyAlignment="1" applyProtection="1">
      <alignment vertical="center" wrapText="1"/>
      <protection/>
    </xf>
    <xf numFmtId="0" fontId="5" fillId="0" borderId="43" xfId="59" applyFont="1" applyFill="1" applyBorder="1" applyAlignment="1" applyProtection="1">
      <alignment horizontal="left" vertical="center" wrapText="1" indent="1"/>
      <protection/>
    </xf>
    <xf numFmtId="164" fontId="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3" xfId="0" applyFont="1" applyBorder="1" applyAlignment="1" applyProtection="1">
      <alignment horizontal="left" vertical="center" wrapText="1" indent="1"/>
      <protection/>
    </xf>
    <xf numFmtId="0" fontId="13" fillId="0" borderId="33" xfId="0" applyFont="1" applyBorder="1" applyAlignment="1" applyProtection="1">
      <alignment horizontal="left" vertical="center" wrapText="1" indent="1"/>
      <protection/>
    </xf>
    <xf numFmtId="0" fontId="5" fillId="0" borderId="38" xfId="59" applyFont="1" applyFill="1" applyBorder="1" applyAlignment="1" applyProtection="1">
      <alignment horizontal="left" vertical="center" wrapText="1" indent="6"/>
      <protection/>
    </xf>
    <xf numFmtId="164" fontId="5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" fontId="5" fillId="0" borderId="0" xfId="0" applyNumberFormat="1" applyFont="1" applyFill="1" applyAlignment="1">
      <alignment vertical="center" wrapText="1"/>
    </xf>
    <xf numFmtId="164" fontId="9" fillId="0" borderId="12" xfId="0" applyNumberFormat="1" applyFont="1" applyBorder="1" applyAlignment="1" applyProtection="1">
      <alignment horizontal="right" vertical="center" wrapText="1" indent="1"/>
      <protection/>
    </xf>
    <xf numFmtId="49" fontId="1" fillId="0" borderId="10" xfId="59" applyNumberFormat="1" applyFont="1" applyFill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left" indent="1"/>
      <protection/>
    </xf>
    <xf numFmtId="164" fontId="5" fillId="0" borderId="40" xfId="5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5" fillId="0" borderId="31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" fontId="5" fillId="0" borderId="26" xfId="0" applyNumberFormat="1" applyFont="1" applyFill="1" applyBorder="1" applyAlignment="1" applyProtection="1">
      <alignment vertical="center"/>
      <protection/>
    </xf>
    <xf numFmtId="49" fontId="16" fillId="0" borderId="32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33" xfId="0" applyNumberFormat="1" applyFont="1" applyFill="1" applyBorder="1" applyAlignment="1" applyProtection="1">
      <alignment vertical="center"/>
      <protection locked="0"/>
    </xf>
    <xf numFmtId="3" fontId="16" fillId="0" borderId="34" xfId="0" applyNumberFormat="1" applyFont="1" applyFill="1" applyBorder="1" applyAlignment="1" applyProtection="1">
      <alignment vertical="center"/>
      <protection/>
    </xf>
    <xf numFmtId="49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5" fillId="0" borderId="32" xfId="0" applyNumberFormat="1" applyFont="1" applyFill="1" applyBorder="1" applyAlignment="1" applyProtection="1">
      <alignment horizontal="left" vertical="center"/>
      <protection/>
    </xf>
    <xf numFmtId="49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Fill="1" applyBorder="1" applyAlignment="1" applyProtection="1">
      <alignment horizontal="center" wrapText="1"/>
      <protection/>
    </xf>
    <xf numFmtId="164" fontId="1" fillId="0" borderId="44" xfId="0" applyNumberFormat="1" applyFont="1" applyFill="1" applyBorder="1" applyAlignment="1" applyProtection="1">
      <alignment horizontal="center" vertical="center" wrapText="1"/>
      <protection/>
    </xf>
    <xf numFmtId="164" fontId="1" fillId="0" borderId="28" xfId="0" applyNumberFormat="1" applyFont="1" applyFill="1" applyBorder="1" applyAlignment="1" applyProtection="1">
      <alignment horizontal="center" vertical="center" wrapText="1"/>
      <protection/>
    </xf>
    <xf numFmtId="164" fontId="1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33" xfId="0" applyNumberFormat="1" applyFont="1" applyFill="1" applyBorder="1" applyAlignment="1" applyProtection="1">
      <alignment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Fill="1" applyBorder="1" applyAlignment="1" applyProtection="1">
      <alignment vertical="center" wrapText="1"/>
      <protection/>
    </xf>
    <xf numFmtId="164" fontId="5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3" xfId="0" applyNumberFormat="1" applyFont="1" applyFill="1" applyBorder="1" applyAlignment="1" applyProtection="1">
      <alignment vertical="center" wrapText="1"/>
      <protection locked="0"/>
    </xf>
    <xf numFmtId="49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7" xfId="0" applyNumberFormat="1" applyFont="1" applyFill="1" applyBorder="1" applyAlignment="1" applyProtection="1">
      <alignment vertical="center" wrapText="1"/>
      <protection/>
    </xf>
    <xf numFmtId="164" fontId="1" fillId="0" borderId="10" xfId="0" applyNumberFormat="1" applyFont="1" applyFill="1" applyBorder="1" applyAlignment="1" applyProtection="1">
      <alignment horizontal="left" vertical="center" wrapText="1"/>
      <protection/>
    </xf>
    <xf numFmtId="164" fontId="1" fillId="0" borderId="11" xfId="0" applyNumberFormat="1" applyFont="1" applyFill="1" applyBorder="1" applyAlignment="1" applyProtection="1">
      <alignment vertical="center" wrapText="1"/>
      <protection/>
    </xf>
    <xf numFmtId="164" fontId="1" fillId="33" borderId="11" xfId="0" applyNumberFormat="1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46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Alignment="1" applyProtection="1">
      <alignment horizontal="centerContinuous" vertical="center" wrapText="1"/>
      <protection/>
    </xf>
    <xf numFmtId="164" fontId="5" fillId="0" borderId="0" xfId="0" applyNumberFormat="1" applyFon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50" xfId="0" applyNumberFormat="1" applyFont="1" applyFill="1" applyBorder="1" applyAlignment="1" applyProtection="1">
      <alignment horizontal="center" vertical="center" wrapText="1"/>
      <protection/>
    </xf>
    <xf numFmtId="164" fontId="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5" fillId="0" borderId="3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5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33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9" applyFont="1" applyFill="1" applyProtection="1">
      <alignment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1" fillId="0" borderId="14" xfId="59" applyFont="1" applyFill="1" applyBorder="1" applyAlignment="1" applyProtection="1">
      <alignment horizontal="center" vertical="center" wrapText="1"/>
      <protection/>
    </xf>
    <xf numFmtId="0" fontId="1" fillId="0" borderId="15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Protection="1">
      <alignment/>
      <protection/>
    </xf>
    <xf numFmtId="0" fontId="1" fillId="0" borderId="10" xfId="59" applyFont="1" applyFill="1" applyBorder="1" applyAlignment="1" applyProtection="1">
      <alignment horizontal="left" vertical="center" wrapText="1" indent="1"/>
      <protection/>
    </xf>
    <xf numFmtId="49" fontId="5" fillId="0" borderId="39" xfId="59" applyNumberFormat="1" applyFont="1" applyFill="1" applyBorder="1" applyAlignment="1" applyProtection="1">
      <alignment horizontal="left" vertical="center" wrapText="1" indent="1"/>
      <protection/>
    </xf>
    <xf numFmtId="49" fontId="5" fillId="0" borderId="32" xfId="59" applyNumberFormat="1" applyFont="1" applyFill="1" applyBorder="1" applyAlignment="1" applyProtection="1">
      <alignment horizontal="left" vertical="center" wrapText="1" indent="1"/>
      <protection/>
    </xf>
    <xf numFmtId="49" fontId="5" fillId="0" borderId="42" xfId="59" applyNumberFormat="1" applyFont="1" applyFill="1" applyBorder="1" applyAlignment="1" applyProtection="1">
      <alignment horizontal="left" vertical="center" wrapText="1" indent="1"/>
      <protection/>
    </xf>
    <xf numFmtId="0" fontId="1" fillId="0" borderId="10" xfId="59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3" fillId="0" borderId="43" xfId="0" applyFont="1" applyBorder="1" applyAlignment="1" applyProtection="1">
      <alignment vertical="center" wrapText="1"/>
      <protection/>
    </xf>
    <xf numFmtId="0" fontId="13" fillId="0" borderId="39" xfId="0" applyFont="1" applyBorder="1" applyAlignment="1" applyProtection="1">
      <alignment wrapText="1"/>
      <protection/>
    </xf>
    <xf numFmtId="0" fontId="13" fillId="0" borderId="32" xfId="0" applyFont="1" applyBorder="1" applyAlignment="1" applyProtection="1">
      <alignment wrapText="1"/>
      <protection/>
    </xf>
    <xf numFmtId="0" fontId="13" fillId="0" borderId="42" xfId="0" applyFont="1" applyBorder="1" applyAlignment="1" applyProtection="1">
      <alignment wrapText="1"/>
      <protection/>
    </xf>
    <xf numFmtId="0" fontId="9" fillId="0" borderId="44" xfId="0" applyFont="1" applyBorder="1" applyAlignment="1" applyProtection="1">
      <alignment vertical="center" wrapText="1"/>
      <protection/>
    </xf>
    <xf numFmtId="0" fontId="1" fillId="0" borderId="0" xfId="59" applyFont="1" applyFill="1" applyBorder="1" applyAlignment="1" applyProtection="1">
      <alignment horizontal="center" vertical="center" wrapText="1"/>
      <protection/>
    </xf>
    <xf numFmtId="0" fontId="1" fillId="0" borderId="0" xfId="59" applyFont="1" applyFill="1" applyBorder="1" applyAlignment="1" applyProtection="1">
      <alignment vertical="center" wrapText="1"/>
      <protection/>
    </xf>
    <xf numFmtId="164" fontId="1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5" fillId="0" borderId="0" xfId="59" applyFont="1" applyFill="1" applyAlignment="1" applyProtection="1">
      <alignment/>
      <protection/>
    </xf>
    <xf numFmtId="0" fontId="1" fillId="0" borderId="13" xfId="59" applyFont="1" applyFill="1" applyBorder="1" applyAlignment="1" applyProtection="1">
      <alignment horizontal="left" vertical="center" wrapText="1" indent="1"/>
      <protection/>
    </xf>
    <xf numFmtId="49" fontId="5" fillId="0" borderId="31" xfId="59" applyNumberFormat="1" applyFont="1" applyFill="1" applyBorder="1" applyAlignment="1" applyProtection="1">
      <alignment horizontal="left" vertical="center" wrapText="1" indent="1"/>
      <protection/>
    </xf>
    <xf numFmtId="49" fontId="5" fillId="0" borderId="46" xfId="59" applyNumberFormat="1" applyFont="1" applyFill="1" applyBorder="1" applyAlignment="1" applyProtection="1">
      <alignment horizontal="left" vertical="center" wrapText="1" indent="1"/>
      <protection/>
    </xf>
    <xf numFmtId="49" fontId="5" fillId="0" borderId="47" xfId="59" applyNumberFormat="1" applyFont="1" applyFill="1" applyBorder="1" applyAlignment="1" applyProtection="1">
      <alignment horizontal="left" vertical="center" wrapText="1" indent="1"/>
      <protection/>
    </xf>
    <xf numFmtId="0" fontId="5" fillId="0" borderId="25" xfId="59" applyFont="1" applyFill="1" applyBorder="1" applyAlignment="1" applyProtection="1">
      <alignment horizontal="left" vertical="center" wrapText="1" indent="7"/>
      <protection/>
    </xf>
    <xf numFmtId="0" fontId="1" fillId="0" borderId="44" xfId="59" applyFont="1" applyFill="1" applyBorder="1" applyAlignment="1" applyProtection="1">
      <alignment horizontal="left" vertical="center" wrapText="1" indent="1"/>
      <protection/>
    </xf>
    <xf numFmtId="0" fontId="1" fillId="0" borderId="28" xfId="59" applyFont="1" applyFill="1" applyBorder="1" applyAlignment="1" applyProtection="1">
      <alignment vertical="center" wrapText="1"/>
      <protection/>
    </xf>
    <xf numFmtId="164" fontId="1" fillId="0" borderId="49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0" fontId="17" fillId="0" borderId="0" xfId="59" applyFont="1" applyFill="1" applyProtection="1">
      <alignment/>
      <protection/>
    </xf>
    <xf numFmtId="0" fontId="1" fillId="0" borderId="0" xfId="59" applyFont="1" applyFill="1" applyProtection="1">
      <alignment/>
      <protection/>
    </xf>
    <xf numFmtId="0" fontId="9" fillId="0" borderId="44" xfId="0" applyFont="1" applyBorder="1" applyAlignment="1" applyProtection="1">
      <alignment horizontal="left" vertical="center" wrapText="1" indent="1"/>
      <protection/>
    </xf>
    <xf numFmtId="0" fontId="5" fillId="0" borderId="0" xfId="59" applyFont="1" applyFill="1" applyAlignment="1" applyProtection="1">
      <alignment horizontal="right" vertical="center" indent="1"/>
      <protection/>
    </xf>
    <xf numFmtId="0" fontId="5" fillId="0" borderId="0" xfId="59" applyFont="1" applyFill="1" applyBorder="1" applyProtection="1">
      <alignment/>
      <protection/>
    </xf>
    <xf numFmtId="0" fontId="5" fillId="0" borderId="0" xfId="59" applyFont="1" applyFill="1">
      <alignment/>
      <protection/>
    </xf>
    <xf numFmtId="0" fontId="5" fillId="0" borderId="0" xfId="59" applyFont="1" applyFill="1" applyAlignment="1">
      <alignment horizontal="right" vertical="center" indent="1"/>
      <protection/>
    </xf>
    <xf numFmtId="0" fontId="5" fillId="0" borderId="0" xfId="59" applyFont="1" applyFill="1">
      <alignment/>
      <protection/>
    </xf>
    <xf numFmtId="164" fontId="1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" fillId="0" borderId="17" xfId="59" applyNumberFormat="1" applyFont="1" applyFill="1" applyBorder="1" applyAlignment="1" applyProtection="1">
      <alignment horizontal="right" vertical="center" wrapText="1" indent="1"/>
      <protection/>
    </xf>
    <xf numFmtId="164" fontId="5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" fillId="0" borderId="17" xfId="59" applyNumberFormat="1" applyFont="1" applyFill="1" applyBorder="1" applyAlignment="1" applyProtection="1">
      <alignment horizontal="right" vertical="center" wrapText="1" indent="1"/>
      <protection/>
    </xf>
    <xf numFmtId="164" fontId="5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59" applyFont="1" applyFill="1">
      <alignment/>
      <protection/>
    </xf>
    <xf numFmtId="164" fontId="1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58" xfId="59" applyFont="1" applyFill="1" applyBorder="1" applyAlignment="1" applyProtection="1">
      <alignment horizontal="center" vertical="center" wrapText="1"/>
      <protection/>
    </xf>
    <xf numFmtId="0" fontId="1" fillId="0" borderId="58" xfId="59" applyFont="1" applyFill="1" applyBorder="1" applyAlignment="1" applyProtection="1">
      <alignment vertical="center" wrapText="1"/>
      <protection/>
    </xf>
    <xf numFmtId="164" fontId="1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59" applyFont="1" applyFill="1" applyBorder="1" applyAlignment="1" applyProtection="1">
      <alignment horizontal="right" vertical="center" wrapText="1" indent="1"/>
      <protection locked="0"/>
    </xf>
    <xf numFmtId="164" fontId="5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9" applyFont="1" applyFill="1" applyBorder="1">
      <alignment/>
      <protection/>
    </xf>
    <xf numFmtId="164" fontId="1" fillId="0" borderId="14" xfId="59" applyNumberFormat="1" applyFont="1" applyFill="1" applyBorder="1" applyAlignment="1" applyProtection="1">
      <alignment horizontal="right" vertical="center" wrapText="1" indent="1"/>
      <protection/>
    </xf>
    <xf numFmtId="164" fontId="1" fillId="0" borderId="59" xfId="59" applyNumberFormat="1" applyFont="1" applyFill="1" applyBorder="1" applyAlignment="1" applyProtection="1">
      <alignment horizontal="right" vertical="center" wrapText="1" indent="1"/>
      <protection/>
    </xf>
    <xf numFmtId="164" fontId="5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11" xfId="0" applyNumberFormat="1" applyFont="1" applyBorder="1" applyAlignment="1" applyProtection="1">
      <alignment horizontal="right" vertical="center" wrapText="1" indent="1"/>
      <protection/>
    </xf>
    <xf numFmtId="164" fontId="9" fillId="0" borderId="17" xfId="0" applyNumberFormat="1" applyFont="1" applyBorder="1" applyAlignment="1" applyProtection="1">
      <alignment horizontal="right" vertical="center" wrapText="1" indent="1"/>
      <protection/>
    </xf>
    <xf numFmtId="164" fontId="9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7" xfId="0" applyNumberFormat="1" applyFont="1" applyBorder="1" applyAlignment="1" applyProtection="1">
      <alignment horizontal="right" vertical="center" wrapText="1" indent="1"/>
      <protection locked="0"/>
    </xf>
    <xf numFmtId="0" fontId="1" fillId="0" borderId="0" xfId="59" applyFont="1" applyFill="1">
      <alignment/>
      <protection/>
    </xf>
    <xf numFmtId="0" fontId="5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/>
    </xf>
    <xf numFmtId="0" fontId="6" fillId="0" borderId="0" xfId="0" applyFont="1" applyFill="1" applyAlignment="1">
      <alignment horizontal="right"/>
    </xf>
    <xf numFmtId="0" fontId="5" fillId="0" borderId="10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vertical="center"/>
      <protection/>
    </xf>
    <xf numFmtId="0" fontId="5" fillId="0" borderId="46" xfId="60" applyFont="1" applyFill="1" applyBorder="1" applyAlignment="1" applyProtection="1">
      <alignment horizontal="left" vertical="center" indent="1"/>
      <protection/>
    </xf>
    <xf numFmtId="0" fontId="5" fillId="0" borderId="35" xfId="60" applyFont="1" applyFill="1" applyBorder="1" applyAlignment="1" applyProtection="1">
      <alignment horizontal="left" vertical="center" wrapText="1" indent="1"/>
      <protection/>
    </xf>
    <xf numFmtId="164" fontId="5" fillId="0" borderId="35" xfId="60" applyNumberFormat="1" applyFont="1" applyFill="1" applyBorder="1" applyAlignment="1" applyProtection="1">
      <alignment vertical="center"/>
      <protection locked="0"/>
    </xf>
    <xf numFmtId="164" fontId="5" fillId="0" borderId="36" xfId="60" applyNumberFormat="1" applyFont="1" applyFill="1" applyBorder="1" applyAlignment="1" applyProtection="1">
      <alignment vertical="center"/>
      <protection/>
    </xf>
    <xf numFmtId="0" fontId="5" fillId="0" borderId="32" xfId="60" applyFont="1" applyFill="1" applyBorder="1" applyAlignment="1" applyProtection="1">
      <alignment horizontal="left" vertical="center" indent="1"/>
      <protection/>
    </xf>
    <xf numFmtId="0" fontId="5" fillId="0" borderId="33" xfId="60" applyFont="1" applyFill="1" applyBorder="1" applyAlignment="1" applyProtection="1">
      <alignment horizontal="left" vertical="center" wrapText="1" indent="1"/>
      <protection/>
    </xf>
    <xf numFmtId="164" fontId="5" fillId="0" borderId="33" xfId="60" applyNumberFormat="1" applyFont="1" applyFill="1" applyBorder="1" applyAlignment="1" applyProtection="1">
      <alignment vertical="center"/>
      <protection locked="0"/>
    </xf>
    <xf numFmtId="164" fontId="5" fillId="0" borderId="34" xfId="60" applyNumberFormat="1" applyFont="1" applyFill="1" applyBorder="1" applyAlignment="1" applyProtection="1">
      <alignment vertical="center"/>
      <protection/>
    </xf>
    <xf numFmtId="0" fontId="5" fillId="0" borderId="0" xfId="60" applyFont="1" applyFill="1" applyAlignment="1" applyProtection="1">
      <alignment vertical="center"/>
      <protection locked="0"/>
    </xf>
    <xf numFmtId="0" fontId="5" fillId="0" borderId="38" xfId="60" applyFont="1" applyFill="1" applyBorder="1" applyAlignment="1" applyProtection="1">
      <alignment horizontal="left" vertical="center" wrapText="1" indent="1"/>
      <protection/>
    </xf>
    <xf numFmtId="164" fontId="5" fillId="0" borderId="38" xfId="60" applyNumberFormat="1" applyFont="1" applyFill="1" applyBorder="1" applyAlignment="1" applyProtection="1">
      <alignment vertical="center"/>
      <protection locked="0"/>
    </xf>
    <xf numFmtId="164" fontId="5" fillId="0" borderId="40" xfId="60" applyNumberFormat="1" applyFont="1" applyFill="1" applyBorder="1" applyAlignment="1" applyProtection="1">
      <alignment vertical="center"/>
      <protection/>
    </xf>
    <xf numFmtId="0" fontId="5" fillId="0" borderId="33" xfId="60" applyFont="1" applyFill="1" applyBorder="1" applyAlignment="1" applyProtection="1">
      <alignment horizontal="left" vertical="center" indent="1"/>
      <protection/>
    </xf>
    <xf numFmtId="0" fontId="1" fillId="0" borderId="11" xfId="60" applyFont="1" applyFill="1" applyBorder="1" applyAlignment="1" applyProtection="1">
      <alignment horizontal="left" vertical="center" indent="1"/>
      <protection/>
    </xf>
    <xf numFmtId="164" fontId="1" fillId="0" borderId="11" xfId="60" applyNumberFormat="1" applyFont="1" applyFill="1" applyBorder="1" applyAlignment="1" applyProtection="1">
      <alignment vertical="center"/>
      <protection/>
    </xf>
    <xf numFmtId="164" fontId="1" fillId="0" borderId="12" xfId="60" applyNumberFormat="1" applyFont="1" applyFill="1" applyBorder="1" applyAlignment="1" applyProtection="1">
      <alignment vertical="center"/>
      <protection/>
    </xf>
    <xf numFmtId="0" fontId="5" fillId="0" borderId="39" xfId="60" applyFont="1" applyFill="1" applyBorder="1" applyAlignment="1" applyProtection="1">
      <alignment horizontal="left" vertical="center" indent="1"/>
      <protection/>
    </xf>
    <xf numFmtId="0" fontId="5" fillId="0" borderId="38" xfId="60" applyFont="1" applyFill="1" applyBorder="1" applyAlignment="1" applyProtection="1">
      <alignment horizontal="left" vertical="center" indent="1"/>
      <protection/>
    </xf>
    <xf numFmtId="0" fontId="1" fillId="0" borderId="10" xfId="60" applyFont="1" applyFill="1" applyBorder="1" applyAlignment="1" applyProtection="1">
      <alignment horizontal="left" vertical="center" indent="1"/>
      <protection/>
    </xf>
    <xf numFmtId="0" fontId="1" fillId="0" borderId="11" xfId="60" applyFont="1" applyFill="1" applyBorder="1" applyAlignment="1" applyProtection="1">
      <alignment horizontal="left" indent="1"/>
      <protection/>
    </xf>
    <xf numFmtId="164" fontId="1" fillId="0" borderId="11" xfId="60" applyNumberFormat="1" applyFont="1" applyFill="1" applyBorder="1" applyProtection="1">
      <alignment/>
      <protection/>
    </xf>
    <xf numFmtId="164" fontId="1" fillId="0" borderId="12" xfId="60" applyNumberFormat="1" applyFont="1" applyFill="1" applyBorder="1" applyProtection="1">
      <alignment/>
      <protection/>
    </xf>
    <xf numFmtId="0" fontId="1" fillId="0" borderId="0" xfId="60" applyFont="1" applyFill="1" applyProtection="1">
      <alignment/>
      <protection locked="0"/>
    </xf>
    <xf numFmtId="0" fontId="1" fillId="0" borderId="0" xfId="0" applyFont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right" vertical="center" indent="1"/>
      <protection/>
    </xf>
    <xf numFmtId="0" fontId="5" fillId="0" borderId="24" xfId="0" applyFont="1" applyBorder="1" applyAlignment="1" applyProtection="1">
      <alignment horizontal="left" vertical="center" indent="1"/>
      <protection locked="0"/>
    </xf>
    <xf numFmtId="3" fontId="5" fillId="0" borderId="26" xfId="0" applyNumberFormat="1" applyFont="1" applyBorder="1" applyAlignment="1" applyProtection="1">
      <alignment horizontal="right" vertical="center" indent="1"/>
      <protection locked="0"/>
    </xf>
    <xf numFmtId="0" fontId="5" fillId="0" borderId="32" xfId="0" applyFont="1" applyBorder="1" applyAlignment="1" applyProtection="1">
      <alignment horizontal="righ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 locked="0"/>
    </xf>
    <xf numFmtId="3" fontId="5" fillId="0" borderId="34" xfId="0" applyNumberFormat="1" applyFont="1" applyBorder="1" applyAlignment="1" applyProtection="1">
      <alignment horizontal="right" vertical="center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indent="1"/>
      <protection locked="0"/>
    </xf>
    <xf numFmtId="0" fontId="5" fillId="0" borderId="42" xfId="0" applyFont="1" applyBorder="1" applyAlignment="1" applyProtection="1">
      <alignment horizontal="right" vertical="center" indent="1"/>
      <protection/>
    </xf>
    <xf numFmtId="0" fontId="5" fillId="0" borderId="43" xfId="0" applyFont="1" applyBorder="1" applyAlignment="1" applyProtection="1">
      <alignment horizontal="left" vertical="center" indent="1"/>
      <protection locked="0"/>
    </xf>
    <xf numFmtId="3" fontId="5" fillId="0" borderId="37" xfId="0" applyNumberFormat="1" applyFont="1" applyFill="1" applyBorder="1" applyAlignment="1" applyProtection="1">
      <alignment horizontal="right" vertical="center" indent="1"/>
      <protection locked="0"/>
    </xf>
    <xf numFmtId="164" fontId="5" fillId="34" borderId="50" xfId="0" applyNumberFormat="1" applyFont="1" applyFill="1" applyBorder="1" applyAlignment="1" applyProtection="1">
      <alignment horizontal="left" vertical="center" wrapText="1" indent="2"/>
      <protection/>
    </xf>
    <xf numFmtId="3" fontId="1" fillId="0" borderId="12" xfId="0" applyNumberFormat="1" applyFont="1" applyFill="1" applyBorder="1" applyAlignment="1" applyProtection="1">
      <alignment horizontal="right" vertical="center" indent="1"/>
      <protection/>
    </xf>
    <xf numFmtId="164" fontId="1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8" xfId="59" applyFont="1" applyFill="1" applyBorder="1" applyAlignment="1" applyProtection="1">
      <alignment horizontal="right" vertical="center" wrapText="1" indent="1"/>
      <protection/>
    </xf>
    <xf numFmtId="164" fontId="5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59" applyFont="1" applyFill="1" applyBorder="1" applyProtection="1">
      <alignment/>
      <protection/>
    </xf>
    <xf numFmtId="0" fontId="1" fillId="0" borderId="59" xfId="59" applyFont="1" applyFill="1" applyBorder="1" applyAlignment="1" applyProtection="1">
      <alignment horizontal="center" vertical="center" wrapText="1"/>
      <protection/>
    </xf>
    <xf numFmtId="0" fontId="1" fillId="0" borderId="28" xfId="59" applyFont="1" applyFill="1" applyBorder="1" applyAlignment="1" applyProtection="1">
      <alignment vertical="center" wrapText="1"/>
      <protection/>
    </xf>
    <xf numFmtId="164" fontId="1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" fillId="0" borderId="27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Border="1" applyAlignment="1" applyProtection="1">
      <alignment vertical="center" wrapText="1"/>
      <protection/>
    </xf>
    <xf numFmtId="164" fontId="5" fillId="0" borderId="5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8" xfId="0" applyNumberFormat="1" applyFont="1" applyFill="1" applyBorder="1" applyAlignment="1" applyProtection="1">
      <alignment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 locked="0"/>
    </xf>
    <xf numFmtId="164" fontId="0" fillId="0" borderId="0" xfId="0" applyNumberFormat="1" applyFont="1" applyFill="1" applyAlignment="1">
      <alignment vertical="center" wrapText="1"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 quotePrefix="1">
      <alignment horizontal="right" vertical="center" indent="1"/>
      <protection/>
    </xf>
    <xf numFmtId="0" fontId="19" fillId="0" borderId="0" xfId="0" applyFont="1" applyFill="1" applyAlignment="1">
      <alignment vertical="center"/>
    </xf>
    <xf numFmtId="0" fontId="19" fillId="0" borderId="18" xfId="0" applyFont="1" applyFill="1" applyBorder="1" applyAlignment="1" applyProtection="1">
      <alignment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49" fontId="19" fillId="0" borderId="27" xfId="0" applyNumberFormat="1" applyFont="1" applyFill="1" applyBorder="1" applyAlignment="1" applyProtection="1">
      <alignment horizontal="right" vertical="center" indent="1"/>
      <protection/>
    </xf>
    <xf numFmtId="0" fontId="19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right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59" applyFont="1" applyFill="1" applyBorder="1" applyAlignment="1" applyProtection="1">
      <alignment horizontal="center" vertical="center" wrapText="1"/>
      <protection/>
    </xf>
    <xf numFmtId="0" fontId="19" fillId="0" borderId="11" xfId="59" applyFont="1" applyFill="1" applyBorder="1" applyAlignment="1" applyProtection="1">
      <alignment horizontal="left" vertical="center" wrapText="1" indent="1"/>
      <protection/>
    </xf>
    <xf numFmtId="164" fontId="19" fillId="0" borderId="12" xfId="59" applyNumberFormat="1" applyFont="1" applyFill="1" applyBorder="1" applyAlignment="1" applyProtection="1">
      <alignment horizontal="right" vertical="center" wrapText="1" indent="1"/>
      <protection/>
    </xf>
    <xf numFmtId="49" fontId="0" fillId="0" borderId="39" xfId="59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left" wrapText="1" indent="1"/>
      <protection/>
    </xf>
    <xf numFmtId="164" fontId="0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>
      <alignment vertical="center" wrapText="1"/>
    </xf>
    <xf numFmtId="49" fontId="0" fillId="0" borderId="32" xfId="59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left" wrapText="1" indent="1"/>
      <protection/>
    </xf>
    <xf numFmtId="164" fontId="0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>
      <alignment vertical="center" wrapText="1"/>
    </xf>
    <xf numFmtId="49" fontId="0" fillId="0" borderId="42" xfId="59" applyNumberFormat="1" applyFont="1" applyFill="1" applyBorder="1" applyAlignment="1" applyProtection="1">
      <alignment horizontal="center" vertical="center" wrapText="1"/>
      <protection/>
    </xf>
    <xf numFmtId="0" fontId="18" fillId="0" borderId="43" xfId="0" applyFont="1" applyBorder="1" applyAlignment="1" applyProtection="1">
      <alignment horizontal="left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164" fontId="0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43" xfId="0" applyFont="1" applyBorder="1" applyAlignment="1" applyProtection="1">
      <alignment horizontal="left" indent="1"/>
      <protection/>
    </xf>
    <xf numFmtId="164" fontId="0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0" xfId="0" applyFont="1" applyBorder="1" applyAlignment="1" applyProtection="1">
      <alignment horizontal="center" wrapText="1"/>
      <protection/>
    </xf>
    <xf numFmtId="0" fontId="18" fillId="0" borderId="43" xfId="0" applyFont="1" applyBorder="1" applyAlignment="1" applyProtection="1">
      <alignment wrapText="1"/>
      <protection/>
    </xf>
    <xf numFmtId="0" fontId="18" fillId="0" borderId="39" xfId="0" applyFont="1" applyBorder="1" applyAlignment="1" applyProtection="1">
      <alignment horizontal="center" wrapText="1"/>
      <protection/>
    </xf>
    <xf numFmtId="0" fontId="18" fillId="0" borderId="32" xfId="0" applyFont="1" applyBorder="1" applyAlignment="1" applyProtection="1">
      <alignment horizontal="center" wrapText="1"/>
      <protection/>
    </xf>
    <xf numFmtId="0" fontId="18" fillId="0" borderId="42" xfId="0" applyFont="1" applyBorder="1" applyAlignment="1" applyProtection="1">
      <alignment horizontal="center" wrapText="1"/>
      <protection/>
    </xf>
    <xf numFmtId="164" fontId="19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0" applyFont="1" applyBorder="1" applyAlignment="1" applyProtection="1">
      <alignment wrapText="1"/>
      <protection/>
    </xf>
    <xf numFmtId="0" fontId="22" fillId="0" borderId="44" xfId="0" applyFont="1" applyBorder="1" applyAlignment="1" applyProtection="1">
      <alignment horizontal="center" wrapText="1"/>
      <protection/>
    </xf>
    <xf numFmtId="0" fontId="22" fillId="0" borderId="28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164" fontId="19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3" xfId="59" applyFont="1" applyFill="1" applyBorder="1" applyAlignment="1" applyProtection="1">
      <alignment horizontal="center" vertical="center" wrapText="1"/>
      <protection/>
    </xf>
    <xf numFmtId="0" fontId="19" fillId="0" borderId="14" xfId="59" applyFont="1" applyFill="1" applyBorder="1" applyAlignment="1" applyProtection="1">
      <alignment vertical="center" wrapText="1"/>
      <protection/>
    </xf>
    <xf numFmtId="164" fontId="19" fillId="0" borderId="15" xfId="59" applyNumberFormat="1" applyFont="1" applyFill="1" applyBorder="1" applyAlignment="1" applyProtection="1">
      <alignment horizontal="right" vertical="center" wrapText="1" indent="1"/>
      <protection/>
    </xf>
    <xf numFmtId="49" fontId="0" fillId="0" borderId="31" xfId="59" applyNumberFormat="1" applyFont="1" applyFill="1" applyBorder="1" applyAlignment="1" applyProtection="1">
      <alignment horizontal="center" vertical="center" wrapText="1"/>
      <protection/>
    </xf>
    <xf numFmtId="0" fontId="0" fillId="0" borderId="24" xfId="59" applyFont="1" applyFill="1" applyBorder="1" applyAlignment="1" applyProtection="1">
      <alignment horizontal="left" vertical="center" wrapText="1" indent="1"/>
      <protection/>
    </xf>
    <xf numFmtId="164" fontId="0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3" xfId="59" applyFont="1" applyFill="1" applyBorder="1" applyAlignment="1" applyProtection="1">
      <alignment horizontal="left" vertical="center" wrapText="1" indent="1"/>
      <protection/>
    </xf>
    <xf numFmtId="0" fontId="0" fillId="0" borderId="45" xfId="59" applyFont="1" applyFill="1" applyBorder="1" applyAlignment="1" applyProtection="1">
      <alignment horizontal="left" vertical="center" wrapText="1" indent="1"/>
      <protection/>
    </xf>
    <xf numFmtId="0" fontId="0" fillId="0" borderId="0" xfId="59" applyFont="1" applyFill="1" applyBorder="1" applyAlignment="1" applyProtection="1">
      <alignment horizontal="left" vertical="center" wrapText="1" indent="1"/>
      <protection/>
    </xf>
    <xf numFmtId="0" fontId="0" fillId="0" borderId="33" xfId="59" applyFont="1" applyFill="1" applyBorder="1" applyAlignment="1" applyProtection="1">
      <alignment horizontal="left" indent="6"/>
      <protection/>
    </xf>
    <xf numFmtId="0" fontId="0" fillId="0" borderId="33" xfId="59" applyFont="1" applyFill="1" applyBorder="1" applyAlignment="1" applyProtection="1">
      <alignment horizontal="left" vertical="center" wrapText="1" indent="6"/>
      <protection/>
    </xf>
    <xf numFmtId="49" fontId="0" fillId="0" borderId="46" xfId="59" applyNumberFormat="1" applyFont="1" applyFill="1" applyBorder="1" applyAlignment="1" applyProtection="1">
      <alignment horizontal="center" vertical="center" wrapText="1"/>
      <protection/>
    </xf>
    <xf numFmtId="0" fontId="0" fillId="0" borderId="43" xfId="59" applyFont="1" applyFill="1" applyBorder="1" applyAlignment="1" applyProtection="1">
      <alignment horizontal="left" vertical="center" wrapText="1" indent="6"/>
      <protection/>
    </xf>
    <xf numFmtId="49" fontId="0" fillId="0" borderId="47" xfId="59" applyNumberFormat="1" applyFont="1" applyFill="1" applyBorder="1" applyAlignment="1" applyProtection="1">
      <alignment horizontal="center" vertical="center" wrapText="1"/>
      <protection/>
    </xf>
    <xf numFmtId="0" fontId="0" fillId="0" borderId="25" xfId="59" applyFont="1" applyFill="1" applyBorder="1" applyAlignment="1" applyProtection="1">
      <alignment horizontal="left" vertical="center" wrapText="1" indent="6"/>
      <protection/>
    </xf>
    <xf numFmtId="164" fontId="0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59" applyFont="1" applyFill="1" applyBorder="1" applyAlignment="1" applyProtection="1">
      <alignment vertical="center" wrapText="1"/>
      <protection/>
    </xf>
    <xf numFmtId="0" fontId="0" fillId="0" borderId="43" xfId="59" applyFont="1" applyFill="1" applyBorder="1" applyAlignment="1" applyProtection="1">
      <alignment horizontal="left" vertical="center" wrapText="1" indent="1"/>
      <protection/>
    </xf>
    <xf numFmtId="164" fontId="0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3" xfId="0" applyFont="1" applyBorder="1" applyAlignment="1" applyProtection="1">
      <alignment horizontal="left" vertical="center" wrapText="1" indent="1"/>
      <protection/>
    </xf>
    <xf numFmtId="0" fontId="18" fillId="0" borderId="33" xfId="0" applyFont="1" applyBorder="1" applyAlignment="1" applyProtection="1">
      <alignment horizontal="left" vertical="center" wrapText="1" indent="1"/>
      <protection/>
    </xf>
    <xf numFmtId="0" fontId="0" fillId="0" borderId="38" xfId="59" applyFont="1" applyFill="1" applyBorder="1" applyAlignment="1" applyProtection="1">
      <alignment horizontal="left" vertical="center" wrapText="1" indent="6"/>
      <protection/>
    </xf>
    <xf numFmtId="164" fontId="0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59" applyFont="1" applyFill="1" applyBorder="1" applyAlignment="1" applyProtection="1">
      <alignment horizontal="left" vertical="center" wrapText="1" indent="1"/>
      <protection/>
    </xf>
    <xf numFmtId="0" fontId="0" fillId="0" borderId="38" xfId="59" applyFont="1" applyFill="1" applyBorder="1" applyAlignment="1" applyProtection="1">
      <alignment horizontal="left" vertical="center" wrapText="1" indent="1"/>
      <protection/>
    </xf>
    <xf numFmtId="0" fontId="0" fillId="0" borderId="35" xfId="59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ont="1" applyFill="1" applyAlignment="1">
      <alignment vertical="center" wrapText="1"/>
    </xf>
    <xf numFmtId="164" fontId="22" fillId="0" borderId="12" xfId="0" applyNumberFormat="1" applyFont="1" applyBorder="1" applyAlignment="1" applyProtection="1">
      <alignment horizontal="right" vertical="center" wrapText="1" indent="1"/>
      <protection/>
    </xf>
    <xf numFmtId="49" fontId="19" fillId="0" borderId="10" xfId="59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3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59" applyNumberFormat="1" applyFont="1" applyFill="1" applyBorder="1" applyAlignment="1" applyProtection="1">
      <alignment horizontal="center" vertical="center"/>
      <protection/>
    </xf>
    <xf numFmtId="164" fontId="5" fillId="0" borderId="16" xfId="59" applyNumberFormat="1" applyFont="1" applyFill="1" applyBorder="1" applyAlignment="1" applyProtection="1">
      <alignment horizontal="left" vertical="center"/>
      <protection/>
    </xf>
    <xf numFmtId="164" fontId="6" fillId="0" borderId="16" xfId="59" applyNumberFormat="1" applyFont="1" applyFill="1" applyBorder="1" applyAlignment="1" applyProtection="1">
      <alignment horizontal="left" vertical="center"/>
      <protection/>
    </xf>
    <xf numFmtId="164" fontId="6" fillId="0" borderId="16" xfId="59" applyNumberFormat="1" applyFont="1" applyFill="1" applyBorder="1" applyAlignment="1" applyProtection="1">
      <alignment horizontal="left"/>
      <protection/>
    </xf>
    <xf numFmtId="0" fontId="1" fillId="0" borderId="0" xfId="59" applyFont="1" applyFill="1" applyAlignment="1" applyProtection="1">
      <alignment horizontal="center"/>
      <protection/>
    </xf>
    <xf numFmtId="164" fontId="1" fillId="0" borderId="62" xfId="0" applyNumberFormat="1" applyFont="1" applyFill="1" applyBorder="1" applyAlignment="1" applyProtection="1">
      <alignment horizontal="center" vertical="center" wrapText="1"/>
      <protection/>
    </xf>
    <xf numFmtId="164" fontId="1" fillId="0" borderId="63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textRotation="180" wrapText="1"/>
      <protection/>
    </xf>
    <xf numFmtId="164" fontId="61" fillId="0" borderId="58" xfId="0" applyNumberFormat="1" applyFont="1" applyFill="1" applyBorder="1" applyAlignment="1" applyProtection="1">
      <alignment horizontal="center" vertical="center" wrapText="1"/>
      <protection/>
    </xf>
    <xf numFmtId="164" fontId="1" fillId="0" borderId="64" xfId="0" applyNumberFormat="1" applyFont="1" applyFill="1" applyBorder="1" applyAlignment="1" applyProtection="1">
      <alignment horizontal="center" vertical="center" wrapText="1"/>
      <protection/>
    </xf>
    <xf numFmtId="164" fontId="1" fillId="0" borderId="65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66" xfId="0" applyFont="1" applyFill="1" applyBorder="1" applyAlignment="1" applyProtection="1">
      <alignment horizontal="center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1" fillId="0" borderId="67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left" indent="1"/>
      <protection locked="0"/>
    </xf>
    <xf numFmtId="0" fontId="5" fillId="0" borderId="68" xfId="0" applyFont="1" applyFill="1" applyBorder="1" applyAlignment="1" applyProtection="1">
      <alignment horizontal="left" indent="1"/>
      <protection locked="0"/>
    </xf>
    <xf numFmtId="0" fontId="5" fillId="0" borderId="69" xfId="0" applyFont="1" applyFill="1" applyBorder="1" applyAlignment="1" applyProtection="1">
      <alignment horizontal="left" indent="1"/>
      <protection locked="0"/>
    </xf>
    <xf numFmtId="0" fontId="5" fillId="0" borderId="19" xfId="0" applyFont="1" applyFill="1" applyBorder="1" applyAlignment="1" applyProtection="1">
      <alignment horizontal="left" indent="1"/>
      <protection locked="0"/>
    </xf>
    <xf numFmtId="0" fontId="5" fillId="0" borderId="20" xfId="0" applyFont="1" applyFill="1" applyBorder="1" applyAlignment="1" applyProtection="1">
      <alignment horizontal="left" indent="1"/>
      <protection locked="0"/>
    </xf>
    <xf numFmtId="0" fontId="5" fillId="0" borderId="70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" fillId="0" borderId="30" xfId="0" applyFont="1" applyFill="1" applyBorder="1" applyAlignment="1" applyProtection="1">
      <alignment horizontal="left" indent="1"/>
      <protection/>
    </xf>
    <xf numFmtId="0" fontId="1" fillId="0" borderId="23" xfId="0" applyFont="1" applyFill="1" applyBorder="1" applyAlignment="1" applyProtection="1">
      <alignment horizontal="left" indent="1"/>
      <protection/>
    </xf>
    <xf numFmtId="0" fontId="1" fillId="0" borderId="22" xfId="0" applyFont="1" applyFill="1" applyBorder="1" applyAlignment="1" applyProtection="1">
      <alignment horizontal="left" indent="1"/>
      <protection/>
    </xf>
    <xf numFmtId="0" fontId="5" fillId="0" borderId="24" xfId="0" applyFont="1" applyFill="1" applyBorder="1" applyAlignment="1" applyProtection="1">
      <alignment horizontal="right" indent="1"/>
      <protection locked="0"/>
    </xf>
    <xf numFmtId="0" fontId="5" fillId="0" borderId="26" xfId="0" applyFont="1" applyFill="1" applyBorder="1" applyAlignment="1" applyProtection="1">
      <alignment horizontal="right" indent="1"/>
      <protection locked="0"/>
    </xf>
    <xf numFmtId="0" fontId="5" fillId="0" borderId="43" xfId="0" applyFont="1" applyFill="1" applyBorder="1" applyAlignment="1" applyProtection="1">
      <alignment horizontal="right" indent="1"/>
      <protection locked="0"/>
    </xf>
    <xf numFmtId="0" fontId="5" fillId="0" borderId="37" xfId="0" applyFont="1" applyFill="1" applyBorder="1" applyAlignment="1" applyProtection="1">
      <alignment horizontal="right" inden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right" indent="1"/>
      <protection/>
    </xf>
    <xf numFmtId="0" fontId="1" fillId="0" borderId="12" xfId="0" applyFont="1" applyFill="1" applyBorder="1" applyAlignment="1" applyProtection="1">
      <alignment horizontal="right" indent="1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6" fillId="0" borderId="71" xfId="60" applyFont="1" applyFill="1" applyBorder="1" applyAlignment="1" applyProtection="1">
      <alignment horizontal="left" vertical="center" indent="1"/>
      <protection/>
    </xf>
    <xf numFmtId="0" fontId="6" fillId="0" borderId="23" xfId="60" applyFont="1" applyFill="1" applyBorder="1" applyAlignment="1" applyProtection="1">
      <alignment horizontal="left" vertical="center" indent="1"/>
      <protection/>
    </xf>
    <xf numFmtId="0" fontId="6" fillId="0" borderId="17" xfId="60" applyFont="1" applyFill="1" applyBorder="1" applyAlignment="1" applyProtection="1">
      <alignment horizontal="left" vertical="center" indent="1"/>
      <protection/>
    </xf>
    <xf numFmtId="0" fontId="1" fillId="0" borderId="0" xfId="60" applyFont="1" applyFill="1" applyAlignment="1" applyProtection="1">
      <alignment horizontal="center" wrapText="1"/>
      <protection/>
    </xf>
    <xf numFmtId="0" fontId="1" fillId="0" borderId="0" xfId="6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1" fillId="0" borderId="30" xfId="0" applyFont="1" applyBorder="1" applyAlignment="1" applyProtection="1">
      <alignment horizontal="left" vertical="center" indent="2"/>
      <protection/>
    </xf>
    <xf numFmtId="0" fontId="1" fillId="0" borderId="22" xfId="0" applyFont="1" applyBorder="1" applyAlignment="1" applyProtection="1">
      <alignment horizontal="left" vertical="center" indent="2"/>
      <protection/>
    </xf>
    <xf numFmtId="0" fontId="1" fillId="0" borderId="0" xfId="0" applyFont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F19" sqref="F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132</v>
      </c>
    </row>
    <row r="4" spans="1:2" ht="12.75">
      <c r="A4" s="12"/>
      <c r="B4" s="12"/>
    </row>
    <row r="5" spans="1:2" s="18" customFormat="1" ht="15.75">
      <c r="A5" s="4" t="s">
        <v>490</v>
      </c>
      <c r="B5" s="17"/>
    </row>
    <row r="6" spans="1:2" ht="12.75">
      <c r="A6" s="12"/>
      <c r="B6" s="12"/>
    </row>
    <row r="7" spans="1:2" ht="12.75">
      <c r="A7" s="12" t="s">
        <v>476</v>
      </c>
      <c r="B7" s="12" t="s">
        <v>429</v>
      </c>
    </row>
    <row r="8" spans="1:2" ht="12.75">
      <c r="A8" s="12" t="s">
        <v>477</v>
      </c>
      <c r="B8" s="12" t="s">
        <v>430</v>
      </c>
    </row>
    <row r="9" spans="1:2" ht="12.75">
      <c r="A9" s="12" t="s">
        <v>478</v>
      </c>
      <c r="B9" s="12" t="s">
        <v>431</v>
      </c>
    </row>
    <row r="10" spans="1:2" ht="12.75">
      <c r="A10" s="12"/>
      <c r="B10" s="12"/>
    </row>
    <row r="11" spans="1:2" ht="12.75">
      <c r="A11" s="12"/>
      <c r="B11" s="12"/>
    </row>
    <row r="12" spans="1:2" s="18" customFormat="1" ht="15.75">
      <c r="A12" s="4" t="str">
        <f>+CONCATENATE(LEFT(A5,4),". évi előirányzat KIADÁSOK")</f>
        <v>2016. évi előirányzat KIADÁSOK</v>
      </c>
      <c r="B12" s="17"/>
    </row>
    <row r="13" spans="1:2" ht="12.75">
      <c r="A13" s="12"/>
      <c r="B13" s="12"/>
    </row>
    <row r="14" spans="1:2" ht="12.75">
      <c r="A14" s="12" t="s">
        <v>479</v>
      </c>
      <c r="B14" s="12" t="s">
        <v>432</v>
      </c>
    </row>
    <row r="15" spans="1:2" ht="12.75">
      <c r="A15" s="12" t="s">
        <v>480</v>
      </c>
      <c r="B15" s="12" t="s">
        <v>433</v>
      </c>
    </row>
    <row r="16" spans="1:2" ht="12.75">
      <c r="A16" s="12" t="s">
        <v>481</v>
      </c>
      <c r="B16" s="12" t="s">
        <v>434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30" zoomScaleNormal="130" zoomScaleSheetLayoutView="85" workbookViewId="0" topLeftCell="A1">
      <selection activeCell="E4" sqref="E4"/>
    </sheetView>
  </sheetViews>
  <sheetFormatPr defaultColWidth="9.00390625" defaultRowHeight="12.75"/>
  <cols>
    <col min="1" max="1" width="19.50390625" style="99" customWidth="1"/>
    <col min="2" max="2" width="72.00390625" style="62" customWidth="1"/>
    <col min="3" max="3" width="25.00390625" style="100" customWidth="1"/>
    <col min="4" max="16384" width="9.375" style="109" customWidth="1"/>
  </cols>
  <sheetData>
    <row r="1" spans="1:3" s="107" customFormat="1" ht="16.5" customHeight="1" thickBot="1">
      <c r="A1" s="60"/>
      <c r="B1" s="26"/>
      <c r="C1" s="38" t="s">
        <v>555</v>
      </c>
    </row>
    <row r="2" spans="1:3" s="108" customFormat="1" ht="21" customHeight="1">
      <c r="A2" s="48" t="s">
        <v>53</v>
      </c>
      <c r="B2" s="39" t="s">
        <v>511</v>
      </c>
      <c r="C2" s="41" t="s">
        <v>46</v>
      </c>
    </row>
    <row r="3" spans="1:3" s="108" customFormat="1" ht="12.75" thickBot="1">
      <c r="A3" s="27" t="s">
        <v>169</v>
      </c>
      <c r="B3" s="40" t="s">
        <v>374</v>
      </c>
      <c r="C3" s="53" t="s">
        <v>51</v>
      </c>
    </row>
    <row r="4" spans="1:3" s="108" customFormat="1" ht="15.75" customHeight="1" thickBot="1">
      <c r="A4" s="28"/>
      <c r="B4" s="28"/>
      <c r="C4" s="61"/>
    </row>
    <row r="5" spans="1:3" ht="12.75" thickBot="1">
      <c r="A5" s="49" t="s">
        <v>170</v>
      </c>
      <c r="B5" s="29" t="s">
        <v>495</v>
      </c>
      <c r="C5" s="42" t="s">
        <v>47</v>
      </c>
    </row>
    <row r="6" spans="1:3" s="110" customFormat="1" ht="12.75" customHeight="1" thickBot="1">
      <c r="A6" s="63"/>
      <c r="B6" s="20" t="s">
        <v>435</v>
      </c>
      <c r="C6" s="21" t="s">
        <v>436</v>
      </c>
    </row>
    <row r="7" spans="1:3" s="110" customFormat="1" ht="15.75" customHeight="1" thickBot="1">
      <c r="A7" s="31"/>
      <c r="B7" s="32" t="s">
        <v>48</v>
      </c>
      <c r="C7" s="43"/>
    </row>
    <row r="8" spans="1:3" s="110" customFormat="1" ht="12" customHeight="1" thickBot="1">
      <c r="A8" s="1" t="s">
        <v>11</v>
      </c>
      <c r="B8" s="111" t="s">
        <v>195</v>
      </c>
      <c r="C8" s="112">
        <f>+C9+C10+C11+C12+C13+C14</f>
        <v>126882267</v>
      </c>
    </row>
    <row r="9" spans="1:3" s="116" customFormat="1" ht="12" customHeight="1">
      <c r="A9" s="113" t="s">
        <v>84</v>
      </c>
      <c r="B9" s="114" t="s">
        <v>196</v>
      </c>
      <c r="C9" s="115">
        <v>45884875</v>
      </c>
    </row>
    <row r="10" spans="1:3" s="120" customFormat="1" ht="12" customHeight="1">
      <c r="A10" s="117" t="s">
        <v>85</v>
      </c>
      <c r="B10" s="118" t="s">
        <v>197</v>
      </c>
      <c r="C10" s="119">
        <v>51348600</v>
      </c>
    </row>
    <row r="11" spans="1:3" s="120" customFormat="1" ht="12" customHeight="1">
      <c r="A11" s="117" t="s">
        <v>86</v>
      </c>
      <c r="B11" s="118" t="s">
        <v>482</v>
      </c>
      <c r="C11" s="119">
        <v>26186612</v>
      </c>
    </row>
    <row r="12" spans="1:3" s="120" customFormat="1" ht="12" customHeight="1">
      <c r="A12" s="117" t="s">
        <v>87</v>
      </c>
      <c r="B12" s="118" t="s">
        <v>199</v>
      </c>
      <c r="C12" s="119">
        <v>3462180</v>
      </c>
    </row>
    <row r="13" spans="1:3" s="120" customFormat="1" ht="12" customHeight="1">
      <c r="A13" s="117" t="s">
        <v>129</v>
      </c>
      <c r="B13" s="118" t="s">
        <v>440</v>
      </c>
      <c r="C13" s="119"/>
    </row>
    <row r="14" spans="1:3" s="116" customFormat="1" ht="12" customHeight="1" thickBot="1">
      <c r="A14" s="121" t="s">
        <v>88</v>
      </c>
      <c r="B14" s="122" t="s">
        <v>377</v>
      </c>
      <c r="C14" s="119"/>
    </row>
    <row r="15" spans="1:3" s="116" customFormat="1" ht="12" customHeight="1" thickBot="1">
      <c r="A15" s="1" t="s">
        <v>12</v>
      </c>
      <c r="B15" s="123" t="s">
        <v>200</v>
      </c>
      <c r="C15" s="112">
        <f>+C16+C17+C18+C19+C20</f>
        <v>55202300</v>
      </c>
    </row>
    <row r="16" spans="1:3" s="116" customFormat="1" ht="12" customHeight="1">
      <c r="A16" s="113" t="s">
        <v>90</v>
      </c>
      <c r="B16" s="114" t="s">
        <v>201</v>
      </c>
      <c r="C16" s="115"/>
    </row>
    <row r="17" spans="1:3" s="116" customFormat="1" ht="12" customHeight="1">
      <c r="A17" s="117" t="s">
        <v>91</v>
      </c>
      <c r="B17" s="118" t="s">
        <v>202</v>
      </c>
      <c r="C17" s="119"/>
    </row>
    <row r="18" spans="1:3" s="116" customFormat="1" ht="12" customHeight="1">
      <c r="A18" s="117" t="s">
        <v>92</v>
      </c>
      <c r="B18" s="118" t="s">
        <v>367</v>
      </c>
      <c r="C18" s="119"/>
    </row>
    <row r="19" spans="1:3" s="116" customFormat="1" ht="12" customHeight="1">
      <c r="A19" s="117" t="s">
        <v>93</v>
      </c>
      <c r="B19" s="118" t="s">
        <v>368</v>
      </c>
      <c r="C19" s="119"/>
    </row>
    <row r="20" spans="1:3" s="116" customFormat="1" ht="12" customHeight="1">
      <c r="A20" s="117" t="s">
        <v>94</v>
      </c>
      <c r="B20" s="118" t="s">
        <v>203</v>
      </c>
      <c r="C20" s="119">
        <v>55202300</v>
      </c>
    </row>
    <row r="21" spans="1:3" s="120" customFormat="1" ht="12" customHeight="1" thickBot="1">
      <c r="A21" s="121" t="s">
        <v>103</v>
      </c>
      <c r="B21" s="122" t="s">
        <v>204</v>
      </c>
      <c r="C21" s="124"/>
    </row>
    <row r="22" spans="1:3" s="120" customFormat="1" ht="12" customHeight="1" thickBot="1">
      <c r="A22" s="1" t="s">
        <v>13</v>
      </c>
      <c r="B22" s="111" t="s">
        <v>205</v>
      </c>
      <c r="C22" s="112">
        <f>+C23+C24+C25+C26+C27</f>
        <v>0</v>
      </c>
    </row>
    <row r="23" spans="1:3" s="120" customFormat="1" ht="12" customHeight="1">
      <c r="A23" s="113" t="s">
        <v>73</v>
      </c>
      <c r="B23" s="114" t="s">
        <v>206</v>
      </c>
      <c r="C23" s="115"/>
    </row>
    <row r="24" spans="1:3" s="116" customFormat="1" ht="12" customHeight="1">
      <c r="A24" s="117" t="s">
        <v>74</v>
      </c>
      <c r="B24" s="118" t="s">
        <v>207</v>
      </c>
      <c r="C24" s="119"/>
    </row>
    <row r="25" spans="1:3" s="120" customFormat="1" ht="12" customHeight="1">
      <c r="A25" s="117" t="s">
        <v>75</v>
      </c>
      <c r="B25" s="118" t="s">
        <v>369</v>
      </c>
      <c r="C25" s="119"/>
    </row>
    <row r="26" spans="1:3" s="120" customFormat="1" ht="12" customHeight="1">
      <c r="A26" s="117" t="s">
        <v>76</v>
      </c>
      <c r="B26" s="118" t="s">
        <v>370</v>
      </c>
      <c r="C26" s="119"/>
    </row>
    <row r="27" spans="1:3" s="120" customFormat="1" ht="12" customHeight="1">
      <c r="A27" s="117" t="s">
        <v>143</v>
      </c>
      <c r="B27" s="118" t="s">
        <v>208</v>
      </c>
      <c r="C27" s="119"/>
    </row>
    <row r="28" spans="1:3" s="120" customFormat="1" ht="12" customHeight="1" thickBot="1">
      <c r="A28" s="121" t="s">
        <v>144</v>
      </c>
      <c r="B28" s="122" t="s">
        <v>209</v>
      </c>
      <c r="C28" s="124"/>
    </row>
    <row r="29" spans="1:3" s="120" customFormat="1" ht="12" customHeight="1" thickBot="1">
      <c r="A29" s="1" t="s">
        <v>145</v>
      </c>
      <c r="B29" s="111" t="s">
        <v>492</v>
      </c>
      <c r="C29" s="125">
        <f>SUM(C30:C36)</f>
        <v>95400000</v>
      </c>
    </row>
    <row r="30" spans="1:3" s="120" customFormat="1" ht="12" customHeight="1">
      <c r="A30" s="113" t="s">
        <v>211</v>
      </c>
      <c r="B30" s="114" t="s">
        <v>496</v>
      </c>
      <c r="C30" s="115">
        <v>7700000</v>
      </c>
    </row>
    <row r="31" spans="1:3" s="120" customFormat="1" ht="12" customHeight="1">
      <c r="A31" s="117" t="s">
        <v>212</v>
      </c>
      <c r="B31" s="118" t="s">
        <v>487</v>
      </c>
      <c r="C31" s="119"/>
    </row>
    <row r="32" spans="1:3" s="120" customFormat="1" ht="12" customHeight="1">
      <c r="A32" s="117" t="s">
        <v>213</v>
      </c>
      <c r="B32" s="118" t="s">
        <v>488</v>
      </c>
      <c r="C32" s="119">
        <v>82000000</v>
      </c>
    </row>
    <row r="33" spans="1:3" s="120" customFormat="1" ht="12" customHeight="1">
      <c r="A33" s="117" t="s">
        <v>214</v>
      </c>
      <c r="B33" s="118" t="s">
        <v>489</v>
      </c>
      <c r="C33" s="119"/>
    </row>
    <row r="34" spans="1:3" s="120" customFormat="1" ht="12" customHeight="1">
      <c r="A34" s="117" t="s">
        <v>484</v>
      </c>
      <c r="B34" s="118" t="s">
        <v>215</v>
      </c>
      <c r="C34" s="119">
        <v>4700000</v>
      </c>
    </row>
    <row r="35" spans="1:3" s="120" customFormat="1" ht="12" customHeight="1">
      <c r="A35" s="117" t="s">
        <v>485</v>
      </c>
      <c r="B35" s="118" t="s">
        <v>216</v>
      </c>
      <c r="C35" s="119"/>
    </row>
    <row r="36" spans="1:3" s="120" customFormat="1" ht="12" customHeight="1" thickBot="1">
      <c r="A36" s="121" t="s">
        <v>486</v>
      </c>
      <c r="B36" s="163" t="s">
        <v>217</v>
      </c>
      <c r="C36" s="124">
        <v>1000000</v>
      </c>
    </row>
    <row r="37" spans="1:3" s="120" customFormat="1" ht="12" customHeight="1" thickBot="1">
      <c r="A37" s="1" t="s">
        <v>15</v>
      </c>
      <c r="B37" s="111" t="s">
        <v>378</v>
      </c>
      <c r="C37" s="112">
        <f>SUM(C38:C48)</f>
        <v>5080000</v>
      </c>
    </row>
    <row r="38" spans="1:3" s="120" customFormat="1" ht="12" customHeight="1">
      <c r="A38" s="113" t="s">
        <v>77</v>
      </c>
      <c r="B38" s="114" t="s">
        <v>220</v>
      </c>
      <c r="C38" s="115"/>
    </row>
    <row r="39" spans="1:3" s="120" customFormat="1" ht="12" customHeight="1">
      <c r="A39" s="117" t="s">
        <v>78</v>
      </c>
      <c r="B39" s="118" t="s">
        <v>221</v>
      </c>
      <c r="C39" s="119"/>
    </row>
    <row r="40" spans="1:3" s="120" customFormat="1" ht="12" customHeight="1">
      <c r="A40" s="117" t="s">
        <v>79</v>
      </c>
      <c r="B40" s="118" t="s">
        <v>222</v>
      </c>
      <c r="C40" s="119"/>
    </row>
    <row r="41" spans="1:3" s="120" customFormat="1" ht="12" customHeight="1">
      <c r="A41" s="117" t="s">
        <v>147</v>
      </c>
      <c r="B41" s="118" t="s">
        <v>223</v>
      </c>
      <c r="C41" s="119">
        <v>1530000</v>
      </c>
    </row>
    <row r="42" spans="1:3" s="120" customFormat="1" ht="12" customHeight="1">
      <c r="A42" s="117" t="s">
        <v>148</v>
      </c>
      <c r="B42" s="118" t="s">
        <v>224</v>
      </c>
      <c r="C42" s="119"/>
    </row>
    <row r="43" spans="1:3" s="120" customFormat="1" ht="12" customHeight="1">
      <c r="A43" s="117" t="s">
        <v>149</v>
      </c>
      <c r="B43" s="118" t="s">
        <v>225</v>
      </c>
      <c r="C43" s="119"/>
    </row>
    <row r="44" spans="1:3" s="120" customFormat="1" ht="12" customHeight="1">
      <c r="A44" s="117" t="s">
        <v>150</v>
      </c>
      <c r="B44" s="118" t="s">
        <v>226</v>
      </c>
      <c r="C44" s="119"/>
    </row>
    <row r="45" spans="1:3" s="120" customFormat="1" ht="12" customHeight="1">
      <c r="A45" s="117" t="s">
        <v>151</v>
      </c>
      <c r="B45" s="118" t="s">
        <v>491</v>
      </c>
      <c r="C45" s="119">
        <v>450000</v>
      </c>
    </row>
    <row r="46" spans="1:3" s="120" customFormat="1" ht="12" customHeight="1">
      <c r="A46" s="117" t="s">
        <v>218</v>
      </c>
      <c r="B46" s="118" t="s">
        <v>228</v>
      </c>
      <c r="C46" s="126"/>
    </row>
    <row r="47" spans="1:3" s="120" customFormat="1" ht="12" customHeight="1">
      <c r="A47" s="121" t="s">
        <v>219</v>
      </c>
      <c r="B47" s="122" t="s">
        <v>380</v>
      </c>
      <c r="C47" s="127"/>
    </row>
    <row r="48" spans="1:3" s="120" customFormat="1" ht="12" customHeight="1" thickBot="1">
      <c r="A48" s="121" t="s">
        <v>379</v>
      </c>
      <c r="B48" s="122" t="s">
        <v>229</v>
      </c>
      <c r="C48" s="127">
        <v>3100000</v>
      </c>
    </row>
    <row r="49" spans="1:3" s="120" customFormat="1" ht="12" customHeight="1" thickBot="1">
      <c r="A49" s="1" t="s">
        <v>16</v>
      </c>
      <c r="B49" s="111" t="s">
        <v>230</v>
      </c>
      <c r="C49" s="112">
        <f>SUM(C50:C54)</f>
        <v>0</v>
      </c>
    </row>
    <row r="50" spans="1:3" s="120" customFormat="1" ht="12" customHeight="1">
      <c r="A50" s="113" t="s">
        <v>80</v>
      </c>
      <c r="B50" s="114" t="s">
        <v>234</v>
      </c>
      <c r="C50" s="128"/>
    </row>
    <row r="51" spans="1:3" s="120" customFormat="1" ht="12" customHeight="1">
      <c r="A51" s="117" t="s">
        <v>81</v>
      </c>
      <c r="B51" s="118" t="s">
        <v>235</v>
      </c>
      <c r="C51" s="126"/>
    </row>
    <row r="52" spans="1:3" s="120" customFormat="1" ht="12" customHeight="1">
      <c r="A52" s="117" t="s">
        <v>231</v>
      </c>
      <c r="B52" s="118" t="s">
        <v>236</v>
      </c>
      <c r="C52" s="126"/>
    </row>
    <row r="53" spans="1:3" s="120" customFormat="1" ht="12" customHeight="1">
      <c r="A53" s="117" t="s">
        <v>232</v>
      </c>
      <c r="B53" s="118" t="s">
        <v>237</v>
      </c>
      <c r="C53" s="126"/>
    </row>
    <row r="54" spans="1:3" s="120" customFormat="1" ht="12" customHeight="1" thickBot="1">
      <c r="A54" s="121" t="s">
        <v>233</v>
      </c>
      <c r="B54" s="122" t="s">
        <v>238</v>
      </c>
      <c r="C54" s="127"/>
    </row>
    <row r="55" spans="1:3" s="120" customFormat="1" ht="12" customHeight="1" thickBot="1">
      <c r="A55" s="1" t="s">
        <v>152</v>
      </c>
      <c r="B55" s="111" t="s">
        <v>239</v>
      </c>
      <c r="C55" s="112">
        <f>SUM(C56:C58)</f>
        <v>0</v>
      </c>
    </row>
    <row r="56" spans="1:3" s="120" customFormat="1" ht="12" customHeight="1">
      <c r="A56" s="113" t="s">
        <v>82</v>
      </c>
      <c r="B56" s="114" t="s">
        <v>240</v>
      </c>
      <c r="C56" s="115"/>
    </row>
    <row r="57" spans="1:3" s="120" customFormat="1" ht="12" customHeight="1">
      <c r="A57" s="117" t="s">
        <v>83</v>
      </c>
      <c r="B57" s="118" t="s">
        <v>371</v>
      </c>
      <c r="C57" s="119"/>
    </row>
    <row r="58" spans="1:3" s="120" customFormat="1" ht="12" customHeight="1">
      <c r="A58" s="117" t="s">
        <v>243</v>
      </c>
      <c r="B58" s="118" t="s">
        <v>241</v>
      </c>
      <c r="C58" s="119"/>
    </row>
    <row r="59" spans="1:3" s="120" customFormat="1" ht="12" customHeight="1" thickBot="1">
      <c r="A59" s="121" t="s">
        <v>244</v>
      </c>
      <c r="B59" s="122" t="s">
        <v>242</v>
      </c>
      <c r="C59" s="124"/>
    </row>
    <row r="60" spans="1:3" s="120" customFormat="1" ht="12" customHeight="1" thickBot="1">
      <c r="A60" s="1" t="s">
        <v>18</v>
      </c>
      <c r="B60" s="123" t="s">
        <v>245</v>
      </c>
      <c r="C60" s="112">
        <f>SUM(C61:C63)</f>
        <v>0</v>
      </c>
    </row>
    <row r="61" spans="1:3" s="120" customFormat="1" ht="12" customHeight="1">
      <c r="A61" s="113" t="s">
        <v>153</v>
      </c>
      <c r="B61" s="114" t="s">
        <v>247</v>
      </c>
      <c r="C61" s="126"/>
    </row>
    <row r="62" spans="1:3" s="120" customFormat="1" ht="12" customHeight="1">
      <c r="A62" s="117" t="s">
        <v>154</v>
      </c>
      <c r="B62" s="118" t="s">
        <v>372</v>
      </c>
      <c r="C62" s="126"/>
    </row>
    <row r="63" spans="1:3" s="120" customFormat="1" ht="12" customHeight="1">
      <c r="A63" s="117" t="s">
        <v>175</v>
      </c>
      <c r="B63" s="118" t="s">
        <v>248</v>
      </c>
      <c r="C63" s="126"/>
    </row>
    <row r="64" spans="1:3" s="120" customFormat="1" ht="12" customHeight="1" thickBot="1">
      <c r="A64" s="121" t="s">
        <v>246</v>
      </c>
      <c r="B64" s="122" t="s">
        <v>249</v>
      </c>
      <c r="C64" s="126"/>
    </row>
    <row r="65" spans="1:3" s="120" customFormat="1" ht="12" customHeight="1" thickBot="1">
      <c r="A65" s="1" t="s">
        <v>19</v>
      </c>
      <c r="B65" s="111" t="s">
        <v>250</v>
      </c>
      <c r="C65" s="125">
        <f>+C8+C15+C22+C29+C37+C49+C55+C60</f>
        <v>282564567</v>
      </c>
    </row>
    <row r="66" spans="1:3" s="120" customFormat="1" ht="12" customHeight="1" thickBot="1">
      <c r="A66" s="129" t="s">
        <v>340</v>
      </c>
      <c r="B66" s="123" t="s">
        <v>252</v>
      </c>
      <c r="C66" s="112">
        <f>SUM(C67:C69)</f>
        <v>0</v>
      </c>
    </row>
    <row r="67" spans="1:3" s="120" customFormat="1" ht="12" customHeight="1">
      <c r="A67" s="113" t="s">
        <v>283</v>
      </c>
      <c r="B67" s="114" t="s">
        <v>253</v>
      </c>
      <c r="C67" s="126"/>
    </row>
    <row r="68" spans="1:3" s="120" customFormat="1" ht="12" customHeight="1">
      <c r="A68" s="117" t="s">
        <v>292</v>
      </c>
      <c r="B68" s="118" t="s">
        <v>254</v>
      </c>
      <c r="C68" s="126"/>
    </row>
    <row r="69" spans="1:3" s="120" customFormat="1" ht="12" customHeight="1" thickBot="1">
      <c r="A69" s="121" t="s">
        <v>293</v>
      </c>
      <c r="B69" s="130" t="s">
        <v>255</v>
      </c>
      <c r="C69" s="126"/>
    </row>
    <row r="70" spans="1:3" s="120" customFormat="1" ht="12" customHeight="1" thickBot="1">
      <c r="A70" s="129" t="s">
        <v>256</v>
      </c>
      <c r="B70" s="123" t="s">
        <v>257</v>
      </c>
      <c r="C70" s="112">
        <f>SUM(C71:C74)</f>
        <v>42000000</v>
      </c>
    </row>
    <row r="71" spans="1:3" s="120" customFormat="1" ht="12" customHeight="1">
      <c r="A71" s="113" t="s">
        <v>130</v>
      </c>
      <c r="B71" s="114" t="s">
        <v>258</v>
      </c>
      <c r="C71" s="126">
        <v>42000000</v>
      </c>
    </row>
    <row r="72" spans="1:3" s="120" customFormat="1" ht="12" customHeight="1">
      <c r="A72" s="117" t="s">
        <v>131</v>
      </c>
      <c r="B72" s="118" t="s">
        <v>259</v>
      </c>
      <c r="C72" s="126"/>
    </row>
    <row r="73" spans="1:3" s="120" customFormat="1" ht="12" customHeight="1">
      <c r="A73" s="117" t="s">
        <v>284</v>
      </c>
      <c r="B73" s="118" t="s">
        <v>260</v>
      </c>
      <c r="C73" s="126"/>
    </row>
    <row r="74" spans="1:3" s="120" customFormat="1" ht="12" customHeight="1" thickBot="1">
      <c r="A74" s="121" t="s">
        <v>285</v>
      </c>
      <c r="B74" s="122" t="s">
        <v>261</v>
      </c>
      <c r="C74" s="126"/>
    </row>
    <row r="75" spans="1:3" s="120" customFormat="1" ht="12" customHeight="1" thickBot="1">
      <c r="A75" s="129" t="s">
        <v>262</v>
      </c>
      <c r="B75" s="123" t="s">
        <v>263</v>
      </c>
      <c r="C75" s="112">
        <f>SUM(C76:C77)</f>
        <v>82827458</v>
      </c>
    </row>
    <row r="76" spans="1:3" s="120" customFormat="1" ht="12" customHeight="1">
      <c r="A76" s="113" t="s">
        <v>286</v>
      </c>
      <c r="B76" s="114" t="s">
        <v>264</v>
      </c>
      <c r="C76" s="126">
        <v>82827458</v>
      </c>
    </row>
    <row r="77" spans="1:3" s="120" customFormat="1" ht="12" customHeight="1" thickBot="1">
      <c r="A77" s="121" t="s">
        <v>287</v>
      </c>
      <c r="B77" s="122" t="s">
        <v>265</v>
      </c>
      <c r="C77" s="126"/>
    </row>
    <row r="78" spans="1:3" s="116" customFormat="1" ht="12" customHeight="1" thickBot="1">
      <c r="A78" s="129" t="s">
        <v>266</v>
      </c>
      <c r="B78" s="123" t="s">
        <v>267</v>
      </c>
      <c r="C78" s="112">
        <f>SUM(C79:C81)</f>
        <v>6300000</v>
      </c>
    </row>
    <row r="79" spans="1:3" s="120" customFormat="1" ht="12" customHeight="1">
      <c r="A79" s="113" t="s">
        <v>288</v>
      </c>
      <c r="B79" s="114" t="s">
        <v>268</v>
      </c>
      <c r="C79" s="126"/>
    </row>
    <row r="80" spans="1:3" s="120" customFormat="1" ht="12" customHeight="1">
      <c r="A80" s="117" t="s">
        <v>289</v>
      </c>
      <c r="B80" s="118" t="s">
        <v>269</v>
      </c>
      <c r="C80" s="126"/>
    </row>
    <row r="81" spans="1:3" s="120" customFormat="1" ht="12" customHeight="1" thickBot="1">
      <c r="A81" s="121" t="s">
        <v>290</v>
      </c>
      <c r="B81" s="122" t="s">
        <v>270</v>
      </c>
      <c r="C81" s="126">
        <v>6300000</v>
      </c>
    </row>
    <row r="82" spans="1:3" s="120" customFormat="1" ht="12" customHeight="1" thickBot="1">
      <c r="A82" s="129" t="s">
        <v>271</v>
      </c>
      <c r="B82" s="123" t="s">
        <v>291</v>
      </c>
      <c r="C82" s="112">
        <f>SUM(C83:C86)</f>
        <v>0</v>
      </c>
    </row>
    <row r="83" spans="1:3" s="120" customFormat="1" ht="12" customHeight="1">
      <c r="A83" s="131" t="s">
        <v>272</v>
      </c>
      <c r="B83" s="114" t="s">
        <v>273</v>
      </c>
      <c r="C83" s="126"/>
    </row>
    <row r="84" spans="1:3" s="120" customFormat="1" ht="12" customHeight="1">
      <c r="A84" s="132" t="s">
        <v>274</v>
      </c>
      <c r="B84" s="118" t="s">
        <v>275</v>
      </c>
      <c r="C84" s="126"/>
    </row>
    <row r="85" spans="1:3" s="120" customFormat="1" ht="12" customHeight="1">
      <c r="A85" s="132" t="s">
        <v>276</v>
      </c>
      <c r="B85" s="118" t="s">
        <v>277</v>
      </c>
      <c r="C85" s="126"/>
    </row>
    <row r="86" spans="1:3" s="116" customFormat="1" ht="12" customHeight="1" thickBot="1">
      <c r="A86" s="133" t="s">
        <v>278</v>
      </c>
      <c r="B86" s="122" t="s">
        <v>279</v>
      </c>
      <c r="C86" s="126"/>
    </row>
    <row r="87" spans="1:3" s="116" customFormat="1" ht="12" customHeight="1" thickBot="1">
      <c r="A87" s="129" t="s">
        <v>280</v>
      </c>
      <c r="B87" s="123" t="s">
        <v>418</v>
      </c>
      <c r="C87" s="134"/>
    </row>
    <row r="88" spans="1:3" s="116" customFormat="1" ht="12" customHeight="1" thickBot="1">
      <c r="A88" s="129" t="s">
        <v>441</v>
      </c>
      <c r="B88" s="123" t="s">
        <v>281</v>
      </c>
      <c r="C88" s="134"/>
    </row>
    <row r="89" spans="1:3" s="116" customFormat="1" ht="12" customHeight="1" thickBot="1">
      <c r="A89" s="129" t="s">
        <v>442</v>
      </c>
      <c r="B89" s="135" t="s">
        <v>421</v>
      </c>
      <c r="C89" s="125">
        <f>+C66+C70+C75+C78+C82+C88+C87</f>
        <v>131127458</v>
      </c>
    </row>
    <row r="90" spans="1:3" s="116" customFormat="1" ht="12" customHeight="1" thickBot="1">
      <c r="A90" s="136" t="s">
        <v>443</v>
      </c>
      <c r="B90" s="137" t="s">
        <v>444</v>
      </c>
      <c r="C90" s="125">
        <f>+C65+C89</f>
        <v>413692025</v>
      </c>
    </row>
    <row r="91" spans="1:3" s="120" customFormat="1" ht="15" customHeight="1" thickBot="1">
      <c r="A91" s="93"/>
      <c r="B91" s="35"/>
      <c r="C91" s="94"/>
    </row>
    <row r="92" spans="1:3" s="110" customFormat="1" ht="16.5" customHeight="1" thickBot="1">
      <c r="A92" s="49"/>
      <c r="B92" s="36" t="s">
        <v>49</v>
      </c>
      <c r="C92" s="92"/>
    </row>
    <row r="93" spans="1:3" s="116" customFormat="1" ht="12" customHeight="1" thickBot="1">
      <c r="A93" s="138" t="s">
        <v>11</v>
      </c>
      <c r="B93" s="139" t="s">
        <v>517</v>
      </c>
      <c r="C93" s="140">
        <f>+C94+C95+C96+C97+C98</f>
        <v>201983347</v>
      </c>
    </row>
    <row r="94" spans="1:3" ht="12" customHeight="1">
      <c r="A94" s="141" t="s">
        <v>84</v>
      </c>
      <c r="B94" s="69" t="s">
        <v>42</v>
      </c>
      <c r="C94" s="142">
        <v>69994268</v>
      </c>
    </row>
    <row r="95" spans="1:3" ht="12" customHeight="1">
      <c r="A95" s="117" t="s">
        <v>85</v>
      </c>
      <c r="B95" s="72" t="s">
        <v>155</v>
      </c>
      <c r="C95" s="119">
        <v>18898452</v>
      </c>
    </row>
    <row r="96" spans="1:3" ht="12" customHeight="1">
      <c r="A96" s="117" t="s">
        <v>86</v>
      </c>
      <c r="B96" s="72" t="s">
        <v>121</v>
      </c>
      <c r="C96" s="124">
        <v>34116000</v>
      </c>
    </row>
    <row r="97" spans="1:3" ht="12" customHeight="1">
      <c r="A97" s="117" t="s">
        <v>87</v>
      </c>
      <c r="B97" s="143" t="s">
        <v>156</v>
      </c>
      <c r="C97" s="124">
        <v>11935489</v>
      </c>
    </row>
    <row r="98" spans="1:3" ht="12" customHeight="1">
      <c r="A98" s="117" t="s">
        <v>98</v>
      </c>
      <c r="B98" s="144" t="s">
        <v>157</v>
      </c>
      <c r="C98" s="124">
        <v>67039138</v>
      </c>
    </row>
    <row r="99" spans="1:3" ht="12" customHeight="1">
      <c r="A99" s="117" t="s">
        <v>88</v>
      </c>
      <c r="B99" s="72" t="s">
        <v>445</v>
      </c>
      <c r="C99" s="124"/>
    </row>
    <row r="100" spans="1:3" ht="12" customHeight="1">
      <c r="A100" s="117" t="s">
        <v>89</v>
      </c>
      <c r="B100" s="145" t="s">
        <v>384</v>
      </c>
      <c r="C100" s="124"/>
    </row>
    <row r="101" spans="1:3" ht="12" customHeight="1">
      <c r="A101" s="117" t="s">
        <v>99</v>
      </c>
      <c r="B101" s="145" t="s">
        <v>383</v>
      </c>
      <c r="C101" s="124">
        <v>5800000</v>
      </c>
    </row>
    <row r="102" spans="1:3" ht="12" customHeight="1">
      <c r="A102" s="117" t="s">
        <v>100</v>
      </c>
      <c r="B102" s="145" t="s">
        <v>297</v>
      </c>
      <c r="C102" s="124"/>
    </row>
    <row r="103" spans="1:3" ht="12" customHeight="1">
      <c r="A103" s="117" t="s">
        <v>101</v>
      </c>
      <c r="B103" s="146" t="s">
        <v>298</v>
      </c>
      <c r="C103" s="124"/>
    </row>
    <row r="104" spans="1:3" ht="12" customHeight="1">
      <c r="A104" s="117" t="s">
        <v>102</v>
      </c>
      <c r="B104" s="146" t="s">
        <v>299</v>
      </c>
      <c r="C104" s="124"/>
    </row>
    <row r="105" spans="1:3" ht="12" customHeight="1">
      <c r="A105" s="117" t="s">
        <v>104</v>
      </c>
      <c r="B105" s="145" t="s">
        <v>300</v>
      </c>
      <c r="C105" s="124">
        <v>21552000</v>
      </c>
    </row>
    <row r="106" spans="1:3" ht="12" customHeight="1">
      <c r="A106" s="117" t="s">
        <v>158</v>
      </c>
      <c r="B106" s="145" t="s">
        <v>301</v>
      </c>
      <c r="C106" s="124"/>
    </row>
    <row r="107" spans="1:3" ht="12" customHeight="1">
      <c r="A107" s="117" t="s">
        <v>295</v>
      </c>
      <c r="B107" s="146" t="s">
        <v>302</v>
      </c>
      <c r="C107" s="124"/>
    </row>
    <row r="108" spans="1:3" ht="12" customHeight="1">
      <c r="A108" s="147" t="s">
        <v>296</v>
      </c>
      <c r="B108" s="148" t="s">
        <v>303</v>
      </c>
      <c r="C108" s="124"/>
    </row>
    <row r="109" spans="1:3" ht="12" customHeight="1">
      <c r="A109" s="117" t="s">
        <v>381</v>
      </c>
      <c r="B109" s="148" t="s">
        <v>304</v>
      </c>
      <c r="C109" s="124"/>
    </row>
    <row r="110" spans="1:3" ht="12" customHeight="1">
      <c r="A110" s="117" t="s">
        <v>382</v>
      </c>
      <c r="B110" s="146" t="s">
        <v>305</v>
      </c>
      <c r="C110" s="119"/>
    </row>
    <row r="111" spans="1:3" ht="12" customHeight="1">
      <c r="A111" s="117" t="s">
        <v>386</v>
      </c>
      <c r="B111" s="143" t="s">
        <v>43</v>
      </c>
      <c r="C111" s="119">
        <v>39687138</v>
      </c>
    </row>
    <row r="112" spans="1:3" ht="12" customHeight="1">
      <c r="A112" s="121" t="s">
        <v>387</v>
      </c>
      <c r="B112" s="72" t="s">
        <v>446</v>
      </c>
      <c r="C112" s="124"/>
    </row>
    <row r="113" spans="1:3" ht="12" customHeight="1" thickBot="1">
      <c r="A113" s="149" t="s">
        <v>388</v>
      </c>
      <c r="B113" s="150" t="s">
        <v>447</v>
      </c>
      <c r="C113" s="151"/>
    </row>
    <row r="114" spans="1:3" ht="12" customHeight="1" thickBot="1">
      <c r="A114" s="1" t="s">
        <v>12</v>
      </c>
      <c r="B114" s="152" t="s">
        <v>518</v>
      </c>
      <c r="C114" s="112">
        <f>+C115+C117+C119</f>
        <v>47625000</v>
      </c>
    </row>
    <row r="115" spans="1:3" ht="12" customHeight="1">
      <c r="A115" s="113" t="s">
        <v>90</v>
      </c>
      <c r="B115" s="72" t="s">
        <v>174</v>
      </c>
      <c r="C115" s="115">
        <v>12319000</v>
      </c>
    </row>
    <row r="116" spans="1:3" ht="12" customHeight="1">
      <c r="A116" s="113" t="s">
        <v>91</v>
      </c>
      <c r="B116" s="153" t="s">
        <v>309</v>
      </c>
      <c r="C116" s="115"/>
    </row>
    <row r="117" spans="1:3" ht="12" customHeight="1">
      <c r="A117" s="113" t="s">
        <v>92</v>
      </c>
      <c r="B117" s="153" t="s">
        <v>159</v>
      </c>
      <c r="C117" s="119">
        <v>35306000</v>
      </c>
    </row>
    <row r="118" spans="1:3" ht="12" customHeight="1">
      <c r="A118" s="113" t="s">
        <v>93</v>
      </c>
      <c r="B118" s="153" t="s">
        <v>310</v>
      </c>
      <c r="C118" s="154"/>
    </row>
    <row r="119" spans="1:3" ht="12" customHeight="1">
      <c r="A119" s="113" t="s">
        <v>94</v>
      </c>
      <c r="B119" s="155" t="s">
        <v>176</v>
      </c>
      <c r="C119" s="154"/>
    </row>
    <row r="120" spans="1:3" ht="12" customHeight="1">
      <c r="A120" s="113" t="s">
        <v>103</v>
      </c>
      <c r="B120" s="156" t="s">
        <v>373</v>
      </c>
      <c r="C120" s="154"/>
    </row>
    <row r="121" spans="1:3" ht="12" customHeight="1">
      <c r="A121" s="113" t="s">
        <v>105</v>
      </c>
      <c r="B121" s="157" t="s">
        <v>315</v>
      </c>
      <c r="C121" s="154"/>
    </row>
    <row r="122" spans="1:3" ht="12" customHeight="1">
      <c r="A122" s="113" t="s">
        <v>160</v>
      </c>
      <c r="B122" s="146" t="s">
        <v>299</v>
      </c>
      <c r="C122" s="154"/>
    </row>
    <row r="123" spans="1:3" ht="12" customHeight="1">
      <c r="A123" s="113" t="s">
        <v>161</v>
      </c>
      <c r="B123" s="146" t="s">
        <v>314</v>
      </c>
      <c r="C123" s="154"/>
    </row>
    <row r="124" spans="1:3" ht="12" customHeight="1">
      <c r="A124" s="113" t="s">
        <v>162</v>
      </c>
      <c r="B124" s="146" t="s">
        <v>313</v>
      </c>
      <c r="C124" s="154"/>
    </row>
    <row r="125" spans="1:3" ht="12" customHeight="1">
      <c r="A125" s="113" t="s">
        <v>306</v>
      </c>
      <c r="B125" s="146" t="s">
        <v>302</v>
      </c>
      <c r="C125" s="154"/>
    </row>
    <row r="126" spans="1:3" ht="12" customHeight="1">
      <c r="A126" s="113" t="s">
        <v>307</v>
      </c>
      <c r="B126" s="146" t="s">
        <v>312</v>
      </c>
      <c r="C126" s="154"/>
    </row>
    <row r="127" spans="1:3" ht="12" customHeight="1" thickBot="1">
      <c r="A127" s="147" t="s">
        <v>308</v>
      </c>
      <c r="B127" s="146" t="s">
        <v>311</v>
      </c>
      <c r="C127" s="158"/>
    </row>
    <row r="128" spans="1:3" ht="12" customHeight="1" thickBot="1">
      <c r="A128" s="1" t="s">
        <v>13</v>
      </c>
      <c r="B128" s="80" t="s">
        <v>391</v>
      </c>
      <c r="C128" s="112">
        <f>+C93+C114</f>
        <v>249608347</v>
      </c>
    </row>
    <row r="129" spans="1:3" ht="12" customHeight="1" thickBot="1">
      <c r="A129" s="1" t="s">
        <v>14</v>
      </c>
      <c r="B129" s="80" t="s">
        <v>392</v>
      </c>
      <c r="C129" s="112">
        <f>+C130+C131+C132</f>
        <v>0</v>
      </c>
    </row>
    <row r="130" spans="1:3" s="116" customFormat="1" ht="12" customHeight="1">
      <c r="A130" s="113" t="s">
        <v>211</v>
      </c>
      <c r="B130" s="78" t="s">
        <v>450</v>
      </c>
      <c r="C130" s="154"/>
    </row>
    <row r="131" spans="1:3" ht="12" customHeight="1">
      <c r="A131" s="113" t="s">
        <v>212</v>
      </c>
      <c r="B131" s="78" t="s">
        <v>400</v>
      </c>
      <c r="C131" s="154"/>
    </row>
    <row r="132" spans="1:3" ht="12" customHeight="1" thickBot="1">
      <c r="A132" s="147" t="s">
        <v>213</v>
      </c>
      <c r="B132" s="74" t="s">
        <v>449</v>
      </c>
      <c r="C132" s="154"/>
    </row>
    <row r="133" spans="1:3" ht="12" customHeight="1" thickBot="1">
      <c r="A133" s="1" t="s">
        <v>15</v>
      </c>
      <c r="B133" s="80" t="s">
        <v>393</v>
      </c>
      <c r="C133" s="112">
        <f>+C134+C135+C136+C137+C138+C139</f>
        <v>0</v>
      </c>
    </row>
    <row r="134" spans="1:3" ht="12" customHeight="1">
      <c r="A134" s="113" t="s">
        <v>77</v>
      </c>
      <c r="B134" s="78" t="s">
        <v>402</v>
      </c>
      <c r="C134" s="154"/>
    </row>
    <row r="135" spans="1:3" ht="12" customHeight="1">
      <c r="A135" s="113" t="s">
        <v>78</v>
      </c>
      <c r="B135" s="78" t="s">
        <v>394</v>
      </c>
      <c r="C135" s="154"/>
    </row>
    <row r="136" spans="1:3" ht="12" customHeight="1">
      <c r="A136" s="113" t="s">
        <v>79</v>
      </c>
      <c r="B136" s="78" t="s">
        <v>395</v>
      </c>
      <c r="C136" s="154"/>
    </row>
    <row r="137" spans="1:3" ht="12" customHeight="1">
      <c r="A137" s="113" t="s">
        <v>147</v>
      </c>
      <c r="B137" s="78" t="s">
        <v>448</v>
      </c>
      <c r="C137" s="154"/>
    </row>
    <row r="138" spans="1:3" ht="12" customHeight="1">
      <c r="A138" s="113" t="s">
        <v>148</v>
      </c>
      <c r="B138" s="78" t="s">
        <v>397</v>
      </c>
      <c r="C138" s="154"/>
    </row>
    <row r="139" spans="1:3" s="116" customFormat="1" ht="12" customHeight="1" thickBot="1">
      <c r="A139" s="147" t="s">
        <v>149</v>
      </c>
      <c r="B139" s="74" t="s">
        <v>398</v>
      </c>
      <c r="C139" s="154"/>
    </row>
    <row r="140" spans="1:11" ht="12" customHeight="1" thickBot="1">
      <c r="A140" s="1" t="s">
        <v>16</v>
      </c>
      <c r="B140" s="80" t="s">
        <v>473</v>
      </c>
      <c r="C140" s="125">
        <f>+C141+C142+C144+C145+C143</f>
        <v>154817858</v>
      </c>
      <c r="K140" s="159"/>
    </row>
    <row r="141" spans="1:3" ht="12">
      <c r="A141" s="113" t="s">
        <v>80</v>
      </c>
      <c r="B141" s="78" t="s">
        <v>316</v>
      </c>
      <c r="C141" s="154"/>
    </row>
    <row r="142" spans="1:3" ht="12" customHeight="1">
      <c r="A142" s="113" t="s">
        <v>81</v>
      </c>
      <c r="B142" s="78" t="s">
        <v>317</v>
      </c>
      <c r="C142" s="154"/>
    </row>
    <row r="143" spans="1:3" s="116" customFormat="1" ht="12" customHeight="1">
      <c r="A143" s="113" t="s">
        <v>231</v>
      </c>
      <c r="B143" s="78" t="s">
        <v>472</v>
      </c>
      <c r="C143" s="154">
        <v>154817858</v>
      </c>
    </row>
    <row r="144" spans="1:3" s="116" customFormat="1" ht="12" customHeight="1">
      <c r="A144" s="113" t="s">
        <v>232</v>
      </c>
      <c r="B144" s="78" t="s">
        <v>407</v>
      </c>
      <c r="C144" s="154"/>
    </row>
    <row r="145" spans="1:3" s="116" customFormat="1" ht="12" customHeight="1" thickBot="1">
      <c r="A145" s="147" t="s">
        <v>233</v>
      </c>
      <c r="B145" s="74" t="s">
        <v>336</v>
      </c>
      <c r="C145" s="154"/>
    </row>
    <row r="146" spans="1:3" s="116" customFormat="1" ht="12" customHeight="1" thickBot="1">
      <c r="A146" s="1" t="s">
        <v>17</v>
      </c>
      <c r="B146" s="80" t="s">
        <v>408</v>
      </c>
      <c r="C146" s="160">
        <f>+C147+C148+C149+C150+C151</f>
        <v>0</v>
      </c>
    </row>
    <row r="147" spans="1:3" s="116" customFormat="1" ht="12" customHeight="1">
      <c r="A147" s="113" t="s">
        <v>82</v>
      </c>
      <c r="B147" s="78" t="s">
        <v>403</v>
      </c>
      <c r="C147" s="154"/>
    </row>
    <row r="148" spans="1:3" s="116" customFormat="1" ht="12" customHeight="1">
      <c r="A148" s="113" t="s">
        <v>83</v>
      </c>
      <c r="B148" s="78" t="s">
        <v>410</v>
      </c>
      <c r="C148" s="154"/>
    </row>
    <row r="149" spans="1:3" s="116" customFormat="1" ht="12" customHeight="1">
      <c r="A149" s="113" t="s">
        <v>243</v>
      </c>
      <c r="B149" s="78" t="s">
        <v>405</v>
      </c>
      <c r="C149" s="154"/>
    </row>
    <row r="150" spans="1:3" ht="12.75" customHeight="1">
      <c r="A150" s="113" t="s">
        <v>244</v>
      </c>
      <c r="B150" s="78" t="s">
        <v>451</v>
      </c>
      <c r="C150" s="154"/>
    </row>
    <row r="151" spans="1:3" ht="12.75" customHeight="1" thickBot="1">
      <c r="A151" s="147" t="s">
        <v>409</v>
      </c>
      <c r="B151" s="74" t="s">
        <v>412</v>
      </c>
      <c r="C151" s="158"/>
    </row>
    <row r="152" spans="1:3" ht="12.75" customHeight="1" thickBot="1">
      <c r="A152" s="161" t="s">
        <v>18</v>
      </c>
      <c r="B152" s="80" t="s">
        <v>413</v>
      </c>
      <c r="C152" s="160"/>
    </row>
    <row r="153" spans="1:3" ht="12" customHeight="1" thickBot="1">
      <c r="A153" s="161" t="s">
        <v>19</v>
      </c>
      <c r="B153" s="80" t="s">
        <v>414</v>
      </c>
      <c r="C153" s="160"/>
    </row>
    <row r="154" spans="1:3" ht="15" customHeight="1" thickBot="1">
      <c r="A154" s="1" t="s">
        <v>20</v>
      </c>
      <c r="B154" s="80" t="s">
        <v>416</v>
      </c>
      <c r="C154" s="50">
        <f>+C129+C133+C140+C146+C152+C153</f>
        <v>154817858</v>
      </c>
    </row>
    <row r="155" spans="1:3" ht="12.75" thickBot="1">
      <c r="A155" s="162" t="s">
        <v>21</v>
      </c>
      <c r="B155" s="46" t="s">
        <v>415</v>
      </c>
      <c r="C155" s="50">
        <f>+C128+C154</f>
        <v>404426205</v>
      </c>
    </row>
    <row r="156" ht="15" customHeight="1" thickBot="1"/>
    <row r="157" spans="1:3" ht="14.25" customHeight="1" thickBot="1">
      <c r="A157" s="101" t="s">
        <v>452</v>
      </c>
      <c r="B157" s="102"/>
      <c r="C157" s="103"/>
    </row>
    <row r="158" spans="1:3" ht="12.75" thickBot="1">
      <c r="A158" s="101" t="s">
        <v>171</v>
      </c>
      <c r="B158" s="102"/>
      <c r="C158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300" verticalDpi="300" orientation="portrait" paperSize="9" scale="81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30" zoomScaleNormal="130" zoomScaleSheetLayoutView="85" workbookViewId="0" topLeftCell="A1">
      <selection activeCell="A1" sqref="A1"/>
    </sheetView>
  </sheetViews>
  <sheetFormatPr defaultColWidth="9.00390625" defaultRowHeight="12.75"/>
  <cols>
    <col min="1" max="1" width="19.50390625" style="99" customWidth="1"/>
    <col min="2" max="2" width="72.00390625" style="62" customWidth="1"/>
    <col min="3" max="3" width="25.00390625" style="100" customWidth="1"/>
    <col min="4" max="16384" width="9.375" style="109" customWidth="1"/>
  </cols>
  <sheetData>
    <row r="1" spans="1:3" s="107" customFormat="1" ht="16.5" customHeight="1" thickBot="1">
      <c r="A1" s="60"/>
      <c r="B1" s="26"/>
      <c r="C1" s="38" t="s">
        <v>556</v>
      </c>
    </row>
    <row r="2" spans="1:3" s="108" customFormat="1" ht="21" customHeight="1">
      <c r="A2" s="48" t="s">
        <v>53</v>
      </c>
      <c r="B2" s="39" t="s">
        <v>511</v>
      </c>
      <c r="C2" s="41" t="s">
        <v>46</v>
      </c>
    </row>
    <row r="3" spans="1:3" s="108" customFormat="1" ht="12.75" thickBot="1">
      <c r="A3" s="27" t="s">
        <v>169</v>
      </c>
      <c r="B3" s="40" t="s">
        <v>375</v>
      </c>
      <c r="C3" s="53" t="s">
        <v>52</v>
      </c>
    </row>
    <row r="4" spans="1:3" s="108" customFormat="1" ht="15.75" customHeight="1" thickBot="1">
      <c r="A4" s="28"/>
      <c r="B4" s="28"/>
      <c r="C4" s="61"/>
    </row>
    <row r="5" spans="1:3" ht="12.75" thickBot="1">
      <c r="A5" s="49" t="s">
        <v>170</v>
      </c>
      <c r="B5" s="29" t="s">
        <v>495</v>
      </c>
      <c r="C5" s="42" t="s">
        <v>47</v>
      </c>
    </row>
    <row r="6" spans="1:3" s="110" customFormat="1" ht="12.75" customHeight="1" thickBot="1">
      <c r="A6" s="63"/>
      <c r="B6" s="20" t="s">
        <v>435</v>
      </c>
      <c r="C6" s="21" t="s">
        <v>436</v>
      </c>
    </row>
    <row r="7" spans="1:3" s="110" customFormat="1" ht="15.75" customHeight="1" thickBot="1">
      <c r="A7" s="31"/>
      <c r="B7" s="32" t="s">
        <v>48</v>
      </c>
      <c r="C7" s="43"/>
    </row>
    <row r="8" spans="1:3" s="110" customFormat="1" ht="12" customHeight="1" thickBot="1">
      <c r="A8" s="1" t="s">
        <v>11</v>
      </c>
      <c r="B8" s="111" t="s">
        <v>195</v>
      </c>
      <c r="C8" s="112">
        <f>+C9+C10+C11+C12+C13+C14</f>
        <v>2750000</v>
      </c>
    </row>
    <row r="9" spans="1:3" s="116" customFormat="1" ht="12" customHeight="1">
      <c r="A9" s="113" t="s">
        <v>84</v>
      </c>
      <c r="B9" s="114" t="s">
        <v>196</v>
      </c>
      <c r="C9" s="115"/>
    </row>
    <row r="10" spans="1:3" s="120" customFormat="1" ht="12" customHeight="1">
      <c r="A10" s="117" t="s">
        <v>85</v>
      </c>
      <c r="B10" s="118" t="s">
        <v>197</v>
      </c>
      <c r="C10" s="119"/>
    </row>
    <row r="11" spans="1:3" s="120" customFormat="1" ht="12" customHeight="1">
      <c r="A11" s="117" t="s">
        <v>86</v>
      </c>
      <c r="B11" s="118" t="s">
        <v>482</v>
      </c>
      <c r="C11" s="119">
        <v>2750000</v>
      </c>
    </row>
    <row r="12" spans="1:3" s="120" customFormat="1" ht="12" customHeight="1">
      <c r="A12" s="117" t="s">
        <v>87</v>
      </c>
      <c r="B12" s="118" t="s">
        <v>199</v>
      </c>
      <c r="C12" s="119"/>
    </row>
    <row r="13" spans="1:3" s="120" customFormat="1" ht="12" customHeight="1">
      <c r="A13" s="117" t="s">
        <v>129</v>
      </c>
      <c r="B13" s="118" t="s">
        <v>440</v>
      </c>
      <c r="C13" s="119"/>
    </row>
    <row r="14" spans="1:3" s="116" customFormat="1" ht="12" customHeight="1" thickBot="1">
      <c r="A14" s="121" t="s">
        <v>88</v>
      </c>
      <c r="B14" s="122" t="s">
        <v>377</v>
      </c>
      <c r="C14" s="119"/>
    </row>
    <row r="15" spans="1:3" s="116" customFormat="1" ht="12" customHeight="1" thickBot="1">
      <c r="A15" s="1" t="s">
        <v>12</v>
      </c>
      <c r="B15" s="123" t="s">
        <v>200</v>
      </c>
      <c r="C15" s="112">
        <f>+C16+C17+C18+C19+C20</f>
        <v>0</v>
      </c>
    </row>
    <row r="16" spans="1:3" s="116" customFormat="1" ht="12" customHeight="1">
      <c r="A16" s="113" t="s">
        <v>90</v>
      </c>
      <c r="B16" s="114" t="s">
        <v>201</v>
      </c>
      <c r="C16" s="115"/>
    </row>
    <row r="17" spans="1:3" s="116" customFormat="1" ht="12" customHeight="1">
      <c r="A17" s="117" t="s">
        <v>91</v>
      </c>
      <c r="B17" s="118" t="s">
        <v>202</v>
      </c>
      <c r="C17" s="119"/>
    </row>
    <row r="18" spans="1:3" s="116" customFormat="1" ht="12" customHeight="1">
      <c r="A18" s="117" t="s">
        <v>92</v>
      </c>
      <c r="B18" s="118" t="s">
        <v>367</v>
      </c>
      <c r="C18" s="119"/>
    </row>
    <row r="19" spans="1:3" s="116" customFormat="1" ht="12" customHeight="1">
      <c r="A19" s="117" t="s">
        <v>93</v>
      </c>
      <c r="B19" s="118" t="s">
        <v>368</v>
      </c>
      <c r="C19" s="119"/>
    </row>
    <row r="20" spans="1:3" s="116" customFormat="1" ht="12" customHeight="1">
      <c r="A20" s="117" t="s">
        <v>94</v>
      </c>
      <c r="B20" s="118" t="s">
        <v>203</v>
      </c>
      <c r="C20" s="119"/>
    </row>
    <row r="21" spans="1:3" s="120" customFormat="1" ht="12" customHeight="1" thickBot="1">
      <c r="A21" s="121" t="s">
        <v>103</v>
      </c>
      <c r="B21" s="122" t="s">
        <v>204</v>
      </c>
      <c r="C21" s="124"/>
    </row>
    <row r="22" spans="1:3" s="120" customFormat="1" ht="12" customHeight="1" thickBot="1">
      <c r="A22" s="1" t="s">
        <v>13</v>
      </c>
      <c r="B22" s="111" t="s">
        <v>205</v>
      </c>
      <c r="C22" s="112">
        <f>+C23+C24+C25+C26+C27</f>
        <v>0</v>
      </c>
    </row>
    <row r="23" spans="1:3" s="120" customFormat="1" ht="12" customHeight="1">
      <c r="A23" s="113" t="s">
        <v>73</v>
      </c>
      <c r="B23" s="114" t="s">
        <v>206</v>
      </c>
      <c r="C23" s="115"/>
    </row>
    <row r="24" spans="1:3" s="116" customFormat="1" ht="12" customHeight="1">
      <c r="A24" s="117" t="s">
        <v>74</v>
      </c>
      <c r="B24" s="118" t="s">
        <v>207</v>
      </c>
      <c r="C24" s="119"/>
    </row>
    <row r="25" spans="1:3" s="120" customFormat="1" ht="12" customHeight="1">
      <c r="A25" s="117" t="s">
        <v>75</v>
      </c>
      <c r="B25" s="118" t="s">
        <v>369</v>
      </c>
      <c r="C25" s="119"/>
    </row>
    <row r="26" spans="1:3" s="120" customFormat="1" ht="12" customHeight="1">
      <c r="A26" s="117" t="s">
        <v>76</v>
      </c>
      <c r="B26" s="118" t="s">
        <v>370</v>
      </c>
      <c r="C26" s="119"/>
    </row>
    <row r="27" spans="1:3" s="120" customFormat="1" ht="12" customHeight="1">
      <c r="A27" s="117" t="s">
        <v>143</v>
      </c>
      <c r="B27" s="118" t="s">
        <v>208</v>
      </c>
      <c r="C27" s="119"/>
    </row>
    <row r="28" spans="1:3" s="120" customFormat="1" ht="12" customHeight="1" thickBot="1">
      <c r="A28" s="121" t="s">
        <v>144</v>
      </c>
      <c r="B28" s="122" t="s">
        <v>209</v>
      </c>
      <c r="C28" s="124"/>
    </row>
    <row r="29" spans="1:3" s="120" customFormat="1" ht="12" customHeight="1" thickBot="1">
      <c r="A29" s="1" t="s">
        <v>145</v>
      </c>
      <c r="B29" s="111" t="s">
        <v>210</v>
      </c>
      <c r="C29" s="125">
        <f>SUM(C30:C36)</f>
        <v>0</v>
      </c>
    </row>
    <row r="30" spans="1:3" s="120" customFormat="1" ht="12" customHeight="1">
      <c r="A30" s="113" t="s">
        <v>211</v>
      </c>
      <c r="B30" s="114" t="s">
        <v>496</v>
      </c>
      <c r="C30" s="115"/>
    </row>
    <row r="31" spans="1:3" s="120" customFormat="1" ht="12" customHeight="1">
      <c r="A31" s="117" t="s">
        <v>212</v>
      </c>
      <c r="B31" s="118" t="s">
        <v>487</v>
      </c>
      <c r="C31" s="119"/>
    </row>
    <row r="32" spans="1:3" s="120" customFormat="1" ht="12" customHeight="1">
      <c r="A32" s="117" t="s">
        <v>213</v>
      </c>
      <c r="B32" s="118" t="s">
        <v>488</v>
      </c>
      <c r="C32" s="119"/>
    </row>
    <row r="33" spans="1:3" s="120" customFormat="1" ht="12" customHeight="1">
      <c r="A33" s="117" t="s">
        <v>214</v>
      </c>
      <c r="B33" s="118" t="s">
        <v>489</v>
      </c>
      <c r="C33" s="119"/>
    </row>
    <row r="34" spans="1:3" s="120" customFormat="1" ht="12" customHeight="1">
      <c r="A34" s="117" t="s">
        <v>484</v>
      </c>
      <c r="B34" s="118" t="s">
        <v>215</v>
      </c>
      <c r="C34" s="119"/>
    </row>
    <row r="35" spans="1:3" s="120" customFormat="1" ht="12" customHeight="1">
      <c r="A35" s="117" t="s">
        <v>485</v>
      </c>
      <c r="B35" s="118" t="s">
        <v>216</v>
      </c>
      <c r="C35" s="119"/>
    </row>
    <row r="36" spans="1:3" s="120" customFormat="1" ht="12" customHeight="1" thickBot="1">
      <c r="A36" s="121" t="s">
        <v>486</v>
      </c>
      <c r="B36" s="122" t="s">
        <v>217</v>
      </c>
      <c r="C36" s="124"/>
    </row>
    <row r="37" spans="1:3" s="120" customFormat="1" ht="12" customHeight="1" thickBot="1">
      <c r="A37" s="1" t="s">
        <v>15</v>
      </c>
      <c r="B37" s="111" t="s">
        <v>378</v>
      </c>
      <c r="C37" s="112">
        <f>SUM(C38:C48)</f>
        <v>0</v>
      </c>
    </row>
    <row r="38" spans="1:3" s="120" customFormat="1" ht="12" customHeight="1">
      <c r="A38" s="113" t="s">
        <v>77</v>
      </c>
      <c r="B38" s="114" t="s">
        <v>220</v>
      </c>
      <c r="C38" s="115"/>
    </row>
    <row r="39" spans="1:3" s="120" customFormat="1" ht="12" customHeight="1">
      <c r="A39" s="117" t="s">
        <v>78</v>
      </c>
      <c r="B39" s="118" t="s">
        <v>221</v>
      </c>
      <c r="C39" s="119"/>
    </row>
    <row r="40" spans="1:3" s="120" customFormat="1" ht="12" customHeight="1">
      <c r="A40" s="117" t="s">
        <v>79</v>
      </c>
      <c r="B40" s="118" t="s">
        <v>222</v>
      </c>
      <c r="C40" s="119"/>
    </row>
    <row r="41" spans="1:3" s="120" customFormat="1" ht="12" customHeight="1">
      <c r="A41" s="117" t="s">
        <v>147</v>
      </c>
      <c r="B41" s="118" t="s">
        <v>223</v>
      </c>
      <c r="C41" s="119"/>
    </row>
    <row r="42" spans="1:3" s="120" customFormat="1" ht="12" customHeight="1">
      <c r="A42" s="117" t="s">
        <v>148</v>
      </c>
      <c r="B42" s="118" t="s">
        <v>224</v>
      </c>
      <c r="C42" s="119"/>
    </row>
    <row r="43" spans="1:3" s="120" customFormat="1" ht="12" customHeight="1">
      <c r="A43" s="117" t="s">
        <v>149</v>
      </c>
      <c r="B43" s="118" t="s">
        <v>225</v>
      </c>
      <c r="C43" s="119"/>
    </row>
    <row r="44" spans="1:3" s="120" customFormat="1" ht="12" customHeight="1">
      <c r="A44" s="117" t="s">
        <v>150</v>
      </c>
      <c r="B44" s="118" t="s">
        <v>226</v>
      </c>
      <c r="C44" s="119"/>
    </row>
    <row r="45" spans="1:3" s="120" customFormat="1" ht="12" customHeight="1">
      <c r="A45" s="117" t="s">
        <v>151</v>
      </c>
      <c r="B45" s="118" t="s">
        <v>493</v>
      </c>
      <c r="C45" s="119"/>
    </row>
    <row r="46" spans="1:3" s="120" customFormat="1" ht="12" customHeight="1">
      <c r="A46" s="117" t="s">
        <v>218</v>
      </c>
      <c r="B46" s="118" t="s">
        <v>228</v>
      </c>
      <c r="C46" s="126"/>
    </row>
    <row r="47" spans="1:3" s="120" customFormat="1" ht="12" customHeight="1">
      <c r="A47" s="121" t="s">
        <v>219</v>
      </c>
      <c r="B47" s="122" t="s">
        <v>380</v>
      </c>
      <c r="C47" s="127"/>
    </row>
    <row r="48" spans="1:3" s="120" customFormat="1" ht="12" customHeight="1" thickBot="1">
      <c r="A48" s="121" t="s">
        <v>379</v>
      </c>
      <c r="B48" s="122" t="s">
        <v>229</v>
      </c>
      <c r="C48" s="127"/>
    </row>
    <row r="49" spans="1:3" s="120" customFormat="1" ht="12" customHeight="1" thickBot="1">
      <c r="A49" s="1" t="s">
        <v>16</v>
      </c>
      <c r="B49" s="111" t="s">
        <v>230</v>
      </c>
      <c r="C49" s="112">
        <f>SUM(C50:C54)</f>
        <v>0</v>
      </c>
    </row>
    <row r="50" spans="1:3" s="120" customFormat="1" ht="12" customHeight="1">
      <c r="A50" s="113" t="s">
        <v>80</v>
      </c>
      <c r="B50" s="114" t="s">
        <v>234</v>
      </c>
      <c r="C50" s="128"/>
    </row>
    <row r="51" spans="1:3" s="120" customFormat="1" ht="12" customHeight="1">
      <c r="A51" s="117" t="s">
        <v>81</v>
      </c>
      <c r="B51" s="118" t="s">
        <v>235</v>
      </c>
      <c r="C51" s="126"/>
    </row>
    <row r="52" spans="1:3" s="120" customFormat="1" ht="12" customHeight="1">
      <c r="A52" s="117" t="s">
        <v>231</v>
      </c>
      <c r="B52" s="118" t="s">
        <v>236</v>
      </c>
      <c r="C52" s="126"/>
    </row>
    <row r="53" spans="1:3" s="120" customFormat="1" ht="12" customHeight="1">
      <c r="A53" s="117" t="s">
        <v>232</v>
      </c>
      <c r="B53" s="118" t="s">
        <v>237</v>
      </c>
      <c r="C53" s="126"/>
    </row>
    <row r="54" spans="1:3" s="120" customFormat="1" ht="12" customHeight="1" thickBot="1">
      <c r="A54" s="121" t="s">
        <v>233</v>
      </c>
      <c r="B54" s="122" t="s">
        <v>238</v>
      </c>
      <c r="C54" s="127"/>
    </row>
    <row r="55" spans="1:3" s="120" customFormat="1" ht="12" customHeight="1" thickBot="1">
      <c r="A55" s="1" t="s">
        <v>152</v>
      </c>
      <c r="B55" s="111" t="s">
        <v>239</v>
      </c>
      <c r="C55" s="112">
        <f>SUM(C56:C58)</f>
        <v>1960000</v>
      </c>
    </row>
    <row r="56" spans="1:3" s="120" customFormat="1" ht="12" customHeight="1">
      <c r="A56" s="113" t="s">
        <v>82</v>
      </c>
      <c r="B56" s="114" t="s">
        <v>240</v>
      </c>
      <c r="C56" s="115"/>
    </row>
    <row r="57" spans="1:3" s="120" customFormat="1" ht="12" customHeight="1">
      <c r="A57" s="117" t="s">
        <v>83</v>
      </c>
      <c r="B57" s="118" t="s">
        <v>371</v>
      </c>
      <c r="C57" s="119"/>
    </row>
    <row r="58" spans="1:3" s="120" customFormat="1" ht="12" customHeight="1">
      <c r="A58" s="117" t="s">
        <v>243</v>
      </c>
      <c r="B58" s="118" t="s">
        <v>241</v>
      </c>
      <c r="C58" s="119">
        <v>1960000</v>
      </c>
    </row>
    <row r="59" spans="1:3" s="120" customFormat="1" ht="12" customHeight="1" thickBot="1">
      <c r="A59" s="121" t="s">
        <v>244</v>
      </c>
      <c r="B59" s="122" t="s">
        <v>242</v>
      </c>
      <c r="C59" s="124"/>
    </row>
    <row r="60" spans="1:3" s="120" customFormat="1" ht="12" customHeight="1" thickBot="1">
      <c r="A60" s="1" t="s">
        <v>18</v>
      </c>
      <c r="B60" s="123" t="s">
        <v>245</v>
      </c>
      <c r="C60" s="112">
        <f>SUM(C61:C63)</f>
        <v>0</v>
      </c>
    </row>
    <row r="61" spans="1:3" s="120" customFormat="1" ht="12" customHeight="1">
      <c r="A61" s="113" t="s">
        <v>153</v>
      </c>
      <c r="B61" s="114" t="s">
        <v>247</v>
      </c>
      <c r="C61" s="126"/>
    </row>
    <row r="62" spans="1:3" s="120" customFormat="1" ht="12" customHeight="1">
      <c r="A62" s="117" t="s">
        <v>154</v>
      </c>
      <c r="B62" s="118" t="s">
        <v>372</v>
      </c>
      <c r="C62" s="126"/>
    </row>
    <row r="63" spans="1:3" s="120" customFormat="1" ht="12" customHeight="1">
      <c r="A63" s="117" t="s">
        <v>175</v>
      </c>
      <c r="B63" s="118" t="s">
        <v>248</v>
      </c>
      <c r="C63" s="126"/>
    </row>
    <row r="64" spans="1:3" s="120" customFormat="1" ht="12" customHeight="1" thickBot="1">
      <c r="A64" s="121" t="s">
        <v>246</v>
      </c>
      <c r="B64" s="122" t="s">
        <v>249</v>
      </c>
      <c r="C64" s="126"/>
    </row>
    <row r="65" spans="1:3" s="120" customFormat="1" ht="12" customHeight="1" thickBot="1">
      <c r="A65" s="1" t="s">
        <v>19</v>
      </c>
      <c r="B65" s="111" t="s">
        <v>250</v>
      </c>
      <c r="C65" s="125">
        <f>+C8+C15+C22+C29+C37+C49+C55+C60</f>
        <v>4710000</v>
      </c>
    </row>
    <row r="66" spans="1:3" s="120" customFormat="1" ht="12" customHeight="1" thickBot="1">
      <c r="A66" s="129" t="s">
        <v>340</v>
      </c>
      <c r="B66" s="123" t="s">
        <v>252</v>
      </c>
      <c r="C66" s="112">
        <f>SUM(C67:C69)</f>
        <v>0</v>
      </c>
    </row>
    <row r="67" spans="1:3" s="120" customFormat="1" ht="12" customHeight="1">
      <c r="A67" s="113" t="s">
        <v>283</v>
      </c>
      <c r="B67" s="114" t="s">
        <v>253</v>
      </c>
      <c r="C67" s="126"/>
    </row>
    <row r="68" spans="1:3" s="120" customFormat="1" ht="12" customHeight="1">
      <c r="A68" s="117" t="s">
        <v>292</v>
      </c>
      <c r="B68" s="118" t="s">
        <v>254</v>
      </c>
      <c r="C68" s="126"/>
    </row>
    <row r="69" spans="1:3" s="120" customFormat="1" ht="12" customHeight="1" thickBot="1">
      <c r="A69" s="121" t="s">
        <v>293</v>
      </c>
      <c r="B69" s="130" t="s">
        <v>255</v>
      </c>
      <c r="C69" s="126"/>
    </row>
    <row r="70" spans="1:3" s="120" customFormat="1" ht="12" customHeight="1" thickBot="1">
      <c r="A70" s="129" t="s">
        <v>256</v>
      </c>
      <c r="B70" s="123" t="s">
        <v>257</v>
      </c>
      <c r="C70" s="112">
        <f>SUM(C71:C74)</f>
        <v>0</v>
      </c>
    </row>
    <row r="71" spans="1:3" s="120" customFormat="1" ht="12" customHeight="1">
      <c r="A71" s="113" t="s">
        <v>130</v>
      </c>
      <c r="B71" s="114" t="s">
        <v>258</v>
      </c>
      <c r="C71" s="126"/>
    </row>
    <row r="72" spans="1:3" s="120" customFormat="1" ht="12" customHeight="1">
      <c r="A72" s="117" t="s">
        <v>131</v>
      </c>
      <c r="B72" s="118" t="s">
        <v>259</v>
      </c>
      <c r="C72" s="126"/>
    </row>
    <row r="73" spans="1:3" s="120" customFormat="1" ht="12" customHeight="1">
      <c r="A73" s="117" t="s">
        <v>284</v>
      </c>
      <c r="B73" s="118" t="s">
        <v>260</v>
      </c>
      <c r="C73" s="126"/>
    </row>
    <row r="74" spans="1:3" s="120" customFormat="1" ht="12" customHeight="1" thickBot="1">
      <c r="A74" s="121" t="s">
        <v>285</v>
      </c>
      <c r="B74" s="122" t="s">
        <v>261</v>
      </c>
      <c r="C74" s="126"/>
    </row>
    <row r="75" spans="1:3" s="120" customFormat="1" ht="12" customHeight="1" thickBot="1">
      <c r="A75" s="129" t="s">
        <v>262</v>
      </c>
      <c r="B75" s="123" t="s">
        <v>263</v>
      </c>
      <c r="C75" s="112">
        <f>SUM(C76:C77)</f>
        <v>0</v>
      </c>
    </row>
    <row r="76" spans="1:3" s="120" customFormat="1" ht="12" customHeight="1">
      <c r="A76" s="113" t="s">
        <v>286</v>
      </c>
      <c r="B76" s="114" t="s">
        <v>264</v>
      </c>
      <c r="C76" s="126"/>
    </row>
    <row r="77" spans="1:3" s="120" customFormat="1" ht="12" customHeight="1" thickBot="1">
      <c r="A77" s="121" t="s">
        <v>287</v>
      </c>
      <c r="B77" s="122" t="s">
        <v>265</v>
      </c>
      <c r="C77" s="126"/>
    </row>
    <row r="78" spans="1:3" s="116" customFormat="1" ht="12" customHeight="1" thickBot="1">
      <c r="A78" s="129" t="s">
        <v>266</v>
      </c>
      <c r="B78" s="123" t="s">
        <v>267</v>
      </c>
      <c r="C78" s="112">
        <f>SUM(C79:C81)</f>
        <v>0</v>
      </c>
    </row>
    <row r="79" spans="1:3" s="120" customFormat="1" ht="12" customHeight="1">
      <c r="A79" s="113" t="s">
        <v>288</v>
      </c>
      <c r="B79" s="114" t="s">
        <v>268</v>
      </c>
      <c r="C79" s="126"/>
    </row>
    <row r="80" spans="1:3" s="120" customFormat="1" ht="12" customHeight="1">
      <c r="A80" s="117" t="s">
        <v>289</v>
      </c>
      <c r="B80" s="118" t="s">
        <v>269</v>
      </c>
      <c r="C80" s="126"/>
    </row>
    <row r="81" spans="1:3" s="120" customFormat="1" ht="12" customHeight="1" thickBot="1">
      <c r="A81" s="121" t="s">
        <v>290</v>
      </c>
      <c r="B81" s="122" t="s">
        <v>270</v>
      </c>
      <c r="C81" s="126"/>
    </row>
    <row r="82" spans="1:3" s="120" customFormat="1" ht="12" customHeight="1" thickBot="1">
      <c r="A82" s="129" t="s">
        <v>271</v>
      </c>
      <c r="B82" s="123" t="s">
        <v>291</v>
      </c>
      <c r="C82" s="112">
        <f>SUM(C83:C86)</f>
        <v>0</v>
      </c>
    </row>
    <row r="83" spans="1:3" s="120" customFormat="1" ht="12" customHeight="1">
      <c r="A83" s="131" t="s">
        <v>272</v>
      </c>
      <c r="B83" s="114" t="s">
        <v>273</v>
      </c>
      <c r="C83" s="126"/>
    </row>
    <row r="84" spans="1:3" s="120" customFormat="1" ht="12" customHeight="1">
      <c r="A84" s="132" t="s">
        <v>274</v>
      </c>
      <c r="B84" s="118" t="s">
        <v>275</v>
      </c>
      <c r="C84" s="126"/>
    </row>
    <row r="85" spans="1:3" s="120" customFormat="1" ht="12" customHeight="1">
      <c r="A85" s="132" t="s">
        <v>276</v>
      </c>
      <c r="B85" s="118" t="s">
        <v>277</v>
      </c>
      <c r="C85" s="126"/>
    </row>
    <row r="86" spans="1:3" s="116" customFormat="1" ht="12" customHeight="1" thickBot="1">
      <c r="A86" s="133" t="s">
        <v>278</v>
      </c>
      <c r="B86" s="122" t="s">
        <v>279</v>
      </c>
      <c r="C86" s="126"/>
    </row>
    <row r="87" spans="1:3" s="116" customFormat="1" ht="12" customHeight="1" thickBot="1">
      <c r="A87" s="129" t="s">
        <v>280</v>
      </c>
      <c r="B87" s="123" t="s">
        <v>418</v>
      </c>
      <c r="C87" s="134"/>
    </row>
    <row r="88" spans="1:3" s="116" customFormat="1" ht="12" customHeight="1" thickBot="1">
      <c r="A88" s="129" t="s">
        <v>441</v>
      </c>
      <c r="B88" s="123" t="s">
        <v>281</v>
      </c>
      <c r="C88" s="134"/>
    </row>
    <row r="89" spans="1:3" s="116" customFormat="1" ht="12" customHeight="1" thickBot="1">
      <c r="A89" s="129" t="s">
        <v>442</v>
      </c>
      <c r="B89" s="135" t="s">
        <v>421</v>
      </c>
      <c r="C89" s="125">
        <f>+C66+C70+C75+C78+C82+C88+C87</f>
        <v>0</v>
      </c>
    </row>
    <row r="90" spans="1:3" s="116" customFormat="1" ht="12" customHeight="1" thickBot="1">
      <c r="A90" s="136" t="s">
        <v>443</v>
      </c>
      <c r="B90" s="137" t="s">
        <v>444</v>
      </c>
      <c r="C90" s="125">
        <f>+C65+C89</f>
        <v>4710000</v>
      </c>
    </row>
    <row r="91" spans="1:3" s="120" customFormat="1" ht="15" customHeight="1" thickBot="1">
      <c r="A91" s="93"/>
      <c r="B91" s="35"/>
      <c r="C91" s="94"/>
    </row>
    <row r="92" spans="1:3" s="110" customFormat="1" ht="16.5" customHeight="1" thickBot="1">
      <c r="A92" s="49"/>
      <c r="B92" s="36" t="s">
        <v>49</v>
      </c>
      <c r="C92" s="92"/>
    </row>
    <row r="93" spans="1:3" s="116" customFormat="1" ht="12" customHeight="1" thickBot="1">
      <c r="A93" s="138" t="s">
        <v>11</v>
      </c>
      <c r="B93" s="139" t="s">
        <v>517</v>
      </c>
      <c r="C93" s="140">
        <f>+C94+C95+C96+C97+C98+C111</f>
        <v>13976820</v>
      </c>
    </row>
    <row r="94" spans="1:3" ht="12" customHeight="1">
      <c r="A94" s="141" t="s">
        <v>84</v>
      </c>
      <c r="B94" s="69" t="s">
        <v>42</v>
      </c>
      <c r="C94" s="142">
        <v>2766000</v>
      </c>
    </row>
    <row r="95" spans="1:3" ht="12" customHeight="1">
      <c r="A95" s="117" t="s">
        <v>85</v>
      </c>
      <c r="B95" s="72" t="s">
        <v>155</v>
      </c>
      <c r="C95" s="119">
        <v>746820</v>
      </c>
    </row>
    <row r="96" spans="1:3" ht="12" customHeight="1">
      <c r="A96" s="117" t="s">
        <v>86</v>
      </c>
      <c r="B96" s="72" t="s">
        <v>121</v>
      </c>
      <c r="C96" s="124"/>
    </row>
    <row r="97" spans="1:3" ht="12" customHeight="1">
      <c r="A97" s="117" t="s">
        <v>87</v>
      </c>
      <c r="B97" s="143" t="s">
        <v>156</v>
      </c>
      <c r="C97" s="124">
        <v>2750000</v>
      </c>
    </row>
    <row r="98" spans="1:3" ht="12" customHeight="1">
      <c r="A98" s="117" t="s">
        <v>98</v>
      </c>
      <c r="B98" s="144" t="s">
        <v>157</v>
      </c>
      <c r="C98" s="124">
        <v>7714000</v>
      </c>
    </row>
    <row r="99" spans="1:3" ht="12" customHeight="1">
      <c r="A99" s="117" t="s">
        <v>88</v>
      </c>
      <c r="B99" s="72" t="s">
        <v>445</v>
      </c>
      <c r="C99" s="124"/>
    </row>
    <row r="100" spans="1:3" ht="12" customHeight="1">
      <c r="A100" s="117" t="s">
        <v>89</v>
      </c>
      <c r="B100" s="145" t="s">
        <v>384</v>
      </c>
      <c r="C100" s="124"/>
    </row>
    <row r="101" spans="1:3" ht="12" customHeight="1">
      <c r="A101" s="117" t="s">
        <v>99</v>
      </c>
      <c r="B101" s="145" t="s">
        <v>383</v>
      </c>
      <c r="C101" s="124"/>
    </row>
    <row r="102" spans="1:3" ht="12" customHeight="1">
      <c r="A102" s="117" t="s">
        <v>100</v>
      </c>
      <c r="B102" s="145" t="s">
        <v>297</v>
      </c>
      <c r="C102" s="124"/>
    </row>
    <row r="103" spans="1:3" ht="12" customHeight="1">
      <c r="A103" s="117" t="s">
        <v>101</v>
      </c>
      <c r="B103" s="146" t="s">
        <v>298</v>
      </c>
      <c r="C103" s="124"/>
    </row>
    <row r="104" spans="1:3" ht="12" customHeight="1">
      <c r="A104" s="117" t="s">
        <v>102</v>
      </c>
      <c r="B104" s="146" t="s">
        <v>299</v>
      </c>
      <c r="C104" s="124"/>
    </row>
    <row r="105" spans="1:3" ht="12" customHeight="1">
      <c r="A105" s="117" t="s">
        <v>104</v>
      </c>
      <c r="B105" s="145" t="s">
        <v>300</v>
      </c>
      <c r="C105" s="124"/>
    </row>
    <row r="106" spans="1:3" ht="12" customHeight="1">
      <c r="A106" s="117" t="s">
        <v>158</v>
      </c>
      <c r="B106" s="145" t="s">
        <v>301</v>
      </c>
      <c r="C106" s="124"/>
    </row>
    <row r="107" spans="1:3" ht="12" customHeight="1">
      <c r="A107" s="117" t="s">
        <v>295</v>
      </c>
      <c r="B107" s="146" t="s">
        <v>302</v>
      </c>
      <c r="C107" s="124"/>
    </row>
    <row r="108" spans="1:3" ht="12" customHeight="1">
      <c r="A108" s="147" t="s">
        <v>296</v>
      </c>
      <c r="B108" s="148" t="s">
        <v>303</v>
      </c>
      <c r="C108" s="124"/>
    </row>
    <row r="109" spans="1:3" ht="12" customHeight="1">
      <c r="A109" s="117" t="s">
        <v>381</v>
      </c>
      <c r="B109" s="148" t="s">
        <v>304</v>
      </c>
      <c r="C109" s="124"/>
    </row>
    <row r="110" spans="1:3" ht="12" customHeight="1">
      <c r="A110" s="117" t="s">
        <v>382</v>
      </c>
      <c r="B110" s="146" t="s">
        <v>305</v>
      </c>
      <c r="C110" s="119"/>
    </row>
    <row r="111" spans="1:3" ht="12" customHeight="1">
      <c r="A111" s="117" t="s">
        <v>386</v>
      </c>
      <c r="B111" s="143" t="s">
        <v>43</v>
      </c>
      <c r="C111" s="119"/>
    </row>
    <row r="112" spans="1:3" ht="12" customHeight="1">
      <c r="A112" s="121" t="s">
        <v>387</v>
      </c>
      <c r="B112" s="72" t="s">
        <v>446</v>
      </c>
      <c r="C112" s="124"/>
    </row>
    <row r="113" spans="1:3" ht="12" customHeight="1" thickBot="1">
      <c r="A113" s="149" t="s">
        <v>388</v>
      </c>
      <c r="B113" s="150" t="s">
        <v>447</v>
      </c>
      <c r="C113" s="151"/>
    </row>
    <row r="114" spans="1:3" ht="12" customHeight="1" thickBot="1">
      <c r="A114" s="1" t="s">
        <v>12</v>
      </c>
      <c r="B114" s="152" t="s">
        <v>518</v>
      </c>
      <c r="C114" s="112">
        <f>+C115+C117+C119</f>
        <v>0</v>
      </c>
    </row>
    <row r="115" spans="1:3" ht="12" customHeight="1">
      <c r="A115" s="113" t="s">
        <v>90</v>
      </c>
      <c r="B115" s="72" t="s">
        <v>174</v>
      </c>
      <c r="C115" s="115"/>
    </row>
    <row r="116" spans="1:3" ht="12" customHeight="1">
      <c r="A116" s="113" t="s">
        <v>91</v>
      </c>
      <c r="B116" s="153" t="s">
        <v>309</v>
      </c>
      <c r="C116" s="115"/>
    </row>
    <row r="117" spans="1:3" ht="12" customHeight="1">
      <c r="A117" s="113" t="s">
        <v>92</v>
      </c>
      <c r="B117" s="153" t="s">
        <v>159</v>
      </c>
      <c r="C117" s="119"/>
    </row>
    <row r="118" spans="1:3" ht="12" customHeight="1">
      <c r="A118" s="113" t="s">
        <v>93</v>
      </c>
      <c r="B118" s="153" t="s">
        <v>310</v>
      </c>
      <c r="C118" s="154"/>
    </row>
    <row r="119" spans="1:3" ht="12" customHeight="1">
      <c r="A119" s="113" t="s">
        <v>94</v>
      </c>
      <c r="B119" s="155" t="s">
        <v>176</v>
      </c>
      <c r="C119" s="154"/>
    </row>
    <row r="120" spans="1:3" ht="12" customHeight="1">
      <c r="A120" s="113" t="s">
        <v>103</v>
      </c>
      <c r="B120" s="156" t="s">
        <v>373</v>
      </c>
      <c r="C120" s="154"/>
    </row>
    <row r="121" spans="1:3" ht="12" customHeight="1">
      <c r="A121" s="113" t="s">
        <v>105</v>
      </c>
      <c r="B121" s="157" t="s">
        <v>315</v>
      </c>
      <c r="C121" s="154"/>
    </row>
    <row r="122" spans="1:3" ht="12" customHeight="1">
      <c r="A122" s="113" t="s">
        <v>160</v>
      </c>
      <c r="B122" s="146" t="s">
        <v>299</v>
      </c>
      <c r="C122" s="154"/>
    </row>
    <row r="123" spans="1:3" ht="12" customHeight="1">
      <c r="A123" s="113" t="s">
        <v>161</v>
      </c>
      <c r="B123" s="146" t="s">
        <v>314</v>
      </c>
      <c r="C123" s="154"/>
    </row>
    <row r="124" spans="1:3" ht="12" customHeight="1">
      <c r="A124" s="113" t="s">
        <v>162</v>
      </c>
      <c r="B124" s="146" t="s">
        <v>313</v>
      </c>
      <c r="C124" s="154"/>
    </row>
    <row r="125" spans="1:3" ht="12" customHeight="1">
      <c r="A125" s="113" t="s">
        <v>306</v>
      </c>
      <c r="B125" s="146" t="s">
        <v>302</v>
      </c>
      <c r="C125" s="154"/>
    </row>
    <row r="126" spans="1:3" ht="12" customHeight="1">
      <c r="A126" s="113" t="s">
        <v>307</v>
      </c>
      <c r="B126" s="146" t="s">
        <v>312</v>
      </c>
      <c r="C126" s="154"/>
    </row>
    <row r="127" spans="1:3" ht="12" customHeight="1" thickBot="1">
      <c r="A127" s="147" t="s">
        <v>308</v>
      </c>
      <c r="B127" s="146" t="s">
        <v>311</v>
      </c>
      <c r="C127" s="158"/>
    </row>
    <row r="128" spans="1:3" ht="12" customHeight="1" thickBot="1">
      <c r="A128" s="1" t="s">
        <v>13</v>
      </c>
      <c r="B128" s="80" t="s">
        <v>391</v>
      </c>
      <c r="C128" s="112">
        <f>+C93+C114</f>
        <v>13976820</v>
      </c>
    </row>
    <row r="129" spans="1:3" ht="12" customHeight="1" thickBot="1">
      <c r="A129" s="1" t="s">
        <v>14</v>
      </c>
      <c r="B129" s="80" t="s">
        <v>392</v>
      </c>
      <c r="C129" s="112">
        <f>+C130+C131+C132</f>
        <v>0</v>
      </c>
    </row>
    <row r="130" spans="1:3" s="116" customFormat="1" ht="12" customHeight="1">
      <c r="A130" s="113" t="s">
        <v>211</v>
      </c>
      <c r="B130" s="78" t="s">
        <v>450</v>
      </c>
      <c r="C130" s="154"/>
    </row>
    <row r="131" spans="1:3" ht="12" customHeight="1">
      <c r="A131" s="113" t="s">
        <v>212</v>
      </c>
      <c r="B131" s="78" t="s">
        <v>400</v>
      </c>
      <c r="C131" s="154"/>
    </row>
    <row r="132" spans="1:3" ht="12" customHeight="1" thickBot="1">
      <c r="A132" s="147" t="s">
        <v>213</v>
      </c>
      <c r="B132" s="74" t="s">
        <v>449</v>
      </c>
      <c r="C132" s="154"/>
    </row>
    <row r="133" spans="1:3" ht="12" customHeight="1" thickBot="1">
      <c r="A133" s="1" t="s">
        <v>15</v>
      </c>
      <c r="B133" s="80" t="s">
        <v>393</v>
      </c>
      <c r="C133" s="112">
        <f>+C134+C135+C136+C137+C138+C139</f>
        <v>0</v>
      </c>
    </row>
    <row r="134" spans="1:3" ht="12" customHeight="1">
      <c r="A134" s="113" t="s">
        <v>77</v>
      </c>
      <c r="B134" s="78" t="s">
        <v>402</v>
      </c>
      <c r="C134" s="154"/>
    </row>
    <row r="135" spans="1:3" ht="12" customHeight="1">
      <c r="A135" s="113" t="s">
        <v>78</v>
      </c>
      <c r="B135" s="78" t="s">
        <v>394</v>
      </c>
      <c r="C135" s="154"/>
    </row>
    <row r="136" spans="1:3" ht="12" customHeight="1">
      <c r="A136" s="113" t="s">
        <v>79</v>
      </c>
      <c r="B136" s="78" t="s">
        <v>395</v>
      </c>
      <c r="C136" s="154"/>
    </row>
    <row r="137" spans="1:3" ht="12" customHeight="1">
      <c r="A137" s="113" t="s">
        <v>147</v>
      </c>
      <c r="B137" s="78" t="s">
        <v>448</v>
      </c>
      <c r="C137" s="154"/>
    </row>
    <row r="138" spans="1:3" ht="12" customHeight="1">
      <c r="A138" s="113" t="s">
        <v>148</v>
      </c>
      <c r="B138" s="78" t="s">
        <v>397</v>
      </c>
      <c r="C138" s="154"/>
    </row>
    <row r="139" spans="1:3" s="116" customFormat="1" ht="12" customHeight="1" thickBot="1">
      <c r="A139" s="147" t="s">
        <v>149</v>
      </c>
      <c r="B139" s="74" t="s">
        <v>398</v>
      </c>
      <c r="C139" s="154"/>
    </row>
    <row r="140" spans="1:11" ht="12" customHeight="1" thickBot="1">
      <c r="A140" s="1" t="s">
        <v>16</v>
      </c>
      <c r="B140" s="80" t="s">
        <v>473</v>
      </c>
      <c r="C140" s="125">
        <f>+C141+C142+C144+C145+C143</f>
        <v>0</v>
      </c>
      <c r="K140" s="159"/>
    </row>
    <row r="141" spans="1:3" ht="12">
      <c r="A141" s="113" t="s">
        <v>80</v>
      </c>
      <c r="B141" s="78" t="s">
        <v>316</v>
      </c>
      <c r="C141" s="154"/>
    </row>
    <row r="142" spans="1:3" ht="12" customHeight="1">
      <c r="A142" s="113" t="s">
        <v>81</v>
      </c>
      <c r="B142" s="78" t="s">
        <v>317</v>
      </c>
      <c r="C142" s="154"/>
    </row>
    <row r="143" spans="1:3" s="116" customFormat="1" ht="12" customHeight="1">
      <c r="A143" s="113" t="s">
        <v>231</v>
      </c>
      <c r="B143" s="78" t="s">
        <v>472</v>
      </c>
      <c r="C143" s="154"/>
    </row>
    <row r="144" spans="1:3" s="116" customFormat="1" ht="12" customHeight="1">
      <c r="A144" s="113" t="s">
        <v>232</v>
      </c>
      <c r="B144" s="78" t="s">
        <v>407</v>
      </c>
      <c r="C144" s="154"/>
    </row>
    <row r="145" spans="1:3" s="116" customFormat="1" ht="12" customHeight="1" thickBot="1">
      <c r="A145" s="147" t="s">
        <v>233</v>
      </c>
      <c r="B145" s="74" t="s">
        <v>336</v>
      </c>
      <c r="C145" s="154"/>
    </row>
    <row r="146" spans="1:3" s="116" customFormat="1" ht="12" customHeight="1" thickBot="1">
      <c r="A146" s="1" t="s">
        <v>17</v>
      </c>
      <c r="B146" s="80" t="s">
        <v>408</v>
      </c>
      <c r="C146" s="160">
        <f>+C147+C148+C149+C150+C151</f>
        <v>0</v>
      </c>
    </row>
    <row r="147" spans="1:3" s="116" customFormat="1" ht="12" customHeight="1">
      <c r="A147" s="113" t="s">
        <v>82</v>
      </c>
      <c r="B147" s="78" t="s">
        <v>403</v>
      </c>
      <c r="C147" s="154"/>
    </row>
    <row r="148" spans="1:3" s="116" customFormat="1" ht="12" customHeight="1">
      <c r="A148" s="113" t="s">
        <v>83</v>
      </c>
      <c r="B148" s="78" t="s">
        <v>410</v>
      </c>
      <c r="C148" s="154"/>
    </row>
    <row r="149" spans="1:3" s="116" customFormat="1" ht="12" customHeight="1">
      <c r="A149" s="113" t="s">
        <v>243</v>
      </c>
      <c r="B149" s="78" t="s">
        <v>405</v>
      </c>
      <c r="C149" s="154"/>
    </row>
    <row r="150" spans="1:3" ht="12.75" customHeight="1">
      <c r="A150" s="113" t="s">
        <v>244</v>
      </c>
      <c r="B150" s="78" t="s">
        <v>451</v>
      </c>
      <c r="C150" s="154"/>
    </row>
    <row r="151" spans="1:3" ht="12.75" customHeight="1" thickBot="1">
      <c r="A151" s="147" t="s">
        <v>409</v>
      </c>
      <c r="B151" s="74" t="s">
        <v>412</v>
      </c>
      <c r="C151" s="158"/>
    </row>
    <row r="152" spans="1:3" ht="12.75" customHeight="1" thickBot="1">
      <c r="A152" s="161" t="s">
        <v>18</v>
      </c>
      <c r="B152" s="80" t="s">
        <v>413</v>
      </c>
      <c r="C152" s="160"/>
    </row>
    <row r="153" spans="1:3" ht="12" customHeight="1" thickBot="1">
      <c r="A153" s="161" t="s">
        <v>19</v>
      </c>
      <c r="B153" s="80" t="s">
        <v>414</v>
      </c>
      <c r="C153" s="160"/>
    </row>
    <row r="154" spans="1:3" ht="15" customHeight="1" thickBot="1">
      <c r="A154" s="1" t="s">
        <v>20</v>
      </c>
      <c r="B154" s="80" t="s">
        <v>416</v>
      </c>
      <c r="C154" s="50">
        <f>+C129+C133+C140+C146+C152+C153</f>
        <v>0</v>
      </c>
    </row>
    <row r="155" spans="1:3" ht="12.75" thickBot="1">
      <c r="A155" s="162" t="s">
        <v>21</v>
      </c>
      <c r="B155" s="46" t="s">
        <v>415</v>
      </c>
      <c r="C155" s="50">
        <f>+C128+C154</f>
        <v>13976820</v>
      </c>
    </row>
    <row r="156" ht="15" customHeight="1" thickBot="1"/>
    <row r="157" spans="1:3" ht="14.25" customHeight="1" thickBot="1">
      <c r="A157" s="101" t="s">
        <v>452</v>
      </c>
      <c r="B157" s="102"/>
      <c r="C157" s="103"/>
    </row>
    <row r="158" spans="1:3" ht="12.75" thickBot="1">
      <c r="A158" s="101" t="s">
        <v>171</v>
      </c>
      <c r="B158" s="102"/>
      <c r="C158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300" verticalDpi="300" orientation="portrait" paperSize="9" scale="81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PageLayoutView="0" workbookViewId="0" topLeftCell="A1">
      <selection activeCell="C98" sqref="C98"/>
    </sheetView>
  </sheetViews>
  <sheetFormatPr defaultColWidth="9.00390625" defaultRowHeight="12.75"/>
  <cols>
    <col min="1" max="1" width="19.50390625" style="99" customWidth="1"/>
    <col min="2" max="2" width="72.00390625" style="62" customWidth="1"/>
    <col min="3" max="3" width="25.00390625" style="100" customWidth="1"/>
    <col min="4" max="16384" width="9.375" style="109" customWidth="1"/>
  </cols>
  <sheetData>
    <row r="1" spans="1:3" s="107" customFormat="1" ht="16.5" customHeight="1" thickBot="1">
      <c r="A1" s="60"/>
      <c r="B1" s="26"/>
      <c r="C1" s="38" t="s">
        <v>565</v>
      </c>
    </row>
    <row r="2" spans="1:3" s="108" customFormat="1" ht="21" customHeight="1">
      <c r="A2" s="48" t="s">
        <v>53</v>
      </c>
      <c r="B2" s="39" t="s">
        <v>511</v>
      </c>
      <c r="C2" s="41" t="s">
        <v>46</v>
      </c>
    </row>
    <row r="3" spans="1:3" s="108" customFormat="1" ht="12.75" thickBot="1">
      <c r="A3" s="27" t="s">
        <v>169</v>
      </c>
      <c r="B3" s="40" t="s">
        <v>550</v>
      </c>
      <c r="C3" s="53" t="s">
        <v>52</v>
      </c>
    </row>
    <row r="4" spans="1:3" s="108" customFormat="1" ht="15.75" customHeight="1" thickBot="1">
      <c r="A4" s="28"/>
      <c r="B4" s="28"/>
      <c r="C4" s="61"/>
    </row>
    <row r="5" spans="1:3" ht="12.75" thickBot="1">
      <c r="A5" s="49" t="s">
        <v>170</v>
      </c>
      <c r="B5" s="29" t="s">
        <v>495</v>
      </c>
      <c r="C5" s="42" t="s">
        <v>47</v>
      </c>
    </row>
    <row r="6" spans="1:3" s="110" customFormat="1" ht="12.75" customHeight="1" thickBot="1">
      <c r="A6" s="63"/>
      <c r="B6" s="20" t="s">
        <v>435</v>
      </c>
      <c r="C6" s="21" t="s">
        <v>436</v>
      </c>
    </row>
    <row r="7" spans="1:3" s="110" customFormat="1" ht="15.75" customHeight="1" thickBot="1">
      <c r="A7" s="31"/>
      <c r="B7" s="32" t="s">
        <v>48</v>
      </c>
      <c r="C7" s="43"/>
    </row>
    <row r="8" spans="1:3" s="110" customFormat="1" ht="12" customHeight="1" thickBot="1">
      <c r="A8" s="1" t="s">
        <v>11</v>
      </c>
      <c r="B8" s="111" t="s">
        <v>195</v>
      </c>
      <c r="C8" s="112"/>
    </row>
    <row r="9" spans="1:3" s="116" customFormat="1" ht="12" customHeight="1">
      <c r="A9" s="113" t="s">
        <v>84</v>
      </c>
      <c r="B9" s="114" t="s">
        <v>196</v>
      </c>
      <c r="C9" s="115"/>
    </row>
    <row r="10" spans="1:3" s="120" customFormat="1" ht="12" customHeight="1">
      <c r="A10" s="117" t="s">
        <v>85</v>
      </c>
      <c r="B10" s="118" t="s">
        <v>197</v>
      </c>
      <c r="C10" s="119"/>
    </row>
    <row r="11" spans="1:3" s="120" customFormat="1" ht="12" customHeight="1">
      <c r="A11" s="117" t="s">
        <v>86</v>
      </c>
      <c r="B11" s="118" t="s">
        <v>482</v>
      </c>
      <c r="C11" s="119"/>
    </row>
    <row r="12" spans="1:3" s="120" customFormat="1" ht="12" customHeight="1">
      <c r="A12" s="117" t="s">
        <v>87</v>
      </c>
      <c r="B12" s="118" t="s">
        <v>199</v>
      </c>
      <c r="C12" s="119"/>
    </row>
    <row r="13" spans="1:3" s="120" customFormat="1" ht="12" customHeight="1">
      <c r="A13" s="117" t="s">
        <v>129</v>
      </c>
      <c r="B13" s="118" t="s">
        <v>440</v>
      </c>
      <c r="C13" s="119"/>
    </row>
    <row r="14" spans="1:3" s="116" customFormat="1" ht="12" customHeight="1" thickBot="1">
      <c r="A14" s="121" t="s">
        <v>88</v>
      </c>
      <c r="B14" s="122" t="s">
        <v>377</v>
      </c>
      <c r="C14" s="119"/>
    </row>
    <row r="15" spans="1:3" s="116" customFormat="1" ht="12" customHeight="1" thickBot="1">
      <c r="A15" s="1" t="s">
        <v>12</v>
      </c>
      <c r="B15" s="123" t="s">
        <v>200</v>
      </c>
      <c r="C15" s="112">
        <f>+C16+C17+C18+C19+C20</f>
        <v>0</v>
      </c>
    </row>
    <row r="16" spans="1:3" s="116" customFormat="1" ht="12" customHeight="1">
      <c r="A16" s="113" t="s">
        <v>90</v>
      </c>
      <c r="B16" s="114" t="s">
        <v>201</v>
      </c>
      <c r="C16" s="115"/>
    </row>
    <row r="17" spans="1:3" s="116" customFormat="1" ht="12" customHeight="1">
      <c r="A17" s="117" t="s">
        <v>91</v>
      </c>
      <c r="B17" s="118" t="s">
        <v>202</v>
      </c>
      <c r="C17" s="119"/>
    </row>
    <row r="18" spans="1:3" s="116" customFormat="1" ht="12" customHeight="1">
      <c r="A18" s="117" t="s">
        <v>92</v>
      </c>
      <c r="B18" s="118" t="s">
        <v>367</v>
      </c>
      <c r="C18" s="119"/>
    </row>
    <row r="19" spans="1:3" s="116" customFormat="1" ht="12" customHeight="1">
      <c r="A19" s="117" t="s">
        <v>93</v>
      </c>
      <c r="B19" s="118" t="s">
        <v>368</v>
      </c>
      <c r="C19" s="119"/>
    </row>
    <row r="20" spans="1:3" s="116" customFormat="1" ht="12" customHeight="1">
      <c r="A20" s="117" t="s">
        <v>94</v>
      </c>
      <c r="B20" s="118" t="s">
        <v>203</v>
      </c>
      <c r="C20" s="119"/>
    </row>
    <row r="21" spans="1:3" s="120" customFormat="1" ht="12" customHeight="1" thickBot="1">
      <c r="A21" s="121" t="s">
        <v>103</v>
      </c>
      <c r="B21" s="122" t="s">
        <v>204</v>
      </c>
      <c r="C21" s="124"/>
    </row>
    <row r="22" spans="1:3" s="120" customFormat="1" ht="12" customHeight="1" thickBot="1">
      <c r="A22" s="1" t="s">
        <v>13</v>
      </c>
      <c r="B22" s="111" t="s">
        <v>205</v>
      </c>
      <c r="C22" s="112">
        <f>+C23+C24+C25+C26+C27</f>
        <v>0</v>
      </c>
    </row>
    <row r="23" spans="1:3" s="120" customFormat="1" ht="12" customHeight="1">
      <c r="A23" s="113" t="s">
        <v>73</v>
      </c>
      <c r="B23" s="114" t="s">
        <v>206</v>
      </c>
      <c r="C23" s="115"/>
    </row>
    <row r="24" spans="1:3" s="116" customFormat="1" ht="12" customHeight="1">
      <c r="A24" s="117" t="s">
        <v>74</v>
      </c>
      <c r="B24" s="118" t="s">
        <v>207</v>
      </c>
      <c r="C24" s="119"/>
    </row>
    <row r="25" spans="1:3" s="120" customFormat="1" ht="12" customHeight="1">
      <c r="A25" s="117" t="s">
        <v>75</v>
      </c>
      <c r="B25" s="118" t="s">
        <v>369</v>
      </c>
      <c r="C25" s="119"/>
    </row>
    <row r="26" spans="1:3" s="120" customFormat="1" ht="12" customHeight="1">
      <c r="A26" s="117" t="s">
        <v>76</v>
      </c>
      <c r="B26" s="118" t="s">
        <v>370</v>
      </c>
      <c r="C26" s="119"/>
    </row>
    <row r="27" spans="1:3" s="120" customFormat="1" ht="12" customHeight="1">
      <c r="A27" s="117" t="s">
        <v>143</v>
      </c>
      <c r="B27" s="118" t="s">
        <v>208</v>
      </c>
      <c r="C27" s="119"/>
    </row>
    <row r="28" spans="1:3" s="120" customFormat="1" ht="12" customHeight="1" thickBot="1">
      <c r="A28" s="121" t="s">
        <v>144</v>
      </c>
      <c r="B28" s="122" t="s">
        <v>209</v>
      </c>
      <c r="C28" s="124"/>
    </row>
    <row r="29" spans="1:3" s="120" customFormat="1" ht="12" customHeight="1" thickBot="1">
      <c r="A29" s="1" t="s">
        <v>145</v>
      </c>
      <c r="B29" s="111" t="s">
        <v>210</v>
      </c>
      <c r="C29" s="125">
        <f>SUM(C30:C36)</f>
        <v>0</v>
      </c>
    </row>
    <row r="30" spans="1:3" s="120" customFormat="1" ht="12" customHeight="1">
      <c r="A30" s="113" t="s">
        <v>211</v>
      </c>
      <c r="B30" s="114" t="s">
        <v>496</v>
      </c>
      <c r="C30" s="115"/>
    </row>
    <row r="31" spans="1:3" s="120" customFormat="1" ht="12" customHeight="1">
      <c r="A31" s="117" t="s">
        <v>212</v>
      </c>
      <c r="B31" s="118" t="s">
        <v>487</v>
      </c>
      <c r="C31" s="119"/>
    </row>
    <row r="32" spans="1:3" s="120" customFormat="1" ht="12" customHeight="1">
      <c r="A32" s="117" t="s">
        <v>213</v>
      </c>
      <c r="B32" s="118" t="s">
        <v>488</v>
      </c>
      <c r="C32" s="119"/>
    </row>
    <row r="33" spans="1:3" s="120" customFormat="1" ht="12" customHeight="1">
      <c r="A33" s="117" t="s">
        <v>214</v>
      </c>
      <c r="B33" s="118" t="s">
        <v>489</v>
      </c>
      <c r="C33" s="119"/>
    </row>
    <row r="34" spans="1:3" s="120" customFormat="1" ht="12" customHeight="1">
      <c r="A34" s="117" t="s">
        <v>484</v>
      </c>
      <c r="B34" s="118" t="s">
        <v>215</v>
      </c>
      <c r="C34" s="119"/>
    </row>
    <row r="35" spans="1:3" s="120" customFormat="1" ht="12" customHeight="1">
      <c r="A35" s="117" t="s">
        <v>485</v>
      </c>
      <c r="B35" s="118" t="s">
        <v>216</v>
      </c>
      <c r="C35" s="119"/>
    </row>
    <row r="36" spans="1:3" s="120" customFormat="1" ht="12" customHeight="1" thickBot="1">
      <c r="A36" s="121" t="s">
        <v>486</v>
      </c>
      <c r="B36" s="122" t="s">
        <v>217</v>
      </c>
      <c r="C36" s="124"/>
    </row>
    <row r="37" spans="1:3" s="120" customFormat="1" ht="12" customHeight="1" thickBot="1">
      <c r="A37" s="1" t="s">
        <v>15</v>
      </c>
      <c r="B37" s="111" t="s">
        <v>378</v>
      </c>
      <c r="C37" s="112">
        <f>SUM(C38:C48)</f>
        <v>0</v>
      </c>
    </row>
    <row r="38" spans="1:3" s="120" customFormat="1" ht="12" customHeight="1">
      <c r="A38" s="113" t="s">
        <v>77</v>
      </c>
      <c r="B38" s="114" t="s">
        <v>220</v>
      </c>
      <c r="C38" s="115"/>
    </row>
    <row r="39" spans="1:3" s="120" customFormat="1" ht="12" customHeight="1">
      <c r="A39" s="117" t="s">
        <v>78</v>
      </c>
      <c r="B39" s="118" t="s">
        <v>221</v>
      </c>
      <c r="C39" s="119"/>
    </row>
    <row r="40" spans="1:3" s="120" customFormat="1" ht="12" customHeight="1">
      <c r="A40" s="117" t="s">
        <v>79</v>
      </c>
      <c r="B40" s="118" t="s">
        <v>222</v>
      </c>
      <c r="C40" s="119"/>
    </row>
    <row r="41" spans="1:3" s="120" customFormat="1" ht="12" customHeight="1">
      <c r="A41" s="117" t="s">
        <v>147</v>
      </c>
      <c r="B41" s="118" t="s">
        <v>223</v>
      </c>
      <c r="C41" s="119"/>
    </row>
    <row r="42" spans="1:3" s="120" customFormat="1" ht="12" customHeight="1">
      <c r="A42" s="117" t="s">
        <v>148</v>
      </c>
      <c r="B42" s="118" t="s">
        <v>224</v>
      </c>
      <c r="C42" s="119"/>
    </row>
    <row r="43" spans="1:3" s="120" customFormat="1" ht="12" customHeight="1">
      <c r="A43" s="117" t="s">
        <v>149</v>
      </c>
      <c r="B43" s="118" t="s">
        <v>225</v>
      </c>
      <c r="C43" s="119"/>
    </row>
    <row r="44" spans="1:3" s="120" customFormat="1" ht="12" customHeight="1">
      <c r="A44" s="117" t="s">
        <v>150</v>
      </c>
      <c r="B44" s="118" t="s">
        <v>226</v>
      </c>
      <c r="C44" s="119"/>
    </row>
    <row r="45" spans="1:3" s="120" customFormat="1" ht="12" customHeight="1">
      <c r="A45" s="117" t="s">
        <v>151</v>
      </c>
      <c r="B45" s="118" t="s">
        <v>493</v>
      </c>
      <c r="C45" s="119"/>
    </row>
    <row r="46" spans="1:3" s="120" customFormat="1" ht="12" customHeight="1">
      <c r="A46" s="117" t="s">
        <v>218</v>
      </c>
      <c r="B46" s="118" t="s">
        <v>228</v>
      </c>
      <c r="C46" s="126"/>
    </row>
    <row r="47" spans="1:3" s="120" customFormat="1" ht="12" customHeight="1">
      <c r="A47" s="121" t="s">
        <v>219</v>
      </c>
      <c r="B47" s="122" t="s">
        <v>380</v>
      </c>
      <c r="C47" s="127"/>
    </row>
    <row r="48" spans="1:3" s="120" customFormat="1" ht="12" customHeight="1" thickBot="1">
      <c r="A48" s="121" t="s">
        <v>379</v>
      </c>
      <c r="B48" s="122" t="s">
        <v>229</v>
      </c>
      <c r="C48" s="127"/>
    </row>
    <row r="49" spans="1:3" s="120" customFormat="1" ht="12" customHeight="1" thickBot="1">
      <c r="A49" s="1" t="s">
        <v>16</v>
      </c>
      <c r="B49" s="111" t="s">
        <v>230</v>
      </c>
      <c r="C49" s="112">
        <f>SUM(C50:C54)</f>
        <v>0</v>
      </c>
    </row>
    <row r="50" spans="1:3" s="120" customFormat="1" ht="12" customHeight="1">
      <c r="A50" s="113" t="s">
        <v>80</v>
      </c>
      <c r="B50" s="114" t="s">
        <v>234</v>
      </c>
      <c r="C50" s="128"/>
    </row>
    <row r="51" spans="1:3" s="120" customFormat="1" ht="12" customHeight="1">
      <c r="A51" s="117" t="s">
        <v>81</v>
      </c>
      <c r="B51" s="118" t="s">
        <v>235</v>
      </c>
      <c r="C51" s="126"/>
    </row>
    <row r="52" spans="1:3" s="120" customFormat="1" ht="12" customHeight="1">
      <c r="A52" s="117" t="s">
        <v>231</v>
      </c>
      <c r="B52" s="118" t="s">
        <v>236</v>
      </c>
      <c r="C52" s="126"/>
    </row>
    <row r="53" spans="1:3" s="120" customFormat="1" ht="12" customHeight="1">
      <c r="A53" s="117" t="s">
        <v>232</v>
      </c>
      <c r="B53" s="118" t="s">
        <v>237</v>
      </c>
      <c r="C53" s="126"/>
    </row>
    <row r="54" spans="1:3" s="120" customFormat="1" ht="12" customHeight="1" thickBot="1">
      <c r="A54" s="121" t="s">
        <v>233</v>
      </c>
      <c r="B54" s="122" t="s">
        <v>238</v>
      </c>
      <c r="C54" s="127"/>
    </row>
    <row r="55" spans="1:3" s="120" customFormat="1" ht="12" customHeight="1" thickBot="1">
      <c r="A55" s="1" t="s">
        <v>152</v>
      </c>
      <c r="B55" s="111" t="s">
        <v>239</v>
      </c>
      <c r="C55" s="112"/>
    </row>
    <row r="56" spans="1:3" s="120" customFormat="1" ht="12" customHeight="1">
      <c r="A56" s="113" t="s">
        <v>82</v>
      </c>
      <c r="B56" s="114" t="s">
        <v>240</v>
      </c>
      <c r="C56" s="115"/>
    </row>
    <row r="57" spans="1:3" s="120" customFormat="1" ht="12" customHeight="1">
      <c r="A57" s="117" t="s">
        <v>83</v>
      </c>
      <c r="B57" s="118" t="s">
        <v>371</v>
      </c>
      <c r="C57" s="119"/>
    </row>
    <row r="58" spans="1:3" s="120" customFormat="1" ht="12" customHeight="1">
      <c r="A58" s="117" t="s">
        <v>243</v>
      </c>
      <c r="B58" s="118" t="s">
        <v>241</v>
      </c>
      <c r="C58" s="119"/>
    </row>
    <row r="59" spans="1:3" s="120" customFormat="1" ht="12" customHeight="1" thickBot="1">
      <c r="A59" s="121" t="s">
        <v>244</v>
      </c>
      <c r="B59" s="122" t="s">
        <v>242</v>
      </c>
      <c r="C59" s="124"/>
    </row>
    <row r="60" spans="1:3" s="120" customFormat="1" ht="12" customHeight="1" thickBot="1">
      <c r="A60" s="1" t="s">
        <v>18</v>
      </c>
      <c r="B60" s="123" t="s">
        <v>245</v>
      </c>
      <c r="C60" s="112">
        <f>SUM(C61:C63)</f>
        <v>0</v>
      </c>
    </row>
    <row r="61" spans="1:3" s="120" customFormat="1" ht="12" customHeight="1">
      <c r="A61" s="113" t="s">
        <v>153</v>
      </c>
      <c r="B61" s="114" t="s">
        <v>247</v>
      </c>
      <c r="C61" s="126"/>
    </row>
    <row r="62" spans="1:3" s="120" customFormat="1" ht="12" customHeight="1">
      <c r="A62" s="117" t="s">
        <v>154</v>
      </c>
      <c r="B62" s="118" t="s">
        <v>372</v>
      </c>
      <c r="C62" s="126"/>
    </row>
    <row r="63" spans="1:3" s="120" customFormat="1" ht="12" customHeight="1">
      <c r="A63" s="117" t="s">
        <v>175</v>
      </c>
      <c r="B63" s="118" t="s">
        <v>248</v>
      </c>
      <c r="C63" s="126"/>
    </row>
    <row r="64" spans="1:3" s="120" customFormat="1" ht="12" customHeight="1" thickBot="1">
      <c r="A64" s="121" t="s">
        <v>246</v>
      </c>
      <c r="B64" s="122" t="s">
        <v>249</v>
      </c>
      <c r="C64" s="126"/>
    </row>
    <row r="65" spans="1:3" s="120" customFormat="1" ht="12" customHeight="1" thickBot="1">
      <c r="A65" s="1" t="s">
        <v>19</v>
      </c>
      <c r="B65" s="111" t="s">
        <v>250</v>
      </c>
      <c r="C65" s="125">
        <f>+C8+C15+C22+C29+C37+C49+C55+C60</f>
        <v>0</v>
      </c>
    </row>
    <row r="66" spans="1:3" s="120" customFormat="1" ht="12" customHeight="1" thickBot="1">
      <c r="A66" s="129" t="s">
        <v>340</v>
      </c>
      <c r="B66" s="123" t="s">
        <v>252</v>
      </c>
      <c r="C66" s="112">
        <f>SUM(C67:C69)</f>
        <v>0</v>
      </c>
    </row>
    <row r="67" spans="1:3" s="120" customFormat="1" ht="12" customHeight="1">
      <c r="A67" s="113" t="s">
        <v>283</v>
      </c>
      <c r="B67" s="114" t="s">
        <v>253</v>
      </c>
      <c r="C67" s="126"/>
    </row>
    <row r="68" spans="1:3" s="120" customFormat="1" ht="12" customHeight="1">
      <c r="A68" s="117" t="s">
        <v>292</v>
      </c>
      <c r="B68" s="118" t="s">
        <v>254</v>
      </c>
      <c r="C68" s="126"/>
    </row>
    <row r="69" spans="1:3" s="120" customFormat="1" ht="12" customHeight="1" thickBot="1">
      <c r="A69" s="121" t="s">
        <v>293</v>
      </c>
      <c r="B69" s="130" t="s">
        <v>255</v>
      </c>
      <c r="C69" s="126"/>
    </row>
    <row r="70" spans="1:3" s="120" customFormat="1" ht="12" customHeight="1" thickBot="1">
      <c r="A70" s="129" t="s">
        <v>256</v>
      </c>
      <c r="B70" s="123" t="s">
        <v>257</v>
      </c>
      <c r="C70" s="112">
        <f>SUM(C71:C74)</f>
        <v>0</v>
      </c>
    </row>
    <row r="71" spans="1:3" s="120" customFormat="1" ht="12" customHeight="1">
      <c r="A71" s="113" t="s">
        <v>130</v>
      </c>
      <c r="B71" s="114" t="s">
        <v>258</v>
      </c>
      <c r="C71" s="126"/>
    </row>
    <row r="72" spans="1:3" s="120" customFormat="1" ht="12" customHeight="1">
      <c r="A72" s="117" t="s">
        <v>131</v>
      </c>
      <c r="B72" s="118" t="s">
        <v>259</v>
      </c>
      <c r="C72" s="126"/>
    </row>
    <row r="73" spans="1:3" s="120" customFormat="1" ht="12" customHeight="1">
      <c r="A73" s="117" t="s">
        <v>284</v>
      </c>
      <c r="B73" s="118" t="s">
        <v>260</v>
      </c>
      <c r="C73" s="126"/>
    </row>
    <row r="74" spans="1:3" s="120" customFormat="1" ht="12" customHeight="1" thickBot="1">
      <c r="A74" s="121" t="s">
        <v>285</v>
      </c>
      <c r="B74" s="122" t="s">
        <v>261</v>
      </c>
      <c r="C74" s="126"/>
    </row>
    <row r="75" spans="1:3" s="120" customFormat="1" ht="12" customHeight="1" thickBot="1">
      <c r="A75" s="129" t="s">
        <v>262</v>
      </c>
      <c r="B75" s="123" t="s">
        <v>263</v>
      </c>
      <c r="C75" s="112">
        <f>SUM(C76:C77)</f>
        <v>0</v>
      </c>
    </row>
    <row r="76" spans="1:3" s="120" customFormat="1" ht="12" customHeight="1">
      <c r="A76" s="113" t="s">
        <v>286</v>
      </c>
      <c r="B76" s="114" t="s">
        <v>264</v>
      </c>
      <c r="C76" s="126"/>
    </row>
    <row r="77" spans="1:3" s="120" customFormat="1" ht="12" customHeight="1" thickBot="1">
      <c r="A77" s="121" t="s">
        <v>287</v>
      </c>
      <c r="B77" s="122" t="s">
        <v>265</v>
      </c>
      <c r="C77" s="126"/>
    </row>
    <row r="78" spans="1:3" s="116" customFormat="1" ht="12" customHeight="1" thickBot="1">
      <c r="A78" s="129" t="s">
        <v>266</v>
      </c>
      <c r="B78" s="123" t="s">
        <v>267</v>
      </c>
      <c r="C78" s="112">
        <f>SUM(C79:C81)</f>
        <v>0</v>
      </c>
    </row>
    <row r="79" spans="1:3" s="120" customFormat="1" ht="12" customHeight="1">
      <c r="A79" s="113" t="s">
        <v>288</v>
      </c>
      <c r="B79" s="114" t="s">
        <v>268</v>
      </c>
      <c r="C79" s="126"/>
    </row>
    <row r="80" spans="1:3" s="120" customFormat="1" ht="12" customHeight="1">
      <c r="A80" s="117" t="s">
        <v>289</v>
      </c>
      <c r="B80" s="118" t="s">
        <v>269</v>
      </c>
      <c r="C80" s="126"/>
    </row>
    <row r="81" spans="1:3" s="120" customFormat="1" ht="12" customHeight="1" thickBot="1">
      <c r="A81" s="121" t="s">
        <v>290</v>
      </c>
      <c r="B81" s="122" t="s">
        <v>270</v>
      </c>
      <c r="C81" s="126"/>
    </row>
    <row r="82" spans="1:3" s="120" customFormat="1" ht="12" customHeight="1" thickBot="1">
      <c r="A82" s="129" t="s">
        <v>271</v>
      </c>
      <c r="B82" s="123" t="s">
        <v>291</v>
      </c>
      <c r="C82" s="112">
        <f>SUM(C83:C86)</f>
        <v>0</v>
      </c>
    </row>
    <row r="83" spans="1:3" s="120" customFormat="1" ht="12" customHeight="1">
      <c r="A83" s="131" t="s">
        <v>272</v>
      </c>
      <c r="B83" s="114" t="s">
        <v>273</v>
      </c>
      <c r="C83" s="126"/>
    </row>
    <row r="84" spans="1:3" s="120" customFormat="1" ht="12" customHeight="1">
      <c r="A84" s="132" t="s">
        <v>274</v>
      </c>
      <c r="B84" s="118" t="s">
        <v>275</v>
      </c>
      <c r="C84" s="126"/>
    </row>
    <row r="85" spans="1:3" s="120" customFormat="1" ht="12" customHeight="1">
      <c r="A85" s="132" t="s">
        <v>276</v>
      </c>
      <c r="B85" s="118" t="s">
        <v>277</v>
      </c>
      <c r="C85" s="126"/>
    </row>
    <row r="86" spans="1:3" s="116" customFormat="1" ht="12" customHeight="1" thickBot="1">
      <c r="A86" s="133" t="s">
        <v>278</v>
      </c>
      <c r="B86" s="122" t="s">
        <v>279</v>
      </c>
      <c r="C86" s="126"/>
    </row>
    <row r="87" spans="1:3" s="116" customFormat="1" ht="12" customHeight="1" thickBot="1">
      <c r="A87" s="129" t="s">
        <v>280</v>
      </c>
      <c r="B87" s="123" t="s">
        <v>418</v>
      </c>
      <c r="C87" s="134"/>
    </row>
    <row r="88" spans="1:3" s="116" customFormat="1" ht="12" customHeight="1" thickBot="1">
      <c r="A88" s="129" t="s">
        <v>441</v>
      </c>
      <c r="B88" s="123" t="s">
        <v>281</v>
      </c>
      <c r="C88" s="134"/>
    </row>
    <row r="89" spans="1:3" s="116" customFormat="1" ht="12" customHeight="1" thickBot="1">
      <c r="A89" s="129" t="s">
        <v>442</v>
      </c>
      <c r="B89" s="135" t="s">
        <v>421</v>
      </c>
      <c r="C89" s="125">
        <f>+C66+C70+C75+C78+C82+C88+C87</f>
        <v>0</v>
      </c>
    </row>
    <row r="90" spans="1:3" s="116" customFormat="1" ht="12" customHeight="1" thickBot="1">
      <c r="A90" s="136" t="s">
        <v>443</v>
      </c>
      <c r="B90" s="137" t="s">
        <v>444</v>
      </c>
      <c r="C90" s="125">
        <f>+C65+C89</f>
        <v>0</v>
      </c>
    </row>
    <row r="91" spans="1:3" s="120" customFormat="1" ht="15" customHeight="1" thickBot="1">
      <c r="A91" s="93"/>
      <c r="B91" s="35"/>
      <c r="C91" s="94"/>
    </row>
    <row r="92" spans="1:3" s="110" customFormat="1" ht="16.5" customHeight="1" thickBot="1">
      <c r="A92" s="49"/>
      <c r="B92" s="36" t="s">
        <v>49</v>
      </c>
      <c r="C92" s="92"/>
    </row>
    <row r="93" spans="1:3" s="116" customFormat="1" ht="12" customHeight="1" thickBot="1">
      <c r="A93" s="138" t="s">
        <v>11</v>
      </c>
      <c r="B93" s="139" t="s">
        <v>517</v>
      </c>
      <c r="C93" s="140">
        <f>+C94+C95+C96+C97+C98+C111</f>
        <v>14913637</v>
      </c>
    </row>
    <row r="94" spans="1:3" ht="12" customHeight="1">
      <c r="A94" s="141" t="s">
        <v>84</v>
      </c>
      <c r="B94" s="69" t="s">
        <v>42</v>
      </c>
      <c r="C94" s="142">
        <v>11703240</v>
      </c>
    </row>
    <row r="95" spans="1:3" ht="12" customHeight="1">
      <c r="A95" s="117" t="s">
        <v>85</v>
      </c>
      <c r="B95" s="72" t="s">
        <v>155</v>
      </c>
      <c r="C95" s="119">
        <v>3210397</v>
      </c>
    </row>
    <row r="96" spans="1:3" ht="12" customHeight="1">
      <c r="A96" s="117" t="s">
        <v>86</v>
      </c>
      <c r="B96" s="72" t="s">
        <v>121</v>
      </c>
      <c r="C96" s="124"/>
    </row>
    <row r="97" spans="1:3" ht="12" customHeight="1">
      <c r="A97" s="117" t="s">
        <v>87</v>
      </c>
      <c r="B97" s="143" t="s">
        <v>156</v>
      </c>
      <c r="C97" s="124"/>
    </row>
    <row r="98" spans="1:3" ht="12" customHeight="1">
      <c r="A98" s="117" t="s">
        <v>98</v>
      </c>
      <c r="B98" s="144" t="s">
        <v>157</v>
      </c>
      <c r="C98" s="124"/>
    </row>
    <row r="99" spans="1:3" ht="12" customHeight="1">
      <c r="A99" s="117" t="s">
        <v>88</v>
      </c>
      <c r="B99" s="72" t="s">
        <v>445</v>
      </c>
      <c r="C99" s="124"/>
    </row>
    <row r="100" spans="1:3" ht="12" customHeight="1">
      <c r="A100" s="117" t="s">
        <v>89</v>
      </c>
      <c r="B100" s="145" t="s">
        <v>384</v>
      </c>
      <c r="C100" s="124"/>
    </row>
    <row r="101" spans="1:3" ht="12" customHeight="1">
      <c r="A101" s="117" t="s">
        <v>99</v>
      </c>
      <c r="B101" s="145" t="s">
        <v>383</v>
      </c>
      <c r="C101" s="124"/>
    </row>
    <row r="102" spans="1:3" ht="12" customHeight="1">
      <c r="A102" s="117" t="s">
        <v>100</v>
      </c>
      <c r="B102" s="145" t="s">
        <v>297</v>
      </c>
      <c r="C102" s="124"/>
    </row>
    <row r="103" spans="1:3" ht="12" customHeight="1">
      <c r="A103" s="117" t="s">
        <v>101</v>
      </c>
      <c r="B103" s="146" t="s">
        <v>298</v>
      </c>
      <c r="C103" s="124"/>
    </row>
    <row r="104" spans="1:3" ht="12" customHeight="1">
      <c r="A104" s="117" t="s">
        <v>102</v>
      </c>
      <c r="B104" s="146" t="s">
        <v>299</v>
      </c>
      <c r="C104" s="124"/>
    </row>
    <row r="105" spans="1:3" ht="12" customHeight="1">
      <c r="A105" s="117" t="s">
        <v>104</v>
      </c>
      <c r="B105" s="145" t="s">
        <v>300</v>
      </c>
      <c r="C105" s="124"/>
    </row>
    <row r="106" spans="1:3" ht="12" customHeight="1">
      <c r="A106" s="117" t="s">
        <v>158</v>
      </c>
      <c r="B106" s="145" t="s">
        <v>301</v>
      </c>
      <c r="C106" s="124"/>
    </row>
    <row r="107" spans="1:3" ht="12" customHeight="1">
      <c r="A107" s="117" t="s">
        <v>295</v>
      </c>
      <c r="B107" s="146" t="s">
        <v>302</v>
      </c>
      <c r="C107" s="124"/>
    </row>
    <row r="108" spans="1:3" ht="12" customHeight="1">
      <c r="A108" s="147" t="s">
        <v>296</v>
      </c>
      <c r="B108" s="148" t="s">
        <v>303</v>
      </c>
      <c r="C108" s="124"/>
    </row>
    <row r="109" spans="1:3" ht="12" customHeight="1">
      <c r="A109" s="117" t="s">
        <v>381</v>
      </c>
      <c r="B109" s="148" t="s">
        <v>304</v>
      </c>
      <c r="C109" s="124"/>
    </row>
    <row r="110" spans="1:3" ht="12" customHeight="1">
      <c r="A110" s="117" t="s">
        <v>382</v>
      </c>
      <c r="B110" s="146" t="s">
        <v>305</v>
      </c>
      <c r="C110" s="119"/>
    </row>
    <row r="111" spans="1:3" ht="12" customHeight="1">
      <c r="A111" s="117" t="s">
        <v>386</v>
      </c>
      <c r="B111" s="143" t="s">
        <v>43</v>
      </c>
      <c r="C111" s="119"/>
    </row>
    <row r="112" spans="1:3" ht="12" customHeight="1">
      <c r="A112" s="121" t="s">
        <v>387</v>
      </c>
      <c r="B112" s="72" t="s">
        <v>446</v>
      </c>
      <c r="C112" s="124"/>
    </row>
    <row r="113" spans="1:3" ht="12" customHeight="1" thickBot="1">
      <c r="A113" s="149" t="s">
        <v>388</v>
      </c>
      <c r="B113" s="150" t="s">
        <v>447</v>
      </c>
      <c r="C113" s="151"/>
    </row>
    <row r="114" spans="1:3" ht="12" customHeight="1" thickBot="1">
      <c r="A114" s="1" t="s">
        <v>12</v>
      </c>
      <c r="B114" s="152" t="s">
        <v>518</v>
      </c>
      <c r="C114" s="112">
        <f>+C115+C117+C119</f>
        <v>0</v>
      </c>
    </row>
    <row r="115" spans="1:3" ht="12" customHeight="1">
      <c r="A115" s="113" t="s">
        <v>90</v>
      </c>
      <c r="B115" s="72" t="s">
        <v>174</v>
      </c>
      <c r="C115" s="115"/>
    </row>
    <row r="116" spans="1:3" ht="12" customHeight="1">
      <c r="A116" s="113" t="s">
        <v>91</v>
      </c>
      <c r="B116" s="153" t="s">
        <v>309</v>
      </c>
      <c r="C116" s="115"/>
    </row>
    <row r="117" spans="1:3" ht="12" customHeight="1">
      <c r="A117" s="113" t="s">
        <v>92</v>
      </c>
      <c r="B117" s="153" t="s">
        <v>159</v>
      </c>
      <c r="C117" s="119"/>
    </row>
    <row r="118" spans="1:3" ht="12" customHeight="1">
      <c r="A118" s="113" t="s">
        <v>93</v>
      </c>
      <c r="B118" s="153" t="s">
        <v>310</v>
      </c>
      <c r="C118" s="154"/>
    </row>
    <row r="119" spans="1:3" ht="12" customHeight="1">
      <c r="A119" s="113" t="s">
        <v>94</v>
      </c>
      <c r="B119" s="155" t="s">
        <v>176</v>
      </c>
      <c r="C119" s="154"/>
    </row>
    <row r="120" spans="1:3" ht="12" customHeight="1">
      <c r="A120" s="113" t="s">
        <v>103</v>
      </c>
      <c r="B120" s="156" t="s">
        <v>373</v>
      </c>
      <c r="C120" s="154"/>
    </row>
    <row r="121" spans="1:3" ht="12" customHeight="1">
      <c r="A121" s="113" t="s">
        <v>105</v>
      </c>
      <c r="B121" s="157" t="s">
        <v>315</v>
      </c>
      <c r="C121" s="154"/>
    </row>
    <row r="122" spans="1:3" ht="12" customHeight="1">
      <c r="A122" s="113" t="s">
        <v>160</v>
      </c>
      <c r="B122" s="146" t="s">
        <v>299</v>
      </c>
      <c r="C122" s="154"/>
    </row>
    <row r="123" spans="1:3" ht="12" customHeight="1">
      <c r="A123" s="113" t="s">
        <v>161</v>
      </c>
      <c r="B123" s="146" t="s">
        <v>314</v>
      </c>
      <c r="C123" s="154"/>
    </row>
    <row r="124" spans="1:3" ht="12" customHeight="1">
      <c r="A124" s="113" t="s">
        <v>162</v>
      </c>
      <c r="B124" s="146" t="s">
        <v>313</v>
      </c>
      <c r="C124" s="154"/>
    </row>
    <row r="125" spans="1:3" ht="12" customHeight="1">
      <c r="A125" s="113" t="s">
        <v>306</v>
      </c>
      <c r="B125" s="146" t="s">
        <v>302</v>
      </c>
      <c r="C125" s="154"/>
    </row>
    <row r="126" spans="1:3" ht="12" customHeight="1">
      <c r="A126" s="113" t="s">
        <v>307</v>
      </c>
      <c r="B126" s="146" t="s">
        <v>312</v>
      </c>
      <c r="C126" s="154"/>
    </row>
    <row r="127" spans="1:3" ht="12" customHeight="1" thickBot="1">
      <c r="A127" s="147" t="s">
        <v>308</v>
      </c>
      <c r="B127" s="146" t="s">
        <v>311</v>
      </c>
      <c r="C127" s="158"/>
    </row>
    <row r="128" spans="1:3" ht="12" customHeight="1" thickBot="1">
      <c r="A128" s="1" t="s">
        <v>13</v>
      </c>
      <c r="B128" s="80" t="s">
        <v>391</v>
      </c>
      <c r="C128" s="112">
        <f>+C93+C114</f>
        <v>14913637</v>
      </c>
    </row>
    <row r="129" spans="1:3" ht="12" customHeight="1" thickBot="1">
      <c r="A129" s="1" t="s">
        <v>14</v>
      </c>
      <c r="B129" s="80" t="s">
        <v>392</v>
      </c>
      <c r="C129" s="112">
        <f>+C130+C131+C132</f>
        <v>0</v>
      </c>
    </row>
    <row r="130" spans="1:3" s="116" customFormat="1" ht="12" customHeight="1">
      <c r="A130" s="113" t="s">
        <v>211</v>
      </c>
      <c r="B130" s="78" t="s">
        <v>450</v>
      </c>
      <c r="C130" s="154"/>
    </row>
    <row r="131" spans="1:3" ht="12" customHeight="1">
      <c r="A131" s="113" t="s">
        <v>212</v>
      </c>
      <c r="B131" s="78" t="s">
        <v>400</v>
      </c>
      <c r="C131" s="154"/>
    </row>
    <row r="132" spans="1:3" ht="12" customHeight="1" thickBot="1">
      <c r="A132" s="147" t="s">
        <v>213</v>
      </c>
      <c r="B132" s="74" t="s">
        <v>449</v>
      </c>
      <c r="C132" s="154"/>
    </row>
    <row r="133" spans="1:3" ht="12" customHeight="1" thickBot="1">
      <c r="A133" s="1" t="s">
        <v>15</v>
      </c>
      <c r="B133" s="80" t="s">
        <v>393</v>
      </c>
      <c r="C133" s="112">
        <f>+C134+C135+C136+C137+C138+C139</f>
        <v>0</v>
      </c>
    </row>
    <row r="134" spans="1:3" ht="12" customHeight="1">
      <c r="A134" s="113" t="s">
        <v>77</v>
      </c>
      <c r="B134" s="78" t="s">
        <v>402</v>
      </c>
      <c r="C134" s="154"/>
    </row>
    <row r="135" spans="1:3" ht="12" customHeight="1">
      <c r="A135" s="113" t="s">
        <v>78</v>
      </c>
      <c r="B135" s="78" t="s">
        <v>394</v>
      </c>
      <c r="C135" s="154"/>
    </row>
    <row r="136" spans="1:3" ht="12" customHeight="1">
      <c r="A136" s="113" t="s">
        <v>79</v>
      </c>
      <c r="B136" s="78" t="s">
        <v>395</v>
      </c>
      <c r="C136" s="154"/>
    </row>
    <row r="137" spans="1:3" ht="12" customHeight="1">
      <c r="A137" s="113" t="s">
        <v>147</v>
      </c>
      <c r="B137" s="78" t="s">
        <v>448</v>
      </c>
      <c r="C137" s="154"/>
    </row>
    <row r="138" spans="1:3" ht="12" customHeight="1">
      <c r="A138" s="113" t="s">
        <v>148</v>
      </c>
      <c r="B138" s="78" t="s">
        <v>397</v>
      </c>
      <c r="C138" s="154"/>
    </row>
    <row r="139" spans="1:3" s="116" customFormat="1" ht="12" customHeight="1" thickBot="1">
      <c r="A139" s="147" t="s">
        <v>149</v>
      </c>
      <c r="B139" s="74" t="s">
        <v>398</v>
      </c>
      <c r="C139" s="154"/>
    </row>
    <row r="140" spans="1:11" ht="12" customHeight="1" thickBot="1">
      <c r="A140" s="1" t="s">
        <v>16</v>
      </c>
      <c r="B140" s="80" t="s">
        <v>473</v>
      </c>
      <c r="C140" s="125">
        <f>+C141+C142+C144+C145+C143</f>
        <v>0</v>
      </c>
      <c r="K140" s="159"/>
    </row>
    <row r="141" spans="1:3" ht="12">
      <c r="A141" s="113" t="s">
        <v>80</v>
      </c>
      <c r="B141" s="78" t="s">
        <v>316</v>
      </c>
      <c r="C141" s="154"/>
    </row>
    <row r="142" spans="1:3" ht="12" customHeight="1">
      <c r="A142" s="113" t="s">
        <v>81</v>
      </c>
      <c r="B142" s="78" t="s">
        <v>317</v>
      </c>
      <c r="C142" s="154"/>
    </row>
    <row r="143" spans="1:3" s="116" customFormat="1" ht="12" customHeight="1">
      <c r="A143" s="113" t="s">
        <v>231</v>
      </c>
      <c r="B143" s="78" t="s">
        <v>472</v>
      </c>
      <c r="C143" s="154"/>
    </row>
    <row r="144" spans="1:3" s="116" customFormat="1" ht="12" customHeight="1">
      <c r="A144" s="113" t="s">
        <v>232</v>
      </c>
      <c r="B144" s="78" t="s">
        <v>407</v>
      </c>
      <c r="C144" s="154"/>
    </row>
    <row r="145" spans="1:3" s="116" customFormat="1" ht="12" customHeight="1" thickBot="1">
      <c r="A145" s="147" t="s">
        <v>233</v>
      </c>
      <c r="B145" s="74" t="s">
        <v>336</v>
      </c>
      <c r="C145" s="154"/>
    </row>
    <row r="146" spans="1:3" s="116" customFormat="1" ht="12" customHeight="1" thickBot="1">
      <c r="A146" s="1" t="s">
        <v>17</v>
      </c>
      <c r="B146" s="80" t="s">
        <v>408</v>
      </c>
      <c r="C146" s="160">
        <f>+C147+C148+C149+C150+C151</f>
        <v>0</v>
      </c>
    </row>
    <row r="147" spans="1:3" s="116" customFormat="1" ht="12" customHeight="1">
      <c r="A147" s="113" t="s">
        <v>82</v>
      </c>
      <c r="B147" s="78" t="s">
        <v>403</v>
      </c>
      <c r="C147" s="154"/>
    </row>
    <row r="148" spans="1:3" s="116" customFormat="1" ht="12" customHeight="1">
      <c r="A148" s="113" t="s">
        <v>83</v>
      </c>
      <c r="B148" s="78" t="s">
        <v>410</v>
      </c>
      <c r="C148" s="154"/>
    </row>
    <row r="149" spans="1:3" s="116" customFormat="1" ht="12" customHeight="1">
      <c r="A149" s="113" t="s">
        <v>243</v>
      </c>
      <c r="B149" s="78" t="s">
        <v>405</v>
      </c>
      <c r="C149" s="154"/>
    </row>
    <row r="150" spans="1:3" ht="12.75" customHeight="1">
      <c r="A150" s="113" t="s">
        <v>244</v>
      </c>
      <c r="B150" s="78" t="s">
        <v>451</v>
      </c>
      <c r="C150" s="154"/>
    </row>
    <row r="151" spans="1:3" ht="12.75" customHeight="1" thickBot="1">
      <c r="A151" s="147" t="s">
        <v>409</v>
      </c>
      <c r="B151" s="74" t="s">
        <v>412</v>
      </c>
      <c r="C151" s="158"/>
    </row>
    <row r="152" spans="1:3" ht="12.75" customHeight="1" thickBot="1">
      <c r="A152" s="161" t="s">
        <v>18</v>
      </c>
      <c r="B152" s="80" t="s">
        <v>413</v>
      </c>
      <c r="C152" s="160"/>
    </row>
    <row r="153" spans="1:3" ht="12" customHeight="1" thickBot="1">
      <c r="A153" s="161" t="s">
        <v>19</v>
      </c>
      <c r="B153" s="80" t="s">
        <v>414</v>
      </c>
      <c r="C153" s="160"/>
    </row>
    <row r="154" spans="1:3" ht="15" customHeight="1" thickBot="1">
      <c r="A154" s="1" t="s">
        <v>20</v>
      </c>
      <c r="B154" s="80" t="s">
        <v>416</v>
      </c>
      <c r="C154" s="50">
        <f>+C129+C133+C140+C146+C152+C153</f>
        <v>0</v>
      </c>
    </row>
    <row r="155" spans="1:3" ht="12.75" thickBot="1">
      <c r="A155" s="162" t="s">
        <v>21</v>
      </c>
      <c r="B155" s="46" t="s">
        <v>415</v>
      </c>
      <c r="C155" s="50">
        <f>+C128+C154</f>
        <v>14913637</v>
      </c>
    </row>
    <row r="156" ht="15" customHeight="1" thickBot="1"/>
    <row r="157" spans="1:3" ht="14.25" customHeight="1" thickBot="1">
      <c r="A157" s="101" t="s">
        <v>452</v>
      </c>
      <c r="B157" s="102"/>
      <c r="C157" s="103"/>
    </row>
    <row r="158" spans="1:3" ht="12.75" thickBot="1">
      <c r="A158" s="101" t="s">
        <v>171</v>
      </c>
      <c r="B158" s="102"/>
      <c r="C158" s="103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1"/>
  <sheetViews>
    <sheetView zoomScale="130" zoomScaleNormal="130" workbookViewId="0" topLeftCell="A1">
      <selection activeCell="C42" sqref="C42"/>
    </sheetView>
  </sheetViews>
  <sheetFormatPr defaultColWidth="9.00390625" defaultRowHeight="12.75"/>
  <cols>
    <col min="1" max="1" width="13.875" style="99" customWidth="1"/>
    <col min="2" max="2" width="79.125" style="62" customWidth="1"/>
    <col min="3" max="3" width="25.00390625" style="62" customWidth="1"/>
    <col min="4" max="16384" width="9.375" style="62" customWidth="1"/>
  </cols>
  <sheetData>
    <row r="1" spans="1:3" s="26" customFormat="1" ht="21" customHeight="1" thickBot="1">
      <c r="A1" s="60"/>
      <c r="C1" s="52" t="s">
        <v>557</v>
      </c>
    </row>
    <row r="2" spans="1:3" s="28" customFormat="1" ht="25.5" customHeight="1">
      <c r="A2" s="58" t="s">
        <v>513</v>
      </c>
      <c r="B2" s="39" t="s">
        <v>512</v>
      </c>
      <c r="C2" s="44" t="s">
        <v>51</v>
      </c>
    </row>
    <row r="3" spans="1:3" s="28" customFormat="1" ht="24.75" thickBot="1">
      <c r="A3" s="51" t="s">
        <v>169</v>
      </c>
      <c r="B3" s="40" t="s">
        <v>344</v>
      </c>
      <c r="C3" s="45"/>
    </row>
    <row r="4" s="28" customFormat="1" ht="15.75" customHeight="1" thickBot="1">
      <c r="C4" s="61"/>
    </row>
    <row r="5" spans="1:3" ht="12.75" thickBot="1">
      <c r="A5" s="49" t="s">
        <v>170</v>
      </c>
      <c r="B5" s="29" t="s">
        <v>495</v>
      </c>
      <c r="C5" s="30" t="s">
        <v>47</v>
      </c>
    </row>
    <row r="6" spans="1:3" s="64" customFormat="1" ht="12.75" customHeight="1" thickBot="1">
      <c r="A6" s="63"/>
      <c r="B6" s="20" t="s">
        <v>435</v>
      </c>
      <c r="C6" s="21" t="s">
        <v>436</v>
      </c>
    </row>
    <row r="7" spans="1:3" s="64" customFormat="1" ht="15.75" customHeight="1" thickBot="1">
      <c r="A7" s="31"/>
      <c r="B7" s="32" t="s">
        <v>48</v>
      </c>
      <c r="C7" s="33"/>
    </row>
    <row r="8" spans="1:3" s="67" customFormat="1" ht="12" customHeight="1" thickBot="1">
      <c r="A8" s="63" t="s">
        <v>11</v>
      </c>
      <c r="B8" s="65" t="s">
        <v>453</v>
      </c>
      <c r="C8" s="66">
        <v>0</v>
      </c>
    </row>
    <row r="9" spans="1:3" s="67" customFormat="1" ht="12" customHeight="1">
      <c r="A9" s="68" t="s">
        <v>84</v>
      </c>
      <c r="B9" s="69" t="s">
        <v>220</v>
      </c>
      <c r="C9" s="70"/>
    </row>
    <row r="10" spans="1:3" s="67" customFormat="1" ht="12" customHeight="1">
      <c r="A10" s="71" t="s">
        <v>85</v>
      </c>
      <c r="B10" s="72" t="s">
        <v>221</v>
      </c>
      <c r="C10" s="73"/>
    </row>
    <row r="11" spans="1:3" s="67" customFormat="1" ht="12" customHeight="1">
      <c r="A11" s="71" t="s">
        <v>86</v>
      </c>
      <c r="B11" s="72" t="s">
        <v>222</v>
      </c>
      <c r="C11" s="73"/>
    </row>
    <row r="12" spans="1:3" s="67" customFormat="1" ht="12" customHeight="1">
      <c r="A12" s="71" t="s">
        <v>87</v>
      </c>
      <c r="B12" s="72" t="s">
        <v>223</v>
      </c>
      <c r="C12" s="73"/>
    </row>
    <row r="13" spans="1:3" s="67" customFormat="1" ht="12" customHeight="1">
      <c r="A13" s="71" t="s">
        <v>129</v>
      </c>
      <c r="B13" s="72" t="s">
        <v>224</v>
      </c>
      <c r="C13" s="73"/>
    </row>
    <row r="14" spans="1:3" s="67" customFormat="1" ht="12" customHeight="1">
      <c r="A14" s="71" t="s">
        <v>88</v>
      </c>
      <c r="B14" s="72" t="s">
        <v>345</v>
      </c>
      <c r="C14" s="73"/>
    </row>
    <row r="15" spans="1:3" s="67" customFormat="1" ht="12" customHeight="1">
      <c r="A15" s="71" t="s">
        <v>89</v>
      </c>
      <c r="B15" s="74" t="s">
        <v>346</v>
      </c>
      <c r="C15" s="73"/>
    </row>
    <row r="16" spans="1:3" s="67" customFormat="1" ht="12" customHeight="1">
      <c r="A16" s="71" t="s">
        <v>99</v>
      </c>
      <c r="B16" s="72" t="s">
        <v>227</v>
      </c>
      <c r="C16" s="75"/>
    </row>
    <row r="17" spans="1:3" s="76" customFormat="1" ht="12" customHeight="1">
      <c r="A17" s="71" t="s">
        <v>100</v>
      </c>
      <c r="B17" s="72" t="s">
        <v>228</v>
      </c>
      <c r="C17" s="73"/>
    </row>
    <row r="18" spans="1:3" s="76" customFormat="1" ht="12" customHeight="1">
      <c r="A18" s="71" t="s">
        <v>101</v>
      </c>
      <c r="B18" s="72" t="s">
        <v>380</v>
      </c>
      <c r="C18" s="77"/>
    </row>
    <row r="19" spans="1:3" s="76" customFormat="1" ht="12" customHeight="1" thickBot="1">
      <c r="A19" s="71" t="s">
        <v>102</v>
      </c>
      <c r="B19" s="74" t="s">
        <v>229</v>
      </c>
      <c r="C19" s="77"/>
    </row>
    <row r="20" spans="1:3" s="67" customFormat="1" ht="12" customHeight="1" thickBot="1">
      <c r="A20" s="63" t="s">
        <v>12</v>
      </c>
      <c r="B20" s="65" t="s">
        <v>347</v>
      </c>
      <c r="C20" s="66">
        <v>0</v>
      </c>
    </row>
    <row r="21" spans="1:3" s="76" customFormat="1" ht="12" customHeight="1">
      <c r="A21" s="71" t="s">
        <v>90</v>
      </c>
      <c r="B21" s="78" t="s">
        <v>201</v>
      </c>
      <c r="C21" s="73"/>
    </row>
    <row r="22" spans="1:3" s="76" customFormat="1" ht="12" customHeight="1">
      <c r="A22" s="71" t="s">
        <v>91</v>
      </c>
      <c r="B22" s="72" t="s">
        <v>348</v>
      </c>
      <c r="C22" s="73"/>
    </row>
    <row r="23" spans="1:3" s="76" customFormat="1" ht="12" customHeight="1">
      <c r="A23" s="71" t="s">
        <v>92</v>
      </c>
      <c r="B23" s="72" t="s">
        <v>349</v>
      </c>
      <c r="C23" s="73"/>
    </row>
    <row r="24" spans="1:3" s="76" customFormat="1" ht="12" customHeight="1" thickBot="1">
      <c r="A24" s="71" t="s">
        <v>93</v>
      </c>
      <c r="B24" s="72" t="s">
        <v>454</v>
      </c>
      <c r="C24" s="73"/>
    </row>
    <row r="25" spans="1:3" s="76" customFormat="1" ht="12" customHeight="1" thickBot="1">
      <c r="A25" s="79" t="s">
        <v>13</v>
      </c>
      <c r="B25" s="80" t="s">
        <v>146</v>
      </c>
      <c r="C25" s="81"/>
    </row>
    <row r="26" spans="1:3" s="76" customFormat="1" ht="12" customHeight="1" thickBot="1">
      <c r="A26" s="79" t="s">
        <v>14</v>
      </c>
      <c r="B26" s="80" t="s">
        <v>455</v>
      </c>
      <c r="C26" s="66">
        <v>0</v>
      </c>
    </row>
    <row r="27" spans="1:3" s="76" customFormat="1" ht="12" customHeight="1">
      <c r="A27" s="82" t="s">
        <v>211</v>
      </c>
      <c r="B27" s="83" t="s">
        <v>206</v>
      </c>
      <c r="C27" s="84"/>
    </row>
    <row r="28" spans="1:3" s="76" customFormat="1" ht="12" customHeight="1">
      <c r="A28" s="82" t="s">
        <v>212</v>
      </c>
      <c r="B28" s="83" t="s">
        <v>348</v>
      </c>
      <c r="C28" s="73"/>
    </row>
    <row r="29" spans="1:3" s="76" customFormat="1" ht="12" customHeight="1">
      <c r="A29" s="82" t="s">
        <v>213</v>
      </c>
      <c r="B29" s="85" t="s">
        <v>351</v>
      </c>
      <c r="C29" s="73"/>
    </row>
    <row r="30" spans="1:3" s="76" customFormat="1" ht="12" customHeight="1" thickBot="1">
      <c r="A30" s="71" t="s">
        <v>214</v>
      </c>
      <c r="B30" s="87" t="s">
        <v>456</v>
      </c>
      <c r="C30" s="88"/>
    </row>
    <row r="31" spans="1:3" s="76" customFormat="1" ht="12" customHeight="1" thickBot="1">
      <c r="A31" s="79" t="s">
        <v>15</v>
      </c>
      <c r="B31" s="80" t="s">
        <v>352</v>
      </c>
      <c r="C31" s="66">
        <v>0</v>
      </c>
    </row>
    <row r="32" spans="1:3" s="76" customFormat="1" ht="12" customHeight="1">
      <c r="A32" s="82" t="s">
        <v>77</v>
      </c>
      <c r="B32" s="83" t="s">
        <v>234</v>
      </c>
      <c r="C32" s="84"/>
    </row>
    <row r="33" spans="1:3" s="76" customFormat="1" ht="12" customHeight="1">
      <c r="A33" s="82" t="s">
        <v>78</v>
      </c>
      <c r="B33" s="85" t="s">
        <v>235</v>
      </c>
      <c r="C33" s="86"/>
    </row>
    <row r="34" spans="1:3" s="76" customFormat="1" ht="12" customHeight="1" thickBot="1">
      <c r="A34" s="71" t="s">
        <v>79</v>
      </c>
      <c r="B34" s="87" t="s">
        <v>236</v>
      </c>
      <c r="C34" s="88"/>
    </row>
    <row r="35" spans="1:3" s="67" customFormat="1" ht="12" customHeight="1" thickBot="1">
      <c r="A35" s="79" t="s">
        <v>16</v>
      </c>
      <c r="B35" s="80" t="s">
        <v>321</v>
      </c>
      <c r="C35" s="81"/>
    </row>
    <row r="36" spans="1:3" s="67" customFormat="1" ht="12" customHeight="1" thickBot="1">
      <c r="A36" s="79" t="s">
        <v>17</v>
      </c>
      <c r="B36" s="80" t="s">
        <v>353</v>
      </c>
      <c r="C36" s="89"/>
    </row>
    <row r="37" spans="1:3" s="67" customFormat="1" ht="12" customHeight="1" thickBot="1">
      <c r="A37" s="63" t="s">
        <v>18</v>
      </c>
      <c r="B37" s="80" t="s">
        <v>354</v>
      </c>
      <c r="C37" s="90">
        <v>0</v>
      </c>
    </row>
    <row r="38" spans="1:3" s="67" customFormat="1" ht="12" customHeight="1" thickBot="1">
      <c r="A38" s="91" t="s">
        <v>19</v>
      </c>
      <c r="B38" s="80" t="s">
        <v>355</v>
      </c>
      <c r="C38" s="90">
        <v>45050045</v>
      </c>
    </row>
    <row r="39" spans="1:3" s="67" customFormat="1" ht="12" customHeight="1">
      <c r="A39" s="82" t="s">
        <v>356</v>
      </c>
      <c r="B39" s="83" t="s">
        <v>183</v>
      </c>
      <c r="C39" s="84">
        <v>51977</v>
      </c>
    </row>
    <row r="40" spans="1:3" s="67" customFormat="1" ht="12" customHeight="1">
      <c r="A40" s="82" t="s">
        <v>357</v>
      </c>
      <c r="B40" s="85" t="s">
        <v>2</v>
      </c>
      <c r="C40" s="86"/>
    </row>
    <row r="41" spans="1:3" s="76" customFormat="1" ht="12" customHeight="1" thickBot="1">
      <c r="A41" s="71" t="s">
        <v>358</v>
      </c>
      <c r="B41" s="87" t="s">
        <v>359</v>
      </c>
      <c r="C41" s="88">
        <v>44998068</v>
      </c>
    </row>
    <row r="42" spans="1:3" s="76" customFormat="1" ht="15" customHeight="1" thickBot="1">
      <c r="A42" s="91" t="s">
        <v>20</v>
      </c>
      <c r="B42" s="34" t="s">
        <v>360</v>
      </c>
      <c r="C42" s="92">
        <v>45050045</v>
      </c>
    </row>
    <row r="43" spans="1:3" s="76" customFormat="1" ht="15" customHeight="1">
      <c r="A43" s="93"/>
      <c r="B43" s="35"/>
      <c r="C43" s="94"/>
    </row>
    <row r="44" spans="1:3" ht="12.75" thickBot="1">
      <c r="A44" s="95"/>
      <c r="B44" s="76"/>
      <c r="C44" s="96"/>
    </row>
    <row r="45" spans="1:3" s="64" customFormat="1" ht="16.5" customHeight="1" thickBot="1">
      <c r="A45" s="49"/>
      <c r="B45" s="36" t="s">
        <v>49</v>
      </c>
      <c r="C45" s="92"/>
    </row>
    <row r="46" spans="1:3" s="67" customFormat="1" ht="12" customHeight="1" thickBot="1">
      <c r="A46" s="79" t="s">
        <v>11</v>
      </c>
      <c r="B46" s="80" t="s">
        <v>361</v>
      </c>
      <c r="C46" s="66">
        <v>43970045</v>
      </c>
    </row>
    <row r="47" spans="1:3" ht="12" customHeight="1">
      <c r="A47" s="71" t="s">
        <v>84</v>
      </c>
      <c r="B47" s="78" t="s">
        <v>42</v>
      </c>
      <c r="C47" s="84">
        <v>24921404</v>
      </c>
    </row>
    <row r="48" spans="1:3" ht="12" customHeight="1">
      <c r="A48" s="71" t="s">
        <v>85</v>
      </c>
      <c r="B48" s="72" t="s">
        <v>155</v>
      </c>
      <c r="C48" s="97">
        <v>6751403</v>
      </c>
    </row>
    <row r="49" spans="1:3" ht="12" customHeight="1">
      <c r="A49" s="71" t="s">
        <v>86</v>
      </c>
      <c r="B49" s="72" t="s">
        <v>121</v>
      </c>
      <c r="C49" s="97">
        <v>11817238</v>
      </c>
    </row>
    <row r="50" spans="1:3" ht="12" customHeight="1">
      <c r="A50" s="71" t="s">
        <v>87</v>
      </c>
      <c r="B50" s="72" t="s">
        <v>156</v>
      </c>
      <c r="C50" s="97">
        <v>480000</v>
      </c>
    </row>
    <row r="51" spans="1:3" ht="12" customHeight="1" thickBot="1">
      <c r="A51" s="71" t="s">
        <v>129</v>
      </c>
      <c r="B51" s="72" t="s">
        <v>157</v>
      </c>
      <c r="C51" s="97"/>
    </row>
    <row r="52" spans="1:3" ht="12" customHeight="1" thickBot="1">
      <c r="A52" s="79" t="s">
        <v>12</v>
      </c>
      <c r="B52" s="80" t="s">
        <v>362</v>
      </c>
      <c r="C52" s="66">
        <v>1080000</v>
      </c>
    </row>
    <row r="53" spans="1:3" s="67" customFormat="1" ht="12" customHeight="1">
      <c r="A53" s="71" t="s">
        <v>90</v>
      </c>
      <c r="B53" s="78" t="s">
        <v>174</v>
      </c>
      <c r="C53" s="84">
        <v>1080000</v>
      </c>
    </row>
    <row r="54" spans="1:3" ht="12" customHeight="1">
      <c r="A54" s="71" t="s">
        <v>91</v>
      </c>
      <c r="B54" s="72" t="s">
        <v>159</v>
      </c>
      <c r="C54" s="97"/>
    </row>
    <row r="55" spans="1:3" ht="12" customHeight="1">
      <c r="A55" s="71" t="s">
        <v>92</v>
      </c>
      <c r="B55" s="72" t="s">
        <v>50</v>
      </c>
      <c r="C55" s="97"/>
    </row>
    <row r="56" spans="1:3" ht="12" customHeight="1" thickBot="1">
      <c r="A56" s="71" t="s">
        <v>93</v>
      </c>
      <c r="B56" s="72" t="s">
        <v>457</v>
      </c>
      <c r="C56" s="97"/>
    </row>
    <row r="57" spans="1:3" ht="12" customHeight="1" thickBot="1">
      <c r="A57" s="79" t="s">
        <v>13</v>
      </c>
      <c r="B57" s="80" t="s">
        <v>6</v>
      </c>
      <c r="C57" s="81"/>
    </row>
    <row r="58" spans="1:3" ht="15" customHeight="1" thickBot="1">
      <c r="A58" s="79" t="s">
        <v>14</v>
      </c>
      <c r="B58" s="37" t="s">
        <v>461</v>
      </c>
      <c r="C58" s="98">
        <v>45050045</v>
      </c>
    </row>
    <row r="59" ht="12.75" thickBot="1">
      <c r="C59" s="100"/>
    </row>
    <row r="60" spans="1:3" ht="15" customHeight="1" thickBot="1">
      <c r="A60" s="101" t="s">
        <v>452</v>
      </c>
      <c r="B60" s="102"/>
      <c r="C60" s="103">
        <v>10</v>
      </c>
    </row>
    <row r="61" spans="1:3" ht="14.25" customHeight="1" thickBot="1">
      <c r="A61" s="101" t="s">
        <v>171</v>
      </c>
      <c r="B61" s="102"/>
      <c r="C61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1"/>
  <sheetViews>
    <sheetView tabSelected="1" zoomScale="130" zoomScaleNormal="130" workbookViewId="0" topLeftCell="A28">
      <selection activeCell="C59" sqref="C59"/>
    </sheetView>
  </sheetViews>
  <sheetFormatPr defaultColWidth="9.00390625" defaultRowHeight="12.75"/>
  <cols>
    <col min="1" max="1" width="13.875" style="99" customWidth="1"/>
    <col min="2" max="2" width="79.125" style="62" customWidth="1"/>
    <col min="3" max="3" width="25.00390625" style="62" customWidth="1"/>
    <col min="4" max="16384" width="9.375" style="62" customWidth="1"/>
  </cols>
  <sheetData>
    <row r="1" spans="1:3" s="26" customFormat="1" ht="21" customHeight="1" thickBot="1">
      <c r="A1" s="60"/>
      <c r="C1" s="52" t="s">
        <v>558</v>
      </c>
    </row>
    <row r="2" spans="1:3" s="28" customFormat="1" ht="25.5" customHeight="1">
      <c r="A2" s="48" t="s">
        <v>514</v>
      </c>
      <c r="B2" s="39" t="s">
        <v>515</v>
      </c>
      <c r="C2" s="44" t="s">
        <v>51</v>
      </c>
    </row>
    <row r="3" spans="1:3" s="28" customFormat="1" ht="24.75" thickBot="1">
      <c r="A3" s="59" t="s">
        <v>169</v>
      </c>
      <c r="B3" s="40" t="s">
        <v>363</v>
      </c>
      <c r="C3" s="45" t="s">
        <v>46</v>
      </c>
    </row>
    <row r="4" s="28" customFormat="1" ht="15.75" customHeight="1" thickBot="1">
      <c r="C4" s="61"/>
    </row>
    <row r="5" spans="1:3" ht="12.75" thickBot="1">
      <c r="A5" s="49" t="s">
        <v>170</v>
      </c>
      <c r="B5" s="29" t="s">
        <v>495</v>
      </c>
      <c r="C5" s="30" t="s">
        <v>47</v>
      </c>
    </row>
    <row r="6" spans="1:3" s="64" customFormat="1" ht="12.75" customHeight="1" thickBot="1">
      <c r="A6" s="63"/>
      <c r="B6" s="20" t="s">
        <v>435</v>
      </c>
      <c r="C6" s="21" t="s">
        <v>436</v>
      </c>
    </row>
    <row r="7" spans="1:3" s="64" customFormat="1" ht="15.75" customHeight="1" thickBot="1">
      <c r="A7" s="31"/>
      <c r="B7" s="32" t="s">
        <v>48</v>
      </c>
      <c r="C7" s="33"/>
    </row>
    <row r="8" spans="1:3" s="67" customFormat="1" ht="12" customHeight="1" thickBot="1">
      <c r="A8" s="63" t="s">
        <v>11</v>
      </c>
      <c r="B8" s="65" t="s">
        <v>453</v>
      </c>
      <c r="C8" s="66">
        <v>0</v>
      </c>
    </row>
    <row r="9" spans="1:3" s="67" customFormat="1" ht="12" customHeight="1">
      <c r="A9" s="68" t="s">
        <v>84</v>
      </c>
      <c r="B9" s="69" t="s">
        <v>220</v>
      </c>
      <c r="C9" s="70"/>
    </row>
    <row r="10" spans="1:3" s="67" customFormat="1" ht="12" customHeight="1">
      <c r="A10" s="71" t="s">
        <v>85</v>
      </c>
      <c r="B10" s="72" t="s">
        <v>221</v>
      </c>
      <c r="C10" s="73"/>
    </row>
    <row r="11" spans="1:3" s="67" customFormat="1" ht="12" customHeight="1">
      <c r="A11" s="71" t="s">
        <v>86</v>
      </c>
      <c r="B11" s="72" t="s">
        <v>222</v>
      </c>
      <c r="C11" s="73"/>
    </row>
    <row r="12" spans="1:3" s="67" customFormat="1" ht="12" customHeight="1">
      <c r="A12" s="71" t="s">
        <v>87</v>
      </c>
      <c r="B12" s="72" t="s">
        <v>223</v>
      </c>
      <c r="C12" s="73"/>
    </row>
    <row r="13" spans="1:3" s="67" customFormat="1" ht="12" customHeight="1">
      <c r="A13" s="71" t="s">
        <v>129</v>
      </c>
      <c r="B13" s="72" t="s">
        <v>224</v>
      </c>
      <c r="C13" s="73"/>
    </row>
    <row r="14" spans="1:3" s="67" customFormat="1" ht="12" customHeight="1">
      <c r="A14" s="71" t="s">
        <v>88</v>
      </c>
      <c r="B14" s="72" t="s">
        <v>345</v>
      </c>
      <c r="C14" s="73"/>
    </row>
    <row r="15" spans="1:3" s="67" customFormat="1" ht="12" customHeight="1">
      <c r="A15" s="71" t="s">
        <v>89</v>
      </c>
      <c r="B15" s="74" t="s">
        <v>346</v>
      </c>
      <c r="C15" s="73"/>
    </row>
    <row r="16" spans="1:3" s="67" customFormat="1" ht="12" customHeight="1">
      <c r="A16" s="71" t="s">
        <v>99</v>
      </c>
      <c r="B16" s="72" t="s">
        <v>227</v>
      </c>
      <c r="C16" s="75"/>
    </row>
    <row r="17" spans="1:3" s="76" customFormat="1" ht="12" customHeight="1">
      <c r="A17" s="71" t="s">
        <v>100</v>
      </c>
      <c r="B17" s="72" t="s">
        <v>228</v>
      </c>
      <c r="C17" s="73"/>
    </row>
    <row r="18" spans="1:3" s="76" customFormat="1" ht="12" customHeight="1">
      <c r="A18" s="71" t="s">
        <v>101</v>
      </c>
      <c r="B18" s="72" t="s">
        <v>380</v>
      </c>
      <c r="C18" s="77"/>
    </row>
    <row r="19" spans="1:3" s="76" customFormat="1" ht="12" customHeight="1" thickBot="1">
      <c r="A19" s="71" t="s">
        <v>102</v>
      </c>
      <c r="B19" s="74" t="s">
        <v>229</v>
      </c>
      <c r="C19" s="77"/>
    </row>
    <row r="20" spans="1:3" s="67" customFormat="1" ht="12" customHeight="1" thickBot="1">
      <c r="A20" s="63" t="s">
        <v>12</v>
      </c>
      <c r="B20" s="65" t="s">
        <v>347</v>
      </c>
      <c r="C20" s="66">
        <v>0</v>
      </c>
    </row>
    <row r="21" spans="1:3" s="76" customFormat="1" ht="12" customHeight="1">
      <c r="A21" s="71" t="s">
        <v>90</v>
      </c>
      <c r="B21" s="78" t="s">
        <v>201</v>
      </c>
      <c r="C21" s="73"/>
    </row>
    <row r="22" spans="1:3" s="76" customFormat="1" ht="12" customHeight="1">
      <c r="A22" s="71" t="s">
        <v>91</v>
      </c>
      <c r="B22" s="72" t="s">
        <v>348</v>
      </c>
      <c r="C22" s="73"/>
    </row>
    <row r="23" spans="1:3" s="76" customFormat="1" ht="12" customHeight="1">
      <c r="A23" s="71" t="s">
        <v>92</v>
      </c>
      <c r="B23" s="72" t="s">
        <v>349</v>
      </c>
      <c r="C23" s="73"/>
    </row>
    <row r="24" spans="1:3" s="76" customFormat="1" ht="12" customHeight="1" thickBot="1">
      <c r="A24" s="71" t="s">
        <v>93</v>
      </c>
      <c r="B24" s="72" t="s">
        <v>454</v>
      </c>
      <c r="C24" s="73"/>
    </row>
    <row r="25" spans="1:3" s="76" customFormat="1" ht="12" customHeight="1" thickBot="1">
      <c r="A25" s="79" t="s">
        <v>13</v>
      </c>
      <c r="B25" s="80" t="s">
        <v>146</v>
      </c>
      <c r="C25" s="81"/>
    </row>
    <row r="26" spans="1:3" s="76" customFormat="1" ht="12" customHeight="1" thickBot="1">
      <c r="A26" s="79" t="s">
        <v>14</v>
      </c>
      <c r="B26" s="80" t="s">
        <v>455</v>
      </c>
      <c r="C26" s="66">
        <v>0</v>
      </c>
    </row>
    <row r="27" spans="1:3" s="76" customFormat="1" ht="12" customHeight="1">
      <c r="A27" s="82" t="s">
        <v>211</v>
      </c>
      <c r="B27" s="83" t="s">
        <v>206</v>
      </c>
      <c r="C27" s="84"/>
    </row>
    <row r="28" spans="1:3" s="76" customFormat="1" ht="12" customHeight="1">
      <c r="A28" s="82" t="s">
        <v>212</v>
      </c>
      <c r="B28" s="83" t="s">
        <v>348</v>
      </c>
      <c r="C28" s="73"/>
    </row>
    <row r="29" spans="1:3" s="76" customFormat="1" ht="12" customHeight="1">
      <c r="A29" s="82" t="s">
        <v>213</v>
      </c>
      <c r="B29" s="85" t="s">
        <v>351</v>
      </c>
      <c r="C29" s="73"/>
    </row>
    <row r="30" spans="1:3" s="76" customFormat="1" ht="12" customHeight="1" thickBot="1">
      <c r="A30" s="71" t="s">
        <v>214</v>
      </c>
      <c r="B30" s="87" t="s">
        <v>456</v>
      </c>
      <c r="C30" s="88"/>
    </row>
    <row r="31" spans="1:3" s="76" customFormat="1" ht="12" customHeight="1" thickBot="1">
      <c r="A31" s="79" t="s">
        <v>15</v>
      </c>
      <c r="B31" s="80" t="s">
        <v>352</v>
      </c>
      <c r="C31" s="66">
        <v>0</v>
      </c>
    </row>
    <row r="32" spans="1:3" s="76" customFormat="1" ht="12" customHeight="1">
      <c r="A32" s="82" t="s">
        <v>77</v>
      </c>
      <c r="B32" s="83" t="s">
        <v>234</v>
      </c>
      <c r="C32" s="84"/>
    </row>
    <row r="33" spans="1:3" s="76" customFormat="1" ht="12" customHeight="1">
      <c r="A33" s="82" t="s">
        <v>78</v>
      </c>
      <c r="B33" s="85" t="s">
        <v>235</v>
      </c>
      <c r="C33" s="86"/>
    </row>
    <row r="34" spans="1:3" s="76" customFormat="1" ht="12" customHeight="1" thickBot="1">
      <c r="A34" s="71" t="s">
        <v>79</v>
      </c>
      <c r="B34" s="87" t="s">
        <v>236</v>
      </c>
      <c r="C34" s="88"/>
    </row>
    <row r="35" spans="1:3" s="67" customFormat="1" ht="12" customHeight="1" thickBot="1">
      <c r="A35" s="79" t="s">
        <v>16</v>
      </c>
      <c r="B35" s="80" t="s">
        <v>321</v>
      </c>
      <c r="C35" s="81"/>
    </row>
    <row r="36" spans="1:3" s="67" customFormat="1" ht="12" customHeight="1" thickBot="1">
      <c r="A36" s="79" t="s">
        <v>17</v>
      </c>
      <c r="B36" s="80" t="s">
        <v>353</v>
      </c>
      <c r="C36" s="89"/>
    </row>
    <row r="37" spans="1:3" s="67" customFormat="1" ht="12" customHeight="1" thickBot="1">
      <c r="A37" s="63" t="s">
        <v>18</v>
      </c>
      <c r="B37" s="80" t="s">
        <v>354</v>
      </c>
      <c r="C37" s="90">
        <v>0</v>
      </c>
    </row>
    <row r="38" spans="1:3" s="67" customFormat="1" ht="12" customHeight="1" thickBot="1">
      <c r="A38" s="91" t="s">
        <v>19</v>
      </c>
      <c r="B38" s="80" t="s">
        <v>355</v>
      </c>
      <c r="C38" s="90">
        <v>0</v>
      </c>
    </row>
    <row r="39" spans="1:3" s="67" customFormat="1" ht="12" customHeight="1">
      <c r="A39" s="82" t="s">
        <v>356</v>
      </c>
      <c r="B39" s="83" t="s">
        <v>183</v>
      </c>
      <c r="C39" s="84"/>
    </row>
    <row r="40" spans="1:3" s="67" customFormat="1" ht="12" customHeight="1">
      <c r="A40" s="82" t="s">
        <v>357</v>
      </c>
      <c r="B40" s="85" t="s">
        <v>2</v>
      </c>
      <c r="C40" s="86"/>
    </row>
    <row r="41" spans="1:3" s="76" customFormat="1" ht="12" customHeight="1" thickBot="1">
      <c r="A41" s="71" t="s">
        <v>358</v>
      </c>
      <c r="B41" s="87" t="s">
        <v>359</v>
      </c>
      <c r="C41" s="88"/>
    </row>
    <row r="42" spans="1:3" s="76" customFormat="1" ht="15" customHeight="1" thickBot="1">
      <c r="A42" s="91" t="s">
        <v>20</v>
      </c>
      <c r="B42" s="34" t="s">
        <v>360</v>
      </c>
      <c r="C42" s="92">
        <v>0</v>
      </c>
    </row>
    <row r="43" spans="1:3" s="76" customFormat="1" ht="15" customHeight="1">
      <c r="A43" s="93"/>
      <c r="B43" s="35"/>
      <c r="C43" s="94"/>
    </row>
    <row r="44" spans="1:3" ht="12.75" thickBot="1">
      <c r="A44" s="95"/>
      <c r="B44" s="76"/>
      <c r="C44" s="96"/>
    </row>
    <row r="45" spans="1:3" s="64" customFormat="1" ht="16.5" customHeight="1" thickBot="1">
      <c r="A45" s="49"/>
      <c r="B45" s="36" t="s">
        <v>49</v>
      </c>
      <c r="C45" s="92"/>
    </row>
    <row r="46" spans="1:3" s="67" customFormat="1" ht="12" customHeight="1" thickBot="1">
      <c r="A46" s="79" t="s">
        <v>11</v>
      </c>
      <c r="B46" s="80" t="s">
        <v>361</v>
      </c>
      <c r="C46" s="66">
        <v>4349006</v>
      </c>
    </row>
    <row r="47" spans="1:3" ht="12" customHeight="1">
      <c r="A47" s="71" t="s">
        <v>84</v>
      </c>
      <c r="B47" s="78" t="s">
        <v>42</v>
      </c>
      <c r="C47" s="84">
        <v>2492141</v>
      </c>
    </row>
    <row r="48" spans="1:3" ht="12" customHeight="1">
      <c r="A48" s="71" t="s">
        <v>85</v>
      </c>
      <c r="B48" s="72" t="s">
        <v>155</v>
      </c>
      <c r="C48" s="97">
        <v>675141</v>
      </c>
    </row>
    <row r="49" spans="1:3" ht="12" customHeight="1">
      <c r="A49" s="71" t="s">
        <v>86</v>
      </c>
      <c r="B49" s="72" t="s">
        <v>121</v>
      </c>
      <c r="C49" s="97">
        <v>1181724</v>
      </c>
    </row>
    <row r="50" spans="1:3" ht="12" customHeight="1">
      <c r="A50" s="71" t="s">
        <v>87</v>
      </c>
      <c r="B50" s="72" t="s">
        <v>156</v>
      </c>
      <c r="C50" s="97"/>
    </row>
    <row r="51" spans="1:3" ht="12" customHeight="1" thickBot="1">
      <c r="A51" s="71" t="s">
        <v>129</v>
      </c>
      <c r="B51" s="72" t="s">
        <v>157</v>
      </c>
      <c r="C51" s="97"/>
    </row>
    <row r="52" spans="1:3" ht="12" customHeight="1" thickBot="1">
      <c r="A52" s="79" t="s">
        <v>12</v>
      </c>
      <c r="B52" s="80" t="s">
        <v>362</v>
      </c>
      <c r="C52" s="66">
        <v>0</v>
      </c>
    </row>
    <row r="53" spans="1:3" s="67" customFormat="1" ht="12" customHeight="1">
      <c r="A53" s="71" t="s">
        <v>90</v>
      </c>
      <c r="B53" s="78" t="s">
        <v>174</v>
      </c>
      <c r="C53" s="84"/>
    </row>
    <row r="54" spans="1:3" ht="12" customHeight="1">
      <c r="A54" s="71" t="s">
        <v>91</v>
      </c>
      <c r="B54" s="72" t="s">
        <v>159</v>
      </c>
      <c r="C54" s="97"/>
    </row>
    <row r="55" spans="1:3" ht="12" customHeight="1">
      <c r="A55" s="71" t="s">
        <v>92</v>
      </c>
      <c r="B55" s="72" t="s">
        <v>50</v>
      </c>
      <c r="C55" s="97"/>
    </row>
    <row r="56" spans="1:3" ht="12" customHeight="1" thickBot="1">
      <c r="A56" s="71" t="s">
        <v>93</v>
      </c>
      <c r="B56" s="72" t="s">
        <v>457</v>
      </c>
      <c r="C56" s="97"/>
    </row>
    <row r="57" spans="1:3" ht="15" customHeight="1" thickBot="1">
      <c r="A57" s="79" t="s">
        <v>13</v>
      </c>
      <c r="B57" s="80" t="s">
        <v>6</v>
      </c>
      <c r="C57" s="81"/>
    </row>
    <row r="58" spans="1:3" ht="12.75" thickBot="1">
      <c r="A58" s="79" t="s">
        <v>14</v>
      </c>
      <c r="B58" s="37" t="s">
        <v>461</v>
      </c>
      <c r="C58" s="98">
        <v>4349006</v>
      </c>
    </row>
    <row r="59" ht="15" customHeight="1" thickBot="1">
      <c r="C59" s="100"/>
    </row>
    <row r="60" spans="1:3" ht="14.25" customHeight="1" thickBot="1">
      <c r="A60" s="101" t="s">
        <v>452</v>
      </c>
      <c r="B60" s="102"/>
      <c r="C60" s="103">
        <v>1</v>
      </c>
    </row>
    <row r="61" spans="1:3" ht="12.75" thickBot="1">
      <c r="A61" s="101" t="s">
        <v>171</v>
      </c>
      <c r="B61" s="102"/>
      <c r="C61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1"/>
  <sheetViews>
    <sheetView zoomScale="130" zoomScaleNormal="130" workbookViewId="0" topLeftCell="A37">
      <selection activeCell="C43" sqref="C43"/>
    </sheetView>
  </sheetViews>
  <sheetFormatPr defaultColWidth="9.00390625" defaultRowHeight="12.75"/>
  <cols>
    <col min="1" max="1" width="13.875" style="99" customWidth="1"/>
    <col min="2" max="2" width="79.125" style="62" customWidth="1"/>
    <col min="3" max="3" width="25.00390625" style="62" customWidth="1"/>
    <col min="4" max="16384" width="9.375" style="62" customWidth="1"/>
  </cols>
  <sheetData>
    <row r="1" spans="1:3" s="26" customFormat="1" ht="21" customHeight="1" thickBot="1">
      <c r="A1" s="60"/>
      <c r="C1" s="52" t="s">
        <v>559</v>
      </c>
    </row>
    <row r="2" spans="1:3" s="28" customFormat="1" ht="25.5" customHeight="1">
      <c r="A2" s="58" t="s">
        <v>514</v>
      </c>
      <c r="B2" s="39" t="s">
        <v>515</v>
      </c>
      <c r="C2" s="44" t="s">
        <v>51</v>
      </c>
    </row>
    <row r="3" spans="1:3" s="28" customFormat="1" ht="24.75" thickBot="1">
      <c r="A3" s="51" t="s">
        <v>169</v>
      </c>
      <c r="B3" s="40" t="s">
        <v>462</v>
      </c>
      <c r="C3" s="45" t="s">
        <v>52</v>
      </c>
    </row>
    <row r="4" s="28" customFormat="1" ht="15.75" customHeight="1" thickBot="1">
      <c r="C4" s="61"/>
    </row>
    <row r="5" spans="1:3" ht="12.75" thickBot="1">
      <c r="A5" s="49" t="s">
        <v>170</v>
      </c>
      <c r="B5" s="29" t="s">
        <v>495</v>
      </c>
      <c r="C5" s="30" t="s">
        <v>47</v>
      </c>
    </row>
    <row r="6" spans="1:3" s="64" customFormat="1" ht="12.75" customHeight="1" thickBot="1">
      <c r="A6" s="63"/>
      <c r="B6" s="20" t="s">
        <v>435</v>
      </c>
      <c r="C6" s="21" t="s">
        <v>436</v>
      </c>
    </row>
    <row r="7" spans="1:3" s="64" customFormat="1" ht="15.75" customHeight="1" thickBot="1">
      <c r="A7" s="31"/>
      <c r="B7" s="32" t="s">
        <v>48</v>
      </c>
      <c r="C7" s="33"/>
    </row>
    <row r="8" spans="1:3" s="67" customFormat="1" ht="12" customHeight="1" thickBot="1">
      <c r="A8" s="63" t="s">
        <v>11</v>
      </c>
      <c r="B8" s="65" t="s">
        <v>453</v>
      </c>
      <c r="C8" s="66">
        <v>0</v>
      </c>
    </row>
    <row r="9" spans="1:3" s="67" customFormat="1" ht="12" customHeight="1">
      <c r="A9" s="68" t="s">
        <v>84</v>
      </c>
      <c r="B9" s="69" t="s">
        <v>220</v>
      </c>
      <c r="C9" s="70"/>
    </row>
    <row r="10" spans="1:3" s="67" customFormat="1" ht="12" customHeight="1">
      <c r="A10" s="71" t="s">
        <v>85</v>
      </c>
      <c r="B10" s="72" t="s">
        <v>221</v>
      </c>
      <c r="C10" s="73"/>
    </row>
    <row r="11" spans="1:3" s="67" customFormat="1" ht="12" customHeight="1">
      <c r="A11" s="71" t="s">
        <v>86</v>
      </c>
      <c r="B11" s="72" t="s">
        <v>222</v>
      </c>
      <c r="C11" s="73"/>
    </row>
    <row r="12" spans="1:3" s="67" customFormat="1" ht="12" customHeight="1">
      <c r="A12" s="71" t="s">
        <v>87</v>
      </c>
      <c r="B12" s="72" t="s">
        <v>223</v>
      </c>
      <c r="C12" s="73"/>
    </row>
    <row r="13" spans="1:3" s="67" customFormat="1" ht="12" customHeight="1">
      <c r="A13" s="71" t="s">
        <v>129</v>
      </c>
      <c r="B13" s="72" t="s">
        <v>224</v>
      </c>
      <c r="C13" s="73"/>
    </row>
    <row r="14" spans="1:3" s="67" customFormat="1" ht="12" customHeight="1">
      <c r="A14" s="71" t="s">
        <v>88</v>
      </c>
      <c r="B14" s="72" t="s">
        <v>345</v>
      </c>
      <c r="C14" s="73"/>
    </row>
    <row r="15" spans="1:3" s="67" customFormat="1" ht="12" customHeight="1">
      <c r="A15" s="71" t="s">
        <v>89</v>
      </c>
      <c r="B15" s="74" t="s">
        <v>346</v>
      </c>
      <c r="C15" s="73"/>
    </row>
    <row r="16" spans="1:3" s="67" customFormat="1" ht="12" customHeight="1">
      <c r="A16" s="71" t="s">
        <v>99</v>
      </c>
      <c r="B16" s="72" t="s">
        <v>227</v>
      </c>
      <c r="C16" s="75"/>
    </row>
    <row r="17" spans="1:3" s="76" customFormat="1" ht="12" customHeight="1">
      <c r="A17" s="71" t="s">
        <v>100</v>
      </c>
      <c r="B17" s="72" t="s">
        <v>228</v>
      </c>
      <c r="C17" s="73"/>
    </row>
    <row r="18" spans="1:3" s="76" customFormat="1" ht="12" customHeight="1">
      <c r="A18" s="71" t="s">
        <v>101</v>
      </c>
      <c r="B18" s="72" t="s">
        <v>380</v>
      </c>
      <c r="C18" s="77"/>
    </row>
    <row r="19" spans="1:3" s="76" customFormat="1" ht="12" customHeight="1" thickBot="1">
      <c r="A19" s="71" t="s">
        <v>102</v>
      </c>
      <c r="B19" s="74" t="s">
        <v>229</v>
      </c>
      <c r="C19" s="77"/>
    </row>
    <row r="20" spans="1:3" s="67" customFormat="1" ht="12" customHeight="1" thickBot="1">
      <c r="A20" s="63" t="s">
        <v>12</v>
      </c>
      <c r="B20" s="65" t="s">
        <v>347</v>
      </c>
      <c r="C20" s="66">
        <v>0</v>
      </c>
    </row>
    <row r="21" spans="1:3" s="76" customFormat="1" ht="12" customHeight="1">
      <c r="A21" s="71" t="s">
        <v>90</v>
      </c>
      <c r="B21" s="78" t="s">
        <v>201</v>
      </c>
      <c r="C21" s="73"/>
    </row>
    <row r="22" spans="1:3" s="76" customFormat="1" ht="12" customHeight="1">
      <c r="A22" s="71" t="s">
        <v>91</v>
      </c>
      <c r="B22" s="72" t="s">
        <v>348</v>
      </c>
      <c r="C22" s="73"/>
    </row>
    <row r="23" spans="1:3" s="76" customFormat="1" ht="12" customHeight="1">
      <c r="A23" s="71" t="s">
        <v>92</v>
      </c>
      <c r="B23" s="72" t="s">
        <v>349</v>
      </c>
      <c r="C23" s="73"/>
    </row>
    <row r="24" spans="1:3" s="76" customFormat="1" ht="12" customHeight="1" thickBot="1">
      <c r="A24" s="71" t="s">
        <v>93</v>
      </c>
      <c r="B24" s="72" t="s">
        <v>454</v>
      </c>
      <c r="C24" s="73"/>
    </row>
    <row r="25" spans="1:3" s="76" customFormat="1" ht="12" customHeight="1" thickBot="1">
      <c r="A25" s="79" t="s">
        <v>13</v>
      </c>
      <c r="B25" s="80" t="s">
        <v>146</v>
      </c>
      <c r="C25" s="81"/>
    </row>
    <row r="26" spans="1:3" s="76" customFormat="1" ht="12" customHeight="1" thickBot="1">
      <c r="A26" s="79" t="s">
        <v>14</v>
      </c>
      <c r="B26" s="80" t="s">
        <v>455</v>
      </c>
      <c r="C26" s="66">
        <v>0</v>
      </c>
    </row>
    <row r="27" spans="1:3" s="76" customFormat="1" ht="12" customHeight="1">
      <c r="A27" s="82" t="s">
        <v>211</v>
      </c>
      <c r="B27" s="83" t="s">
        <v>206</v>
      </c>
      <c r="C27" s="84"/>
    </row>
    <row r="28" spans="1:3" s="76" customFormat="1" ht="12" customHeight="1">
      <c r="A28" s="82" t="s">
        <v>212</v>
      </c>
      <c r="B28" s="83" t="s">
        <v>348</v>
      </c>
      <c r="C28" s="73"/>
    </row>
    <row r="29" spans="1:3" s="76" customFormat="1" ht="12" customHeight="1">
      <c r="A29" s="82" t="s">
        <v>213</v>
      </c>
      <c r="B29" s="85" t="s">
        <v>351</v>
      </c>
      <c r="C29" s="73"/>
    </row>
    <row r="30" spans="1:3" s="76" customFormat="1" ht="12" customHeight="1" thickBot="1">
      <c r="A30" s="71" t="s">
        <v>214</v>
      </c>
      <c r="B30" s="87" t="s">
        <v>456</v>
      </c>
      <c r="C30" s="88"/>
    </row>
    <row r="31" spans="1:3" s="76" customFormat="1" ht="12" customHeight="1" thickBot="1">
      <c r="A31" s="79" t="s">
        <v>15</v>
      </c>
      <c r="B31" s="80" t="s">
        <v>352</v>
      </c>
      <c r="C31" s="66">
        <v>0</v>
      </c>
    </row>
    <row r="32" spans="1:3" s="76" customFormat="1" ht="12" customHeight="1">
      <c r="A32" s="82" t="s">
        <v>77</v>
      </c>
      <c r="B32" s="83" t="s">
        <v>234</v>
      </c>
      <c r="C32" s="84"/>
    </row>
    <row r="33" spans="1:3" s="76" customFormat="1" ht="12" customHeight="1">
      <c r="A33" s="82" t="s">
        <v>78</v>
      </c>
      <c r="B33" s="85" t="s">
        <v>235</v>
      </c>
      <c r="C33" s="86"/>
    </row>
    <row r="34" spans="1:3" s="76" customFormat="1" ht="12" customHeight="1" thickBot="1">
      <c r="A34" s="71" t="s">
        <v>79</v>
      </c>
      <c r="B34" s="87" t="s">
        <v>236</v>
      </c>
      <c r="C34" s="88"/>
    </row>
    <row r="35" spans="1:3" s="67" customFormat="1" ht="12" customHeight="1" thickBot="1">
      <c r="A35" s="79" t="s">
        <v>16</v>
      </c>
      <c r="B35" s="80" t="s">
        <v>321</v>
      </c>
      <c r="C35" s="81"/>
    </row>
    <row r="36" spans="1:3" s="67" customFormat="1" ht="12" customHeight="1" thickBot="1">
      <c r="A36" s="79" t="s">
        <v>17</v>
      </c>
      <c r="B36" s="80" t="s">
        <v>353</v>
      </c>
      <c r="C36" s="89"/>
    </row>
    <row r="37" spans="1:3" s="67" customFormat="1" ht="12" customHeight="1" thickBot="1">
      <c r="A37" s="63" t="s">
        <v>18</v>
      </c>
      <c r="B37" s="80" t="s">
        <v>354</v>
      </c>
      <c r="C37" s="90">
        <v>0</v>
      </c>
    </row>
    <row r="38" spans="1:3" s="67" customFormat="1" ht="12" customHeight="1" thickBot="1">
      <c r="A38" s="91" t="s">
        <v>19</v>
      </c>
      <c r="B38" s="80" t="s">
        <v>355</v>
      </c>
      <c r="C38" s="90">
        <v>45050045</v>
      </c>
    </row>
    <row r="39" spans="1:3" s="67" customFormat="1" ht="12" customHeight="1">
      <c r="A39" s="82" t="s">
        <v>356</v>
      </c>
      <c r="B39" s="83" t="s">
        <v>183</v>
      </c>
      <c r="C39" s="84">
        <v>51977</v>
      </c>
    </row>
    <row r="40" spans="1:3" s="67" customFormat="1" ht="12" customHeight="1">
      <c r="A40" s="82" t="s">
        <v>357</v>
      </c>
      <c r="B40" s="85" t="s">
        <v>2</v>
      </c>
      <c r="C40" s="86"/>
    </row>
    <row r="41" spans="1:3" s="76" customFormat="1" ht="12" customHeight="1" thickBot="1">
      <c r="A41" s="71" t="s">
        <v>358</v>
      </c>
      <c r="B41" s="87" t="s">
        <v>359</v>
      </c>
      <c r="C41" s="88">
        <v>44998068</v>
      </c>
    </row>
    <row r="42" spans="1:3" s="76" customFormat="1" ht="15" customHeight="1" thickBot="1">
      <c r="A42" s="91" t="s">
        <v>20</v>
      </c>
      <c r="B42" s="34" t="s">
        <v>360</v>
      </c>
      <c r="C42" s="92">
        <v>45050045</v>
      </c>
    </row>
    <row r="43" spans="1:3" s="76" customFormat="1" ht="15" customHeight="1">
      <c r="A43" s="93"/>
      <c r="B43" s="35"/>
      <c r="C43" s="94"/>
    </row>
    <row r="44" spans="1:3" ht="12.75" thickBot="1">
      <c r="A44" s="95"/>
      <c r="B44" s="76"/>
      <c r="C44" s="96"/>
    </row>
    <row r="45" spans="1:3" s="64" customFormat="1" ht="16.5" customHeight="1" thickBot="1">
      <c r="A45" s="49"/>
      <c r="B45" s="36" t="s">
        <v>49</v>
      </c>
      <c r="C45" s="92"/>
    </row>
    <row r="46" spans="1:3" s="67" customFormat="1" ht="12" customHeight="1" thickBot="1">
      <c r="A46" s="79" t="s">
        <v>11</v>
      </c>
      <c r="B46" s="80" t="s">
        <v>361</v>
      </c>
      <c r="C46" s="66">
        <v>39621039</v>
      </c>
    </row>
    <row r="47" spans="1:3" ht="12" customHeight="1">
      <c r="A47" s="71" t="s">
        <v>84</v>
      </c>
      <c r="B47" s="78" t="s">
        <v>42</v>
      </c>
      <c r="C47" s="84">
        <v>22429263</v>
      </c>
    </row>
    <row r="48" spans="1:3" ht="12" customHeight="1">
      <c r="A48" s="71" t="s">
        <v>85</v>
      </c>
      <c r="B48" s="72" t="s">
        <v>155</v>
      </c>
      <c r="C48" s="97">
        <v>6076262</v>
      </c>
    </row>
    <row r="49" spans="1:3" ht="12" customHeight="1">
      <c r="A49" s="71" t="s">
        <v>86</v>
      </c>
      <c r="B49" s="72" t="s">
        <v>121</v>
      </c>
      <c r="C49" s="97">
        <v>10635514</v>
      </c>
    </row>
    <row r="50" spans="1:3" ht="12" customHeight="1">
      <c r="A50" s="71" t="s">
        <v>87</v>
      </c>
      <c r="B50" s="72" t="s">
        <v>156</v>
      </c>
      <c r="C50" s="97">
        <v>480000</v>
      </c>
    </row>
    <row r="51" spans="1:3" ht="12" customHeight="1" thickBot="1">
      <c r="A51" s="71" t="s">
        <v>129</v>
      </c>
      <c r="B51" s="72" t="s">
        <v>157</v>
      </c>
      <c r="C51" s="97"/>
    </row>
    <row r="52" spans="1:3" ht="12" customHeight="1" thickBot="1">
      <c r="A52" s="79" t="s">
        <v>12</v>
      </c>
      <c r="B52" s="80" t="s">
        <v>362</v>
      </c>
      <c r="C52" s="66">
        <v>1080000</v>
      </c>
    </row>
    <row r="53" spans="1:3" s="67" customFormat="1" ht="12" customHeight="1">
      <c r="A53" s="71" t="s">
        <v>90</v>
      </c>
      <c r="B53" s="78" t="s">
        <v>174</v>
      </c>
      <c r="C53" s="84">
        <v>1080000</v>
      </c>
    </row>
    <row r="54" spans="1:3" ht="12" customHeight="1">
      <c r="A54" s="71" t="s">
        <v>91</v>
      </c>
      <c r="B54" s="72" t="s">
        <v>159</v>
      </c>
      <c r="C54" s="97"/>
    </row>
    <row r="55" spans="1:3" ht="12" customHeight="1">
      <c r="A55" s="71" t="s">
        <v>92</v>
      </c>
      <c r="B55" s="72" t="s">
        <v>50</v>
      </c>
      <c r="C55" s="97"/>
    </row>
    <row r="56" spans="1:3" ht="12" customHeight="1" thickBot="1">
      <c r="A56" s="71" t="s">
        <v>93</v>
      </c>
      <c r="B56" s="72" t="s">
        <v>457</v>
      </c>
      <c r="C56" s="97"/>
    </row>
    <row r="57" spans="1:3" ht="15" customHeight="1" thickBot="1">
      <c r="A57" s="79" t="s">
        <v>13</v>
      </c>
      <c r="B57" s="80" t="s">
        <v>6</v>
      </c>
      <c r="C57" s="81"/>
    </row>
    <row r="58" spans="1:3" ht="12.75" thickBot="1">
      <c r="A58" s="79" t="s">
        <v>14</v>
      </c>
      <c r="B58" s="37" t="s">
        <v>461</v>
      </c>
      <c r="C58" s="98">
        <v>40701039</v>
      </c>
    </row>
    <row r="59" ht="15" customHeight="1" thickBot="1">
      <c r="C59" s="100"/>
    </row>
    <row r="60" spans="1:3" ht="14.25" customHeight="1" thickBot="1">
      <c r="A60" s="101" t="s">
        <v>452</v>
      </c>
      <c r="B60" s="102"/>
      <c r="C60" s="103">
        <v>9</v>
      </c>
    </row>
    <row r="61" spans="1:3" ht="12.75" thickBot="1">
      <c r="A61" s="101" t="s">
        <v>171</v>
      </c>
      <c r="B61" s="102"/>
      <c r="C61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2"/>
  <sheetViews>
    <sheetView zoomScale="145" zoomScaleNormal="145" workbookViewId="0" topLeftCell="A28">
      <selection activeCell="B3" sqref="B3"/>
    </sheetView>
  </sheetViews>
  <sheetFormatPr defaultColWidth="9.00390625" defaultRowHeight="12.75"/>
  <cols>
    <col min="1" max="1" width="13.875" style="99" customWidth="1"/>
    <col min="2" max="2" width="79.125" style="62" customWidth="1"/>
    <col min="3" max="3" width="25.00390625" style="62" customWidth="1"/>
    <col min="4" max="16384" width="9.375" style="62" customWidth="1"/>
  </cols>
  <sheetData>
    <row r="1" spans="1:3" s="26" customFormat="1" ht="21" customHeight="1" thickBot="1">
      <c r="A1" s="60"/>
      <c r="C1" s="52" t="s">
        <v>560</v>
      </c>
    </row>
    <row r="2" spans="1:3" s="28" customFormat="1" ht="25.5" customHeight="1">
      <c r="A2" s="58" t="s">
        <v>513</v>
      </c>
      <c r="B2" s="39" t="s">
        <v>497</v>
      </c>
      <c r="C2" s="44" t="s">
        <v>52</v>
      </c>
    </row>
    <row r="3" spans="1:3" s="28" customFormat="1" ht="24.75" thickBot="1">
      <c r="A3" s="51" t="s">
        <v>169</v>
      </c>
      <c r="B3" s="40" t="s">
        <v>344</v>
      </c>
      <c r="C3" s="45"/>
    </row>
    <row r="4" s="28" customFormat="1" ht="15.75" customHeight="1" thickBot="1">
      <c r="C4" s="61"/>
    </row>
    <row r="5" spans="1:3" ht="12.75" thickBot="1">
      <c r="A5" s="49" t="s">
        <v>170</v>
      </c>
      <c r="B5" s="29" t="s">
        <v>495</v>
      </c>
      <c r="C5" s="30" t="s">
        <v>47</v>
      </c>
    </row>
    <row r="6" spans="1:3" s="64" customFormat="1" ht="12.75" customHeight="1" thickBot="1">
      <c r="A6" s="63"/>
      <c r="B6" s="20" t="s">
        <v>435</v>
      </c>
      <c r="C6" s="21" t="s">
        <v>436</v>
      </c>
    </row>
    <row r="7" spans="1:3" s="64" customFormat="1" ht="15.75" customHeight="1" thickBot="1">
      <c r="A7" s="31"/>
      <c r="B7" s="32" t="s">
        <v>48</v>
      </c>
      <c r="C7" s="33"/>
    </row>
    <row r="8" spans="1:3" s="67" customFormat="1" ht="12" customHeight="1" thickBot="1">
      <c r="A8" s="63" t="s">
        <v>11</v>
      </c>
      <c r="B8" s="65" t="s">
        <v>453</v>
      </c>
      <c r="C8" s="66">
        <v>4474000</v>
      </c>
    </row>
    <row r="9" spans="1:3" s="67" customFormat="1" ht="12" customHeight="1">
      <c r="A9" s="68" t="s">
        <v>84</v>
      </c>
      <c r="B9" s="69" t="s">
        <v>220</v>
      </c>
      <c r="C9" s="70"/>
    </row>
    <row r="10" spans="1:3" s="67" customFormat="1" ht="12" customHeight="1">
      <c r="A10" s="71" t="s">
        <v>85</v>
      </c>
      <c r="B10" s="72" t="s">
        <v>221</v>
      </c>
      <c r="C10" s="73">
        <v>410000</v>
      </c>
    </row>
    <row r="11" spans="1:3" s="67" customFormat="1" ht="12" customHeight="1">
      <c r="A11" s="71" t="s">
        <v>86</v>
      </c>
      <c r="B11" s="72" t="s">
        <v>222</v>
      </c>
      <c r="C11" s="73"/>
    </row>
    <row r="12" spans="1:3" s="67" customFormat="1" ht="12" customHeight="1">
      <c r="A12" s="71" t="s">
        <v>87</v>
      </c>
      <c r="B12" s="72" t="s">
        <v>223</v>
      </c>
      <c r="C12" s="73"/>
    </row>
    <row r="13" spans="1:3" s="67" customFormat="1" ht="12" customHeight="1">
      <c r="A13" s="71" t="s">
        <v>129</v>
      </c>
      <c r="B13" s="72" t="s">
        <v>224</v>
      </c>
      <c r="C13" s="73">
        <v>3200000</v>
      </c>
    </row>
    <row r="14" spans="1:3" s="67" customFormat="1" ht="12" customHeight="1">
      <c r="A14" s="71" t="s">
        <v>88</v>
      </c>
      <c r="B14" s="72" t="s">
        <v>345</v>
      </c>
      <c r="C14" s="73">
        <v>864000</v>
      </c>
    </row>
    <row r="15" spans="1:3" s="67" customFormat="1" ht="12" customHeight="1">
      <c r="A15" s="71" t="s">
        <v>89</v>
      </c>
      <c r="B15" s="74" t="s">
        <v>346</v>
      </c>
      <c r="C15" s="73"/>
    </row>
    <row r="16" spans="1:3" s="67" customFormat="1" ht="12" customHeight="1">
      <c r="A16" s="71" t="s">
        <v>99</v>
      </c>
      <c r="B16" s="72" t="s">
        <v>227</v>
      </c>
      <c r="C16" s="75"/>
    </row>
    <row r="17" spans="1:3" s="76" customFormat="1" ht="12" customHeight="1">
      <c r="A17" s="71" t="s">
        <v>100</v>
      </c>
      <c r="B17" s="72" t="s">
        <v>228</v>
      </c>
      <c r="C17" s="73"/>
    </row>
    <row r="18" spans="1:3" s="76" customFormat="1" ht="12" customHeight="1">
      <c r="A18" s="71" t="s">
        <v>101</v>
      </c>
      <c r="B18" s="72" t="s">
        <v>380</v>
      </c>
      <c r="C18" s="77"/>
    </row>
    <row r="19" spans="1:3" s="76" customFormat="1" ht="12" customHeight="1" thickBot="1">
      <c r="A19" s="71" t="s">
        <v>102</v>
      </c>
      <c r="B19" s="74" t="s">
        <v>229</v>
      </c>
      <c r="C19" s="77"/>
    </row>
    <row r="20" spans="1:3" s="67" customFormat="1" ht="12" customHeight="1" thickBot="1">
      <c r="A20" s="63" t="s">
        <v>12</v>
      </c>
      <c r="B20" s="65" t="s">
        <v>347</v>
      </c>
      <c r="C20" s="66">
        <v>0</v>
      </c>
    </row>
    <row r="21" spans="1:3" s="76" customFormat="1" ht="12" customHeight="1">
      <c r="A21" s="71" t="s">
        <v>90</v>
      </c>
      <c r="B21" s="78" t="s">
        <v>201</v>
      </c>
      <c r="C21" s="73"/>
    </row>
    <row r="22" spans="1:3" s="76" customFormat="1" ht="12" customHeight="1">
      <c r="A22" s="71" t="s">
        <v>91</v>
      </c>
      <c r="B22" s="72" t="s">
        <v>348</v>
      </c>
      <c r="C22" s="73"/>
    </row>
    <row r="23" spans="1:3" s="76" customFormat="1" ht="12" customHeight="1">
      <c r="A23" s="71" t="s">
        <v>92</v>
      </c>
      <c r="B23" s="72" t="s">
        <v>349</v>
      </c>
      <c r="C23" s="73"/>
    </row>
    <row r="24" spans="1:3" s="76" customFormat="1" ht="12" customHeight="1" thickBot="1">
      <c r="A24" s="71" t="s">
        <v>93</v>
      </c>
      <c r="B24" s="72" t="s">
        <v>458</v>
      </c>
      <c r="C24" s="73"/>
    </row>
    <row r="25" spans="1:3" s="76" customFormat="1" ht="12" customHeight="1" thickBot="1">
      <c r="A25" s="79" t="s">
        <v>13</v>
      </c>
      <c r="B25" s="80" t="s">
        <v>146</v>
      </c>
      <c r="C25" s="81"/>
    </row>
    <row r="26" spans="1:3" s="76" customFormat="1" ht="12" customHeight="1" thickBot="1">
      <c r="A26" s="79" t="s">
        <v>14</v>
      </c>
      <c r="B26" s="80" t="s">
        <v>350</v>
      </c>
      <c r="C26" s="66">
        <v>0</v>
      </c>
    </row>
    <row r="27" spans="1:3" s="76" customFormat="1" ht="12" customHeight="1">
      <c r="A27" s="82" t="s">
        <v>211</v>
      </c>
      <c r="B27" s="83" t="s">
        <v>348</v>
      </c>
      <c r="C27" s="84"/>
    </row>
    <row r="28" spans="1:3" s="76" customFormat="1" ht="12" customHeight="1">
      <c r="A28" s="82" t="s">
        <v>212</v>
      </c>
      <c r="B28" s="85" t="s">
        <v>351</v>
      </c>
      <c r="C28" s="86"/>
    </row>
    <row r="29" spans="1:3" s="76" customFormat="1" ht="12" customHeight="1" thickBot="1">
      <c r="A29" s="71" t="s">
        <v>213</v>
      </c>
      <c r="B29" s="87" t="s">
        <v>459</v>
      </c>
      <c r="C29" s="88"/>
    </row>
    <row r="30" spans="1:3" s="76" customFormat="1" ht="12" customHeight="1" thickBot="1">
      <c r="A30" s="79" t="s">
        <v>15</v>
      </c>
      <c r="B30" s="80" t="s">
        <v>352</v>
      </c>
      <c r="C30" s="66">
        <v>0</v>
      </c>
    </row>
    <row r="31" spans="1:3" s="76" customFormat="1" ht="12" customHeight="1">
      <c r="A31" s="82" t="s">
        <v>77</v>
      </c>
      <c r="B31" s="83" t="s">
        <v>234</v>
      </c>
      <c r="C31" s="84"/>
    </row>
    <row r="32" spans="1:3" s="76" customFormat="1" ht="12" customHeight="1">
      <c r="A32" s="82" t="s">
        <v>78</v>
      </c>
      <c r="B32" s="85" t="s">
        <v>235</v>
      </c>
      <c r="C32" s="86"/>
    </row>
    <row r="33" spans="1:3" s="76" customFormat="1" ht="12" customHeight="1" thickBot="1">
      <c r="A33" s="71" t="s">
        <v>79</v>
      </c>
      <c r="B33" s="87" t="s">
        <v>236</v>
      </c>
      <c r="C33" s="88"/>
    </row>
    <row r="34" spans="1:3" s="67" customFormat="1" ht="12" customHeight="1" thickBot="1">
      <c r="A34" s="79" t="s">
        <v>16</v>
      </c>
      <c r="B34" s="80" t="s">
        <v>321</v>
      </c>
      <c r="C34" s="81"/>
    </row>
    <row r="35" spans="1:3" s="67" customFormat="1" ht="12" customHeight="1" thickBot="1">
      <c r="A35" s="79" t="s">
        <v>17</v>
      </c>
      <c r="B35" s="80" t="s">
        <v>353</v>
      </c>
      <c r="C35" s="89"/>
    </row>
    <row r="36" spans="1:3" s="67" customFormat="1" ht="12" customHeight="1" thickBot="1">
      <c r="A36" s="63" t="s">
        <v>18</v>
      </c>
      <c r="B36" s="80" t="s">
        <v>460</v>
      </c>
      <c r="C36" s="90">
        <v>4474000</v>
      </c>
    </row>
    <row r="37" spans="1:3" s="67" customFormat="1" ht="12" customHeight="1" thickBot="1">
      <c r="A37" s="91" t="s">
        <v>19</v>
      </c>
      <c r="B37" s="80" t="s">
        <v>355</v>
      </c>
      <c r="C37" s="90">
        <v>95268653</v>
      </c>
    </row>
    <row r="38" spans="1:3" s="67" customFormat="1" ht="12" customHeight="1">
      <c r="A38" s="82" t="s">
        <v>356</v>
      </c>
      <c r="B38" s="83" t="s">
        <v>183</v>
      </c>
      <c r="C38" s="84">
        <v>362500</v>
      </c>
    </row>
    <row r="39" spans="1:3" s="67" customFormat="1" ht="12" customHeight="1">
      <c r="A39" s="82" t="s">
        <v>357</v>
      </c>
      <c r="B39" s="85" t="s">
        <v>2</v>
      </c>
      <c r="C39" s="86"/>
    </row>
    <row r="40" spans="1:3" s="76" customFormat="1" ht="12" customHeight="1" thickBot="1">
      <c r="A40" s="71" t="s">
        <v>358</v>
      </c>
      <c r="B40" s="87" t="s">
        <v>359</v>
      </c>
      <c r="C40" s="88">
        <v>94906153</v>
      </c>
    </row>
    <row r="41" spans="1:3" s="76" customFormat="1" ht="15" customHeight="1" thickBot="1">
      <c r="A41" s="91" t="s">
        <v>20</v>
      </c>
      <c r="B41" s="34" t="s">
        <v>360</v>
      </c>
      <c r="C41" s="92">
        <v>99742653</v>
      </c>
    </row>
    <row r="42" spans="1:3" s="76" customFormat="1" ht="15" customHeight="1">
      <c r="A42" s="93"/>
      <c r="B42" s="35"/>
      <c r="C42" s="94"/>
    </row>
    <row r="43" spans="1:3" ht="12.75" thickBot="1">
      <c r="A43" s="95"/>
      <c r="B43" s="76"/>
      <c r="C43" s="96"/>
    </row>
    <row r="44" spans="1:3" s="64" customFormat="1" ht="16.5" customHeight="1" thickBot="1">
      <c r="A44" s="49"/>
      <c r="B44" s="36" t="s">
        <v>49</v>
      </c>
      <c r="C44" s="92"/>
    </row>
    <row r="45" spans="1:3" s="67" customFormat="1" ht="12" customHeight="1" thickBot="1">
      <c r="A45" s="79" t="s">
        <v>11</v>
      </c>
      <c r="B45" s="80" t="s">
        <v>361</v>
      </c>
      <c r="C45" s="66">
        <v>96813653</v>
      </c>
    </row>
    <row r="46" spans="1:3" ht="12" customHeight="1">
      <c r="A46" s="71" t="s">
        <v>84</v>
      </c>
      <c r="B46" s="78" t="s">
        <v>42</v>
      </c>
      <c r="C46" s="84">
        <v>55010834</v>
      </c>
    </row>
    <row r="47" spans="1:3" ht="12" customHeight="1">
      <c r="A47" s="71" t="s">
        <v>85</v>
      </c>
      <c r="B47" s="72" t="s">
        <v>155</v>
      </c>
      <c r="C47" s="97">
        <v>14838407</v>
      </c>
    </row>
    <row r="48" spans="1:3" ht="12" customHeight="1">
      <c r="A48" s="71" t="s">
        <v>86</v>
      </c>
      <c r="B48" s="72" t="s">
        <v>121</v>
      </c>
      <c r="C48" s="97">
        <v>26964412</v>
      </c>
    </row>
    <row r="49" spans="1:3" ht="12" customHeight="1">
      <c r="A49" s="71" t="s">
        <v>87</v>
      </c>
      <c r="B49" s="72" t="s">
        <v>156</v>
      </c>
      <c r="C49" s="97"/>
    </row>
    <row r="50" spans="1:3" ht="12" customHeight="1" thickBot="1">
      <c r="A50" s="71" t="s">
        <v>129</v>
      </c>
      <c r="B50" s="72" t="s">
        <v>157</v>
      </c>
      <c r="C50" s="97"/>
    </row>
    <row r="51" spans="1:3" ht="12" customHeight="1" thickBot="1">
      <c r="A51" s="79" t="s">
        <v>12</v>
      </c>
      <c r="B51" s="80" t="s">
        <v>362</v>
      </c>
      <c r="C51" s="66">
        <v>2929000</v>
      </c>
    </row>
    <row r="52" spans="1:3" s="67" customFormat="1" ht="12" customHeight="1">
      <c r="A52" s="71" t="s">
        <v>90</v>
      </c>
      <c r="B52" s="78" t="s">
        <v>174</v>
      </c>
      <c r="C52" s="84">
        <v>1524000</v>
      </c>
    </row>
    <row r="53" spans="1:3" ht="12" customHeight="1">
      <c r="A53" s="71" t="s">
        <v>91</v>
      </c>
      <c r="B53" s="72" t="s">
        <v>159</v>
      </c>
      <c r="C53" s="97">
        <v>1405000</v>
      </c>
    </row>
    <row r="54" spans="1:3" ht="12" customHeight="1">
      <c r="A54" s="71" t="s">
        <v>92</v>
      </c>
      <c r="B54" s="72" t="s">
        <v>50</v>
      </c>
      <c r="C54" s="97"/>
    </row>
    <row r="55" spans="1:3" ht="12" customHeight="1" thickBot="1">
      <c r="A55" s="71" t="s">
        <v>93</v>
      </c>
      <c r="B55" s="72" t="s">
        <v>457</v>
      </c>
      <c r="C55" s="97"/>
    </row>
    <row r="56" spans="1:3" ht="15" customHeight="1" thickBot="1">
      <c r="A56" s="79" t="s">
        <v>13</v>
      </c>
      <c r="B56" s="80" t="s">
        <v>6</v>
      </c>
      <c r="C56" s="81"/>
    </row>
    <row r="57" spans="1:3" ht="12.75" thickBot="1">
      <c r="A57" s="79" t="s">
        <v>14</v>
      </c>
      <c r="B57" s="37" t="s">
        <v>461</v>
      </c>
      <c r="C57" s="98">
        <v>99742653</v>
      </c>
    </row>
    <row r="58" ht="15" customHeight="1" thickBot="1">
      <c r="C58" s="100"/>
    </row>
    <row r="59" spans="1:3" ht="14.25" customHeight="1" thickBot="1">
      <c r="A59" s="101" t="s">
        <v>452</v>
      </c>
      <c r="B59" s="102"/>
      <c r="C59" s="103"/>
    </row>
    <row r="60" spans="1:3" ht="14.25" customHeight="1" thickBot="1">
      <c r="A60" s="106"/>
      <c r="B60" s="104" t="s">
        <v>510</v>
      </c>
      <c r="C60" s="105">
        <v>20</v>
      </c>
    </row>
    <row r="61" spans="1:3" ht="14.25" customHeight="1" thickBot="1">
      <c r="A61" s="106"/>
      <c r="B61" s="104" t="s">
        <v>510</v>
      </c>
      <c r="C61" s="105">
        <v>18</v>
      </c>
    </row>
    <row r="62" spans="1:3" ht="12.75" thickBot="1">
      <c r="A62" s="101" t="s">
        <v>171</v>
      </c>
      <c r="B62" s="102"/>
      <c r="C62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2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99" customWidth="1"/>
    <col min="2" max="2" width="79.125" style="62" customWidth="1"/>
    <col min="3" max="3" width="25.00390625" style="62" customWidth="1"/>
    <col min="4" max="16384" width="9.375" style="62" customWidth="1"/>
  </cols>
  <sheetData>
    <row r="1" spans="1:3" s="26" customFormat="1" ht="21" customHeight="1" thickBot="1">
      <c r="A1" s="60"/>
      <c r="C1" s="52" t="s">
        <v>561</v>
      </c>
    </row>
    <row r="2" spans="1:3" s="28" customFormat="1" ht="25.5" customHeight="1">
      <c r="A2" s="58" t="s">
        <v>513</v>
      </c>
      <c r="B2" s="39" t="s">
        <v>497</v>
      </c>
      <c r="C2" s="44" t="s">
        <v>52</v>
      </c>
    </row>
    <row r="3" spans="1:3" s="28" customFormat="1" ht="24.75" thickBot="1">
      <c r="A3" s="51" t="s">
        <v>169</v>
      </c>
      <c r="B3" s="40" t="s">
        <v>363</v>
      </c>
      <c r="C3" s="45" t="s">
        <v>46</v>
      </c>
    </row>
    <row r="4" s="28" customFormat="1" ht="15.75" customHeight="1" thickBot="1">
      <c r="C4" s="61"/>
    </row>
    <row r="5" spans="1:3" ht="12.75" thickBot="1">
      <c r="A5" s="49" t="s">
        <v>170</v>
      </c>
      <c r="B5" s="29" t="s">
        <v>495</v>
      </c>
      <c r="C5" s="30" t="s">
        <v>47</v>
      </c>
    </row>
    <row r="6" spans="1:3" s="64" customFormat="1" ht="12.75" customHeight="1" thickBot="1">
      <c r="A6" s="63"/>
      <c r="B6" s="20" t="s">
        <v>435</v>
      </c>
      <c r="C6" s="21" t="s">
        <v>436</v>
      </c>
    </row>
    <row r="7" spans="1:3" s="64" customFormat="1" ht="15.75" customHeight="1" thickBot="1">
      <c r="A7" s="31"/>
      <c r="B7" s="32" t="s">
        <v>48</v>
      </c>
      <c r="C7" s="33"/>
    </row>
    <row r="8" spans="1:3" s="67" customFormat="1" ht="12" customHeight="1" thickBot="1">
      <c r="A8" s="63" t="s">
        <v>11</v>
      </c>
      <c r="B8" s="65" t="s">
        <v>453</v>
      </c>
      <c r="C8" s="66">
        <v>4474000</v>
      </c>
    </row>
    <row r="9" spans="1:3" s="67" customFormat="1" ht="12" customHeight="1">
      <c r="A9" s="68" t="s">
        <v>84</v>
      </c>
      <c r="B9" s="69" t="s">
        <v>220</v>
      </c>
      <c r="C9" s="70"/>
    </row>
    <row r="10" spans="1:3" s="67" customFormat="1" ht="12" customHeight="1">
      <c r="A10" s="71" t="s">
        <v>85</v>
      </c>
      <c r="B10" s="72" t="s">
        <v>221</v>
      </c>
      <c r="C10" s="73">
        <v>410000</v>
      </c>
    </row>
    <row r="11" spans="1:3" s="67" customFormat="1" ht="12" customHeight="1">
      <c r="A11" s="71" t="s">
        <v>86</v>
      </c>
      <c r="B11" s="72" t="s">
        <v>222</v>
      </c>
      <c r="C11" s="73"/>
    </row>
    <row r="12" spans="1:3" s="67" customFormat="1" ht="12" customHeight="1">
      <c r="A12" s="71" t="s">
        <v>87</v>
      </c>
      <c r="B12" s="72" t="s">
        <v>223</v>
      </c>
      <c r="C12" s="73"/>
    </row>
    <row r="13" spans="1:3" s="67" customFormat="1" ht="12" customHeight="1">
      <c r="A13" s="71" t="s">
        <v>129</v>
      </c>
      <c r="B13" s="72" t="s">
        <v>224</v>
      </c>
      <c r="C13" s="73">
        <v>3200000</v>
      </c>
    </row>
    <row r="14" spans="1:3" s="67" customFormat="1" ht="12" customHeight="1">
      <c r="A14" s="71" t="s">
        <v>88</v>
      </c>
      <c r="B14" s="72" t="s">
        <v>345</v>
      </c>
      <c r="C14" s="73">
        <v>864000</v>
      </c>
    </row>
    <row r="15" spans="1:3" s="67" customFormat="1" ht="12" customHeight="1">
      <c r="A15" s="71" t="s">
        <v>89</v>
      </c>
      <c r="B15" s="74" t="s">
        <v>346</v>
      </c>
      <c r="C15" s="73"/>
    </row>
    <row r="16" spans="1:3" s="67" customFormat="1" ht="12" customHeight="1">
      <c r="A16" s="71" t="s">
        <v>99</v>
      </c>
      <c r="B16" s="72" t="s">
        <v>227</v>
      </c>
      <c r="C16" s="75"/>
    </row>
    <row r="17" spans="1:3" s="76" customFormat="1" ht="12" customHeight="1">
      <c r="A17" s="71" t="s">
        <v>100</v>
      </c>
      <c r="B17" s="72" t="s">
        <v>228</v>
      </c>
      <c r="C17" s="73"/>
    </row>
    <row r="18" spans="1:3" s="76" customFormat="1" ht="12" customHeight="1">
      <c r="A18" s="71" t="s">
        <v>101</v>
      </c>
      <c r="B18" s="72" t="s">
        <v>380</v>
      </c>
      <c r="C18" s="77"/>
    </row>
    <row r="19" spans="1:3" s="76" customFormat="1" ht="12" customHeight="1" thickBot="1">
      <c r="A19" s="71" t="s">
        <v>102</v>
      </c>
      <c r="B19" s="74" t="s">
        <v>229</v>
      </c>
      <c r="C19" s="77"/>
    </row>
    <row r="20" spans="1:3" s="67" customFormat="1" ht="12" customHeight="1" thickBot="1">
      <c r="A20" s="63" t="s">
        <v>12</v>
      </c>
      <c r="B20" s="65" t="s">
        <v>347</v>
      </c>
      <c r="C20" s="66">
        <v>0</v>
      </c>
    </row>
    <row r="21" spans="1:3" s="76" customFormat="1" ht="12" customHeight="1">
      <c r="A21" s="71" t="s">
        <v>90</v>
      </c>
      <c r="B21" s="78" t="s">
        <v>201</v>
      </c>
      <c r="C21" s="73"/>
    </row>
    <row r="22" spans="1:3" s="76" customFormat="1" ht="12" customHeight="1">
      <c r="A22" s="71" t="s">
        <v>91</v>
      </c>
      <c r="B22" s="72" t="s">
        <v>348</v>
      </c>
      <c r="C22" s="73"/>
    </row>
    <row r="23" spans="1:3" s="76" customFormat="1" ht="12" customHeight="1">
      <c r="A23" s="71" t="s">
        <v>92</v>
      </c>
      <c r="B23" s="72" t="s">
        <v>349</v>
      </c>
      <c r="C23" s="73"/>
    </row>
    <row r="24" spans="1:3" s="76" customFormat="1" ht="12" customHeight="1" thickBot="1">
      <c r="A24" s="71" t="s">
        <v>93</v>
      </c>
      <c r="B24" s="72" t="s">
        <v>458</v>
      </c>
      <c r="C24" s="73"/>
    </row>
    <row r="25" spans="1:3" s="76" customFormat="1" ht="12" customHeight="1" thickBot="1">
      <c r="A25" s="79" t="s">
        <v>13</v>
      </c>
      <c r="B25" s="80" t="s">
        <v>146</v>
      </c>
      <c r="C25" s="81"/>
    </row>
    <row r="26" spans="1:3" s="76" customFormat="1" ht="12" customHeight="1" thickBot="1">
      <c r="A26" s="79" t="s">
        <v>14</v>
      </c>
      <c r="B26" s="80" t="s">
        <v>350</v>
      </c>
      <c r="C26" s="66">
        <v>0</v>
      </c>
    </row>
    <row r="27" spans="1:3" s="76" customFormat="1" ht="12" customHeight="1">
      <c r="A27" s="82" t="s">
        <v>211</v>
      </c>
      <c r="B27" s="83" t="s">
        <v>348</v>
      </c>
      <c r="C27" s="84"/>
    </row>
    <row r="28" spans="1:3" s="76" customFormat="1" ht="12" customHeight="1">
      <c r="A28" s="82" t="s">
        <v>212</v>
      </c>
      <c r="B28" s="85" t="s">
        <v>351</v>
      </c>
      <c r="C28" s="86"/>
    </row>
    <row r="29" spans="1:3" s="76" customFormat="1" ht="12" customHeight="1" thickBot="1">
      <c r="A29" s="71" t="s">
        <v>213</v>
      </c>
      <c r="B29" s="87" t="s">
        <v>459</v>
      </c>
      <c r="C29" s="88"/>
    </row>
    <row r="30" spans="1:3" s="76" customFormat="1" ht="12" customHeight="1" thickBot="1">
      <c r="A30" s="79" t="s">
        <v>15</v>
      </c>
      <c r="B30" s="80" t="s">
        <v>352</v>
      </c>
      <c r="C30" s="66">
        <v>0</v>
      </c>
    </row>
    <row r="31" spans="1:3" s="76" customFormat="1" ht="12" customHeight="1">
      <c r="A31" s="82" t="s">
        <v>77</v>
      </c>
      <c r="B31" s="83" t="s">
        <v>234</v>
      </c>
      <c r="C31" s="84"/>
    </row>
    <row r="32" spans="1:3" s="76" customFormat="1" ht="12" customHeight="1">
      <c r="A32" s="82" t="s">
        <v>78</v>
      </c>
      <c r="B32" s="85" t="s">
        <v>235</v>
      </c>
      <c r="C32" s="86"/>
    </row>
    <row r="33" spans="1:3" s="76" customFormat="1" ht="12" customHeight="1" thickBot="1">
      <c r="A33" s="71" t="s">
        <v>79</v>
      </c>
      <c r="B33" s="87" t="s">
        <v>236</v>
      </c>
      <c r="C33" s="88"/>
    </row>
    <row r="34" spans="1:3" s="67" customFormat="1" ht="12" customHeight="1" thickBot="1">
      <c r="A34" s="79" t="s">
        <v>16</v>
      </c>
      <c r="B34" s="80" t="s">
        <v>321</v>
      </c>
      <c r="C34" s="81"/>
    </row>
    <row r="35" spans="1:3" s="67" customFormat="1" ht="12" customHeight="1" thickBot="1">
      <c r="A35" s="79" t="s">
        <v>17</v>
      </c>
      <c r="B35" s="80" t="s">
        <v>353</v>
      </c>
      <c r="C35" s="89"/>
    </row>
    <row r="36" spans="1:3" s="67" customFormat="1" ht="12" customHeight="1" thickBot="1">
      <c r="A36" s="63" t="s">
        <v>18</v>
      </c>
      <c r="B36" s="80" t="s">
        <v>460</v>
      </c>
      <c r="C36" s="90">
        <v>4474000</v>
      </c>
    </row>
    <row r="37" spans="1:3" s="67" customFormat="1" ht="12" customHeight="1" thickBot="1">
      <c r="A37" s="91" t="s">
        <v>19</v>
      </c>
      <c r="B37" s="80" t="s">
        <v>355</v>
      </c>
      <c r="C37" s="90">
        <v>95268653</v>
      </c>
    </row>
    <row r="38" spans="1:3" s="67" customFormat="1" ht="12" customHeight="1">
      <c r="A38" s="82" t="s">
        <v>356</v>
      </c>
      <c r="B38" s="83" t="s">
        <v>183</v>
      </c>
      <c r="C38" s="84">
        <v>362500</v>
      </c>
    </row>
    <row r="39" spans="1:3" s="67" customFormat="1" ht="12" customHeight="1">
      <c r="A39" s="82" t="s">
        <v>357</v>
      </c>
      <c r="B39" s="85" t="s">
        <v>2</v>
      </c>
      <c r="C39" s="86"/>
    </row>
    <row r="40" spans="1:3" s="76" customFormat="1" ht="12" customHeight="1" thickBot="1">
      <c r="A40" s="71" t="s">
        <v>358</v>
      </c>
      <c r="B40" s="87" t="s">
        <v>359</v>
      </c>
      <c r="C40" s="88">
        <v>94906153</v>
      </c>
    </row>
    <row r="41" spans="1:3" s="76" customFormat="1" ht="15" customHeight="1" thickBot="1">
      <c r="A41" s="91" t="s">
        <v>20</v>
      </c>
      <c r="B41" s="34" t="s">
        <v>360</v>
      </c>
      <c r="C41" s="92">
        <v>99742653</v>
      </c>
    </row>
    <row r="42" spans="1:3" s="76" customFormat="1" ht="15" customHeight="1">
      <c r="A42" s="93"/>
      <c r="B42" s="35"/>
      <c r="C42" s="94"/>
    </row>
    <row r="43" spans="1:3" ht="12.75" thickBot="1">
      <c r="A43" s="95"/>
      <c r="B43" s="76"/>
      <c r="C43" s="96"/>
    </row>
    <row r="44" spans="1:3" s="64" customFormat="1" ht="16.5" customHeight="1" thickBot="1">
      <c r="A44" s="49"/>
      <c r="B44" s="36" t="s">
        <v>49</v>
      </c>
      <c r="C44" s="92"/>
    </row>
    <row r="45" spans="1:3" s="67" customFormat="1" ht="12" customHeight="1" thickBot="1">
      <c r="A45" s="79" t="s">
        <v>11</v>
      </c>
      <c r="B45" s="80" t="s">
        <v>361</v>
      </c>
      <c r="C45" s="66">
        <v>96813653</v>
      </c>
    </row>
    <row r="46" spans="1:3" ht="12" customHeight="1">
      <c r="A46" s="71" t="s">
        <v>84</v>
      </c>
      <c r="B46" s="78" t="s">
        <v>42</v>
      </c>
      <c r="C46" s="84">
        <v>55010834</v>
      </c>
    </row>
    <row r="47" spans="1:3" ht="12" customHeight="1">
      <c r="A47" s="71" t="s">
        <v>85</v>
      </c>
      <c r="B47" s="72" t="s">
        <v>155</v>
      </c>
      <c r="C47" s="97">
        <v>14838407</v>
      </c>
    </row>
    <row r="48" spans="1:3" ht="12" customHeight="1">
      <c r="A48" s="71" t="s">
        <v>86</v>
      </c>
      <c r="B48" s="72" t="s">
        <v>121</v>
      </c>
      <c r="C48" s="97">
        <v>26964412</v>
      </c>
    </row>
    <row r="49" spans="1:3" ht="12" customHeight="1">
      <c r="A49" s="71" t="s">
        <v>87</v>
      </c>
      <c r="B49" s="72" t="s">
        <v>156</v>
      </c>
      <c r="C49" s="97"/>
    </row>
    <row r="50" spans="1:3" ht="12" customHeight="1" thickBot="1">
      <c r="A50" s="71" t="s">
        <v>129</v>
      </c>
      <c r="B50" s="72" t="s">
        <v>157</v>
      </c>
      <c r="C50" s="97"/>
    </row>
    <row r="51" spans="1:3" ht="12" customHeight="1" thickBot="1">
      <c r="A51" s="79" t="s">
        <v>12</v>
      </c>
      <c r="B51" s="80" t="s">
        <v>362</v>
      </c>
      <c r="C51" s="66">
        <v>3429000</v>
      </c>
    </row>
    <row r="52" spans="1:3" s="67" customFormat="1" ht="12" customHeight="1">
      <c r="A52" s="71" t="s">
        <v>90</v>
      </c>
      <c r="B52" s="78" t="s">
        <v>174</v>
      </c>
      <c r="C52" s="84">
        <v>1524000</v>
      </c>
    </row>
    <row r="53" spans="1:3" ht="12" customHeight="1">
      <c r="A53" s="71" t="s">
        <v>91</v>
      </c>
      <c r="B53" s="72" t="s">
        <v>159</v>
      </c>
      <c r="C53" s="97">
        <v>1405000</v>
      </c>
    </row>
    <row r="54" spans="1:3" ht="12" customHeight="1">
      <c r="A54" s="71" t="s">
        <v>92</v>
      </c>
      <c r="B54" s="72" t="s">
        <v>50</v>
      </c>
      <c r="C54" s="97"/>
    </row>
    <row r="55" spans="1:3" ht="12" customHeight="1" thickBot="1">
      <c r="A55" s="71" t="s">
        <v>93</v>
      </c>
      <c r="B55" s="72" t="s">
        <v>457</v>
      </c>
      <c r="C55" s="97"/>
    </row>
    <row r="56" spans="1:3" ht="15" customHeight="1" thickBot="1">
      <c r="A56" s="79" t="s">
        <v>13</v>
      </c>
      <c r="B56" s="80" t="s">
        <v>6</v>
      </c>
      <c r="C56" s="81"/>
    </row>
    <row r="57" spans="1:3" ht="12.75" thickBot="1">
      <c r="A57" s="79" t="s">
        <v>14</v>
      </c>
      <c r="B57" s="37" t="s">
        <v>461</v>
      </c>
      <c r="C57" s="98">
        <v>99742653</v>
      </c>
    </row>
    <row r="58" ht="15" customHeight="1" thickBot="1">
      <c r="C58" s="100"/>
    </row>
    <row r="59" spans="1:3" ht="14.25" customHeight="1" thickBot="1">
      <c r="A59" s="101" t="s">
        <v>452</v>
      </c>
      <c r="B59" s="102"/>
      <c r="C59" s="103"/>
    </row>
    <row r="60" spans="1:3" ht="14.25" customHeight="1" thickBot="1">
      <c r="A60" s="101"/>
      <c r="B60" s="104" t="s">
        <v>510</v>
      </c>
      <c r="C60" s="105">
        <v>20</v>
      </c>
    </row>
    <row r="61" spans="1:3" ht="14.25" customHeight="1" thickBot="1">
      <c r="A61" s="106"/>
      <c r="B61" s="104" t="s">
        <v>516</v>
      </c>
      <c r="C61" s="105">
        <v>18</v>
      </c>
    </row>
    <row r="62" spans="1:3" ht="12.75" thickBot="1">
      <c r="A62" s="101" t="s">
        <v>171</v>
      </c>
      <c r="B62" s="102"/>
      <c r="C62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300" verticalDpi="3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7"/>
  <sheetViews>
    <sheetView zoomScale="120" zoomScaleNormal="120" zoomScaleSheetLayoutView="100" workbookViewId="0" topLeftCell="A1">
      <selection activeCell="I145" sqref="I145"/>
    </sheetView>
  </sheetViews>
  <sheetFormatPr defaultColWidth="9.00390625" defaultRowHeight="12.75"/>
  <cols>
    <col min="1" max="1" width="9.00390625" style="287" customWidth="1"/>
    <col min="2" max="2" width="75.875" style="287" customWidth="1"/>
    <col min="3" max="3" width="15.50390625" style="288" customWidth="1"/>
    <col min="4" max="5" width="15.50390625" style="287" customWidth="1"/>
    <col min="6" max="6" width="9.00390625" style="287" customWidth="1"/>
    <col min="7" max="16384" width="9.375" style="287" customWidth="1"/>
  </cols>
  <sheetData>
    <row r="1" spans="1:5" ht="15.75" customHeight="1">
      <c r="A1" s="481" t="s">
        <v>8</v>
      </c>
      <c r="B1" s="481"/>
      <c r="C1" s="481"/>
      <c r="D1" s="481"/>
      <c r="E1" s="481"/>
    </row>
    <row r="2" spans="1:5" ht="15.75" customHeight="1" thickBot="1">
      <c r="A2" s="483" t="s">
        <v>133</v>
      </c>
      <c r="B2" s="483"/>
      <c r="D2" s="16"/>
      <c r="E2" s="253"/>
    </row>
    <row r="3" spans="1:5" ht="37.5" customHeight="1" thickBot="1">
      <c r="A3" s="1" t="s">
        <v>60</v>
      </c>
      <c r="B3" s="2" t="s">
        <v>10</v>
      </c>
      <c r="C3" s="2" t="str">
        <f>+CONCATENATE(LEFT(ÖSSZEFÜGGÉSEK!A5,4)-2,". évi tény")</f>
        <v>2014. évi tény</v>
      </c>
      <c r="D3" s="47" t="str">
        <f>+CONCATENATE(LEFT(ÖSSZEFÜGGÉSEK!A5,4)-1,". évi várható")</f>
        <v>2015. évi várható</v>
      </c>
      <c r="E3" s="19" t="str">
        <f>+'1.sz.mell.'!C3</f>
        <v>2016. évi előirányzat</v>
      </c>
    </row>
    <row r="4" spans="1:5" s="289" customFormat="1" ht="12" customHeight="1" thickBot="1">
      <c r="A4" s="1" t="s">
        <v>435</v>
      </c>
      <c r="B4" s="2" t="s">
        <v>436</v>
      </c>
      <c r="C4" s="2" t="s">
        <v>437</v>
      </c>
      <c r="D4" s="2" t="s">
        <v>439</v>
      </c>
      <c r="E4" s="19" t="s">
        <v>438</v>
      </c>
    </row>
    <row r="5" spans="1:5" s="289" customFormat="1" ht="12" customHeight="1" thickBot="1">
      <c r="A5" s="257" t="s">
        <v>11</v>
      </c>
      <c r="B5" s="111" t="s">
        <v>195</v>
      </c>
      <c r="C5" s="290">
        <f>+C6+C7+C8+C9+C10+C11</f>
        <v>184868000</v>
      </c>
      <c r="D5" s="290">
        <f>+D6+D7+D8+D9+D10+D11</f>
        <v>133717757</v>
      </c>
      <c r="E5" s="291">
        <f>+E6+E7+E8+E9+E10+E11</f>
        <v>129633267</v>
      </c>
    </row>
    <row r="6" spans="1:5" s="289" customFormat="1" ht="12" customHeight="1">
      <c r="A6" s="258" t="s">
        <v>84</v>
      </c>
      <c r="B6" s="114" t="s">
        <v>196</v>
      </c>
      <c r="C6" s="292">
        <v>64009000</v>
      </c>
      <c r="D6" s="292">
        <v>44934293</v>
      </c>
      <c r="E6" s="293">
        <v>45884875</v>
      </c>
    </row>
    <row r="7" spans="1:5" s="289" customFormat="1" ht="12" customHeight="1">
      <c r="A7" s="259" t="s">
        <v>85</v>
      </c>
      <c r="B7" s="118" t="s">
        <v>197</v>
      </c>
      <c r="C7" s="294">
        <v>49242000</v>
      </c>
      <c r="D7" s="294">
        <v>48691700</v>
      </c>
      <c r="E7" s="154">
        <v>51349600</v>
      </c>
    </row>
    <row r="8" spans="1:5" s="289" customFormat="1" ht="12" customHeight="1">
      <c r="A8" s="259" t="s">
        <v>86</v>
      </c>
      <c r="B8" s="118" t="s">
        <v>198</v>
      </c>
      <c r="C8" s="294">
        <v>39978000</v>
      </c>
      <c r="D8" s="294">
        <v>36551000</v>
      </c>
      <c r="E8" s="154">
        <v>28936612</v>
      </c>
    </row>
    <row r="9" spans="1:5" s="289" customFormat="1" ht="12" customHeight="1">
      <c r="A9" s="259" t="s">
        <v>87</v>
      </c>
      <c r="B9" s="118" t="s">
        <v>199</v>
      </c>
      <c r="C9" s="294">
        <v>3569000</v>
      </c>
      <c r="D9" s="294">
        <v>3540764</v>
      </c>
      <c r="E9" s="154">
        <v>3462180</v>
      </c>
    </row>
    <row r="10" spans="1:5" s="289" customFormat="1" ht="12" customHeight="1">
      <c r="A10" s="259" t="s">
        <v>129</v>
      </c>
      <c r="B10" s="156" t="s">
        <v>376</v>
      </c>
      <c r="C10" s="294">
        <v>1603000</v>
      </c>
      <c r="D10" s="294"/>
      <c r="E10" s="154"/>
    </row>
    <row r="11" spans="1:5" s="289" customFormat="1" ht="12" customHeight="1" thickBot="1">
      <c r="A11" s="260" t="s">
        <v>88</v>
      </c>
      <c r="B11" s="155" t="s">
        <v>377</v>
      </c>
      <c r="C11" s="294">
        <v>26467000</v>
      </c>
      <c r="D11" s="294"/>
      <c r="E11" s="154"/>
    </row>
    <row r="12" spans="1:5" s="289" customFormat="1" ht="12" customHeight="1" thickBot="1">
      <c r="A12" s="257" t="s">
        <v>12</v>
      </c>
      <c r="B12" s="123" t="s">
        <v>200</v>
      </c>
      <c r="C12" s="290">
        <f>+C13+C14+C15+C16+C17</f>
        <v>88599000</v>
      </c>
      <c r="D12" s="290">
        <f>+D13+D14+D15+D16+D17</f>
        <v>63258717</v>
      </c>
      <c r="E12" s="291">
        <f>+E13+E14+E15+E16+E17</f>
        <v>55202300</v>
      </c>
    </row>
    <row r="13" spans="1:5" s="289" customFormat="1" ht="12" customHeight="1">
      <c r="A13" s="258" t="s">
        <v>90</v>
      </c>
      <c r="B13" s="114" t="s">
        <v>201</v>
      </c>
      <c r="C13" s="292"/>
      <c r="D13" s="292"/>
      <c r="E13" s="293"/>
    </row>
    <row r="14" spans="1:5" s="289" customFormat="1" ht="12" customHeight="1">
      <c r="A14" s="259" t="s">
        <v>91</v>
      </c>
      <c r="B14" s="118" t="s">
        <v>202</v>
      </c>
      <c r="C14" s="294"/>
      <c r="D14" s="294"/>
      <c r="E14" s="154"/>
    </row>
    <row r="15" spans="1:5" s="289" customFormat="1" ht="12" customHeight="1">
      <c r="A15" s="259" t="s">
        <v>92</v>
      </c>
      <c r="B15" s="118" t="s">
        <v>367</v>
      </c>
      <c r="C15" s="294"/>
      <c r="D15" s="294"/>
      <c r="E15" s="154"/>
    </row>
    <row r="16" spans="1:5" s="289" customFormat="1" ht="12" customHeight="1">
      <c r="A16" s="259" t="s">
        <v>93</v>
      </c>
      <c r="B16" s="118" t="s">
        <v>368</v>
      </c>
      <c r="C16" s="294"/>
      <c r="D16" s="294"/>
      <c r="E16" s="154"/>
    </row>
    <row r="17" spans="1:5" s="289" customFormat="1" ht="12" customHeight="1">
      <c r="A17" s="259" t="s">
        <v>94</v>
      </c>
      <c r="B17" s="118" t="s">
        <v>203</v>
      </c>
      <c r="C17" s="294">
        <v>88599000</v>
      </c>
      <c r="D17" s="294">
        <v>63258717</v>
      </c>
      <c r="E17" s="154">
        <v>55202300</v>
      </c>
    </row>
    <row r="18" spans="1:5" s="289" customFormat="1" ht="12" customHeight="1" thickBot="1">
      <c r="A18" s="260" t="s">
        <v>103</v>
      </c>
      <c r="B18" s="155" t="s">
        <v>204</v>
      </c>
      <c r="C18" s="295"/>
      <c r="D18" s="295"/>
      <c r="E18" s="158"/>
    </row>
    <row r="19" spans="1:5" s="289" customFormat="1" ht="12" customHeight="1" thickBot="1">
      <c r="A19" s="257" t="s">
        <v>13</v>
      </c>
      <c r="B19" s="111" t="s">
        <v>205</v>
      </c>
      <c r="C19" s="290">
        <f>+C20+C21+C22+C23+C24</f>
        <v>1331811000</v>
      </c>
      <c r="D19" s="290">
        <f>+D20+D21+D22+D23+D24</f>
        <v>304848215</v>
      </c>
      <c r="E19" s="291">
        <f>+E20+E21+E22+E23+E24</f>
        <v>0</v>
      </c>
    </row>
    <row r="20" spans="1:5" s="289" customFormat="1" ht="12" customHeight="1">
      <c r="A20" s="258" t="s">
        <v>73</v>
      </c>
      <c r="B20" s="114" t="s">
        <v>206</v>
      </c>
      <c r="C20" s="292">
        <v>12837000</v>
      </c>
      <c r="D20" s="292"/>
      <c r="E20" s="293"/>
    </row>
    <row r="21" spans="1:5" s="289" customFormat="1" ht="12" customHeight="1">
      <c r="A21" s="259" t="s">
        <v>74</v>
      </c>
      <c r="B21" s="118" t="s">
        <v>207</v>
      </c>
      <c r="C21" s="294"/>
      <c r="D21" s="294"/>
      <c r="E21" s="154"/>
    </row>
    <row r="22" spans="1:5" s="289" customFormat="1" ht="12" customHeight="1">
      <c r="A22" s="259" t="s">
        <v>75</v>
      </c>
      <c r="B22" s="118" t="s">
        <v>369</v>
      </c>
      <c r="C22" s="294"/>
      <c r="D22" s="294"/>
      <c r="E22" s="154"/>
    </row>
    <row r="23" spans="1:5" s="289" customFormat="1" ht="12" customHeight="1">
      <c r="A23" s="259" t="s">
        <v>76</v>
      </c>
      <c r="B23" s="118" t="s">
        <v>370</v>
      </c>
      <c r="C23" s="294"/>
      <c r="D23" s="294"/>
      <c r="E23" s="154"/>
    </row>
    <row r="24" spans="1:5" s="289" customFormat="1" ht="12" customHeight="1">
      <c r="A24" s="259" t="s">
        <v>143</v>
      </c>
      <c r="B24" s="118" t="s">
        <v>208</v>
      </c>
      <c r="C24" s="294">
        <v>1318974000</v>
      </c>
      <c r="D24" s="294">
        <v>304848215</v>
      </c>
      <c r="E24" s="154"/>
    </row>
    <row r="25" spans="1:5" s="289" customFormat="1" ht="12" customHeight="1" thickBot="1">
      <c r="A25" s="260" t="s">
        <v>144</v>
      </c>
      <c r="B25" s="122" t="s">
        <v>209</v>
      </c>
      <c r="C25" s="295">
        <v>1305861000</v>
      </c>
      <c r="D25" s="295"/>
      <c r="E25" s="158"/>
    </row>
    <row r="26" spans="1:5" s="289" customFormat="1" ht="12" customHeight="1" thickBot="1">
      <c r="A26" s="257" t="s">
        <v>145</v>
      </c>
      <c r="B26" s="111" t="s">
        <v>210</v>
      </c>
      <c r="C26" s="296">
        <f>SUM(C27:C33)</f>
        <v>105751000</v>
      </c>
      <c r="D26" s="296">
        <f>SUM(D27:D33)</f>
        <v>97664583</v>
      </c>
      <c r="E26" s="297">
        <f>SUM(E27:E33)</f>
        <v>95400000</v>
      </c>
    </row>
    <row r="27" spans="1:5" s="289" customFormat="1" ht="12" customHeight="1">
      <c r="A27" s="258" t="s">
        <v>211</v>
      </c>
      <c r="B27" s="114" t="s">
        <v>496</v>
      </c>
      <c r="C27" s="292">
        <v>7696000</v>
      </c>
      <c r="D27" s="292">
        <v>7747118</v>
      </c>
      <c r="E27" s="142">
        <v>7700000</v>
      </c>
    </row>
    <row r="28" spans="1:5" s="289" customFormat="1" ht="12" customHeight="1">
      <c r="A28" s="259" t="s">
        <v>212</v>
      </c>
      <c r="B28" s="118" t="s">
        <v>487</v>
      </c>
      <c r="C28" s="294"/>
      <c r="D28" s="294"/>
      <c r="E28" s="119"/>
    </row>
    <row r="29" spans="1:5" s="289" customFormat="1" ht="12" customHeight="1">
      <c r="A29" s="259" t="s">
        <v>213</v>
      </c>
      <c r="B29" s="118" t="s">
        <v>488</v>
      </c>
      <c r="C29" s="294">
        <v>92101000</v>
      </c>
      <c r="D29" s="294">
        <v>83480929</v>
      </c>
      <c r="E29" s="119">
        <v>82000000</v>
      </c>
    </row>
    <row r="30" spans="1:5" s="289" customFormat="1" ht="12" customHeight="1">
      <c r="A30" s="259" t="s">
        <v>214</v>
      </c>
      <c r="B30" s="118" t="s">
        <v>489</v>
      </c>
      <c r="C30" s="294"/>
      <c r="D30" s="294"/>
      <c r="E30" s="119"/>
    </row>
    <row r="31" spans="1:5" s="289" customFormat="1" ht="12" customHeight="1">
      <c r="A31" s="259" t="s">
        <v>484</v>
      </c>
      <c r="B31" s="118" t="s">
        <v>215</v>
      </c>
      <c r="C31" s="294">
        <v>4931000</v>
      </c>
      <c r="D31" s="294">
        <v>5061631</v>
      </c>
      <c r="E31" s="119">
        <v>4700000</v>
      </c>
    </row>
    <row r="32" spans="1:5" s="289" customFormat="1" ht="12" customHeight="1">
      <c r="A32" s="259" t="s">
        <v>485</v>
      </c>
      <c r="B32" s="118" t="s">
        <v>216</v>
      </c>
      <c r="C32" s="294"/>
      <c r="D32" s="294"/>
      <c r="E32" s="119"/>
    </row>
    <row r="33" spans="1:5" s="289" customFormat="1" ht="12" customHeight="1" thickBot="1">
      <c r="A33" s="260" t="s">
        <v>486</v>
      </c>
      <c r="B33" s="122" t="s">
        <v>217</v>
      </c>
      <c r="C33" s="295">
        <v>1023000</v>
      </c>
      <c r="D33" s="295">
        <v>1374905</v>
      </c>
      <c r="E33" s="151">
        <v>1000000</v>
      </c>
    </row>
    <row r="34" spans="1:5" s="289" customFormat="1" ht="12" customHeight="1" thickBot="1">
      <c r="A34" s="257" t="s">
        <v>15</v>
      </c>
      <c r="B34" s="111" t="s">
        <v>378</v>
      </c>
      <c r="C34" s="290">
        <f>SUM(C35:C45)</f>
        <v>32443000</v>
      </c>
      <c r="D34" s="290">
        <f>SUM(D35:D45)</f>
        <v>11663672</v>
      </c>
      <c r="E34" s="291">
        <f>SUM(E35:E45)</f>
        <v>9554000</v>
      </c>
    </row>
    <row r="35" spans="1:5" s="289" customFormat="1" ht="12" customHeight="1">
      <c r="A35" s="258" t="s">
        <v>77</v>
      </c>
      <c r="B35" s="114" t="s">
        <v>220</v>
      </c>
      <c r="C35" s="292">
        <v>286000</v>
      </c>
      <c r="D35" s="292">
        <v>352582</v>
      </c>
      <c r="E35" s="293"/>
    </row>
    <row r="36" spans="1:5" s="289" customFormat="1" ht="12" customHeight="1">
      <c r="A36" s="259" t="s">
        <v>78</v>
      </c>
      <c r="B36" s="118" t="s">
        <v>221</v>
      </c>
      <c r="C36" s="294"/>
      <c r="D36" s="294">
        <v>62491</v>
      </c>
      <c r="E36" s="154">
        <v>410000</v>
      </c>
    </row>
    <row r="37" spans="1:5" s="289" customFormat="1" ht="12" customHeight="1">
      <c r="A37" s="259" t="s">
        <v>79</v>
      </c>
      <c r="B37" s="118" t="s">
        <v>222</v>
      </c>
      <c r="C37" s="294">
        <v>7145000</v>
      </c>
      <c r="D37" s="294">
        <v>207875</v>
      </c>
      <c r="E37" s="154"/>
    </row>
    <row r="38" spans="1:5" s="289" customFormat="1" ht="12" customHeight="1">
      <c r="A38" s="259" t="s">
        <v>147</v>
      </c>
      <c r="B38" s="118" t="s">
        <v>223</v>
      </c>
      <c r="C38" s="294"/>
      <c r="D38" s="294">
        <v>2080559</v>
      </c>
      <c r="E38" s="154">
        <v>1530000</v>
      </c>
    </row>
    <row r="39" spans="1:5" s="289" customFormat="1" ht="12" customHeight="1">
      <c r="A39" s="259" t="s">
        <v>148</v>
      </c>
      <c r="B39" s="118" t="s">
        <v>224</v>
      </c>
      <c r="C39" s="294">
        <v>3416000</v>
      </c>
      <c r="D39" s="294">
        <v>2981063</v>
      </c>
      <c r="E39" s="154">
        <v>3200000</v>
      </c>
    </row>
    <row r="40" spans="1:5" s="289" customFormat="1" ht="12" customHeight="1">
      <c r="A40" s="259" t="s">
        <v>149</v>
      </c>
      <c r="B40" s="118" t="s">
        <v>225</v>
      </c>
      <c r="C40" s="294">
        <v>1176000</v>
      </c>
      <c r="D40" s="294">
        <v>1094312</v>
      </c>
      <c r="E40" s="154">
        <v>864000</v>
      </c>
    </row>
    <row r="41" spans="1:5" s="289" customFormat="1" ht="12" customHeight="1">
      <c r="A41" s="259" t="s">
        <v>150</v>
      </c>
      <c r="B41" s="118" t="s">
        <v>226</v>
      </c>
      <c r="C41" s="294">
        <v>14975000</v>
      </c>
      <c r="D41" s="294">
        <v>811000</v>
      </c>
      <c r="E41" s="154"/>
    </row>
    <row r="42" spans="1:5" s="289" customFormat="1" ht="12" customHeight="1">
      <c r="A42" s="259" t="s">
        <v>151</v>
      </c>
      <c r="B42" s="118" t="s">
        <v>491</v>
      </c>
      <c r="C42" s="294">
        <v>1930000</v>
      </c>
      <c r="D42" s="294">
        <v>770108</v>
      </c>
      <c r="E42" s="154">
        <v>450000</v>
      </c>
    </row>
    <row r="43" spans="1:5" s="289" customFormat="1" ht="12" customHeight="1">
      <c r="A43" s="259" t="s">
        <v>218</v>
      </c>
      <c r="B43" s="118" t="s">
        <v>228</v>
      </c>
      <c r="C43" s="298"/>
      <c r="D43" s="298"/>
      <c r="E43" s="299"/>
    </row>
    <row r="44" spans="1:5" s="289" customFormat="1" ht="12" customHeight="1">
      <c r="A44" s="260" t="s">
        <v>219</v>
      </c>
      <c r="B44" s="122" t="s">
        <v>380</v>
      </c>
      <c r="C44" s="300"/>
      <c r="D44" s="300"/>
      <c r="E44" s="301"/>
    </row>
    <row r="45" spans="1:5" s="289" customFormat="1" ht="12" customHeight="1" thickBot="1">
      <c r="A45" s="260" t="s">
        <v>379</v>
      </c>
      <c r="B45" s="155" t="s">
        <v>229</v>
      </c>
      <c r="C45" s="300">
        <v>3515000</v>
      </c>
      <c r="D45" s="300">
        <v>3303682</v>
      </c>
      <c r="E45" s="301">
        <v>3100000</v>
      </c>
    </row>
    <row r="46" spans="1:5" s="289" customFormat="1" ht="12" customHeight="1" thickBot="1">
      <c r="A46" s="257" t="s">
        <v>16</v>
      </c>
      <c r="B46" s="111" t="s">
        <v>230</v>
      </c>
      <c r="C46" s="290">
        <f>SUM(C47:C51)</f>
        <v>0</v>
      </c>
      <c r="D46" s="290">
        <f>SUM(D47:D51)</f>
        <v>0</v>
      </c>
      <c r="E46" s="291">
        <f>SUM(E47:E51)</f>
        <v>0</v>
      </c>
    </row>
    <row r="47" spans="1:5" s="289" customFormat="1" ht="12" customHeight="1">
      <c r="A47" s="258" t="s">
        <v>80</v>
      </c>
      <c r="B47" s="114" t="s">
        <v>234</v>
      </c>
      <c r="C47" s="302"/>
      <c r="D47" s="302"/>
      <c r="E47" s="303"/>
    </row>
    <row r="48" spans="1:5" s="289" customFormat="1" ht="12" customHeight="1">
      <c r="A48" s="259" t="s">
        <v>81</v>
      </c>
      <c r="B48" s="118" t="s">
        <v>235</v>
      </c>
      <c r="C48" s="298"/>
      <c r="D48" s="298"/>
      <c r="E48" s="299"/>
    </row>
    <row r="49" spans="1:5" s="289" customFormat="1" ht="12" customHeight="1">
      <c r="A49" s="259" t="s">
        <v>231</v>
      </c>
      <c r="B49" s="118" t="s">
        <v>236</v>
      </c>
      <c r="C49" s="298"/>
      <c r="D49" s="298"/>
      <c r="E49" s="299"/>
    </row>
    <row r="50" spans="1:5" s="289" customFormat="1" ht="12" customHeight="1">
      <c r="A50" s="259" t="s">
        <v>232</v>
      </c>
      <c r="B50" s="118" t="s">
        <v>237</v>
      </c>
      <c r="C50" s="298"/>
      <c r="D50" s="298"/>
      <c r="E50" s="299"/>
    </row>
    <row r="51" spans="1:5" s="289" customFormat="1" ht="12" customHeight="1" thickBot="1">
      <c r="A51" s="260" t="s">
        <v>233</v>
      </c>
      <c r="B51" s="155" t="s">
        <v>238</v>
      </c>
      <c r="C51" s="300"/>
      <c r="D51" s="300"/>
      <c r="E51" s="301"/>
    </row>
    <row r="52" spans="1:5" s="289" customFormat="1" ht="12" customHeight="1" thickBot="1">
      <c r="A52" s="257" t="s">
        <v>152</v>
      </c>
      <c r="B52" s="111" t="s">
        <v>239</v>
      </c>
      <c r="C52" s="290">
        <f>SUM(C53:C55)</f>
        <v>1352000</v>
      </c>
      <c r="D52" s="290">
        <f>SUM(D53:D55)</f>
        <v>205000</v>
      </c>
      <c r="E52" s="291">
        <f>SUM(E53:E55)</f>
        <v>1960000</v>
      </c>
    </row>
    <row r="53" spans="1:5" s="289" customFormat="1" ht="12" customHeight="1">
      <c r="A53" s="258" t="s">
        <v>82</v>
      </c>
      <c r="B53" s="114" t="s">
        <v>240</v>
      </c>
      <c r="C53" s="292"/>
      <c r="D53" s="292"/>
      <c r="E53" s="293"/>
    </row>
    <row r="54" spans="1:5" s="289" customFormat="1" ht="12" customHeight="1">
      <c r="A54" s="259" t="s">
        <v>83</v>
      </c>
      <c r="B54" s="118" t="s">
        <v>371</v>
      </c>
      <c r="C54" s="294"/>
      <c r="D54" s="294"/>
      <c r="E54" s="154"/>
    </row>
    <row r="55" spans="1:5" s="289" customFormat="1" ht="12" customHeight="1">
      <c r="A55" s="259" t="s">
        <v>243</v>
      </c>
      <c r="B55" s="118" t="s">
        <v>241</v>
      </c>
      <c r="C55" s="294">
        <v>1352000</v>
      </c>
      <c r="D55" s="294">
        <v>205000</v>
      </c>
      <c r="E55" s="154">
        <v>1960000</v>
      </c>
    </row>
    <row r="56" spans="1:5" s="289" customFormat="1" ht="12" customHeight="1" thickBot="1">
      <c r="A56" s="260" t="s">
        <v>244</v>
      </c>
      <c r="B56" s="155" t="s">
        <v>242</v>
      </c>
      <c r="C56" s="295"/>
      <c r="D56" s="295"/>
      <c r="E56" s="158"/>
    </row>
    <row r="57" spans="1:5" s="289" customFormat="1" ht="12" customHeight="1" thickBot="1">
      <c r="A57" s="257" t="s">
        <v>18</v>
      </c>
      <c r="B57" s="123" t="s">
        <v>245</v>
      </c>
      <c r="C57" s="290">
        <f>SUM(C58:C60)</f>
        <v>5000000</v>
      </c>
      <c r="D57" s="290">
        <f>SUM(D58:D60)</f>
        <v>11781223</v>
      </c>
      <c r="E57" s="291">
        <f>SUM(E58:E60)</f>
        <v>0</v>
      </c>
    </row>
    <row r="58" spans="1:5" s="289" customFormat="1" ht="12" customHeight="1">
      <c r="A58" s="258" t="s">
        <v>153</v>
      </c>
      <c r="B58" s="114" t="s">
        <v>247</v>
      </c>
      <c r="C58" s="298"/>
      <c r="D58" s="298"/>
      <c r="E58" s="299"/>
    </row>
    <row r="59" spans="1:5" s="289" customFormat="1" ht="12" customHeight="1">
      <c r="A59" s="259" t="s">
        <v>154</v>
      </c>
      <c r="B59" s="118" t="s">
        <v>372</v>
      </c>
      <c r="C59" s="298"/>
      <c r="D59" s="298"/>
      <c r="E59" s="299"/>
    </row>
    <row r="60" spans="1:5" s="289" customFormat="1" ht="12" customHeight="1">
      <c r="A60" s="259" t="s">
        <v>175</v>
      </c>
      <c r="B60" s="118" t="s">
        <v>248</v>
      </c>
      <c r="C60" s="298">
        <v>5000000</v>
      </c>
      <c r="D60" s="298">
        <v>11781223</v>
      </c>
      <c r="E60" s="299"/>
    </row>
    <row r="61" spans="1:5" s="289" customFormat="1" ht="12" customHeight="1" thickBot="1">
      <c r="A61" s="260" t="s">
        <v>246</v>
      </c>
      <c r="B61" s="155" t="s">
        <v>249</v>
      </c>
      <c r="C61" s="298"/>
      <c r="D61" s="298"/>
      <c r="E61" s="299"/>
    </row>
    <row r="62" spans="1:5" s="289" customFormat="1" ht="12" customHeight="1" thickBot="1">
      <c r="A62" s="261" t="s">
        <v>419</v>
      </c>
      <c r="B62" s="111" t="s">
        <v>250</v>
      </c>
      <c r="C62" s="296">
        <f>+C5+C12+C19+C26+C34+C46+C52+C57</f>
        <v>1749824000</v>
      </c>
      <c r="D62" s="296">
        <f>+D5+D12+D19+D26+D34+D46+D52+D57</f>
        <v>623139167</v>
      </c>
      <c r="E62" s="297">
        <f>+E5+E12+E19+E26+E34+E46+E52+E57</f>
        <v>291749567</v>
      </c>
    </row>
    <row r="63" spans="1:5" s="289" customFormat="1" ht="12" customHeight="1" thickBot="1">
      <c r="A63" s="262" t="s">
        <v>251</v>
      </c>
      <c r="B63" s="123" t="s">
        <v>475</v>
      </c>
      <c r="C63" s="290">
        <f>SUM(C64:C66)</f>
        <v>0</v>
      </c>
      <c r="D63" s="290">
        <f>SUM(D64:D66)</f>
        <v>0</v>
      </c>
      <c r="E63" s="291">
        <f>SUM(E64:E66)</f>
        <v>0</v>
      </c>
    </row>
    <row r="64" spans="1:5" s="289" customFormat="1" ht="12" customHeight="1">
      <c r="A64" s="258" t="s">
        <v>283</v>
      </c>
      <c r="B64" s="114" t="s">
        <v>253</v>
      </c>
      <c r="C64" s="298"/>
      <c r="D64" s="298"/>
      <c r="E64" s="299"/>
    </row>
    <row r="65" spans="1:5" s="289" customFormat="1" ht="12" customHeight="1">
      <c r="A65" s="259" t="s">
        <v>292</v>
      </c>
      <c r="B65" s="118" t="s">
        <v>254</v>
      </c>
      <c r="C65" s="298"/>
      <c r="D65" s="298"/>
      <c r="E65" s="299"/>
    </row>
    <row r="66" spans="1:5" s="289" customFormat="1" ht="12" customHeight="1" thickBot="1">
      <c r="A66" s="260" t="s">
        <v>293</v>
      </c>
      <c r="B66" s="263" t="s">
        <v>404</v>
      </c>
      <c r="C66" s="298"/>
      <c r="D66" s="298"/>
      <c r="E66" s="299"/>
    </row>
    <row r="67" spans="1:5" s="289" customFormat="1" ht="12" customHeight="1" thickBot="1">
      <c r="A67" s="262" t="s">
        <v>256</v>
      </c>
      <c r="B67" s="123" t="s">
        <v>257</v>
      </c>
      <c r="C67" s="290">
        <f>SUM(C68:C71)</f>
        <v>26790000</v>
      </c>
      <c r="D67" s="290">
        <f>SUM(D68:D71)</f>
        <v>20500000</v>
      </c>
      <c r="E67" s="291">
        <f>SUM(E68:E71)</f>
        <v>42000000</v>
      </c>
    </row>
    <row r="68" spans="1:5" s="289" customFormat="1" ht="12" customHeight="1">
      <c r="A68" s="258" t="s">
        <v>130</v>
      </c>
      <c r="B68" s="114" t="s">
        <v>258</v>
      </c>
      <c r="C68" s="298"/>
      <c r="D68" s="298"/>
      <c r="E68" s="299">
        <v>42000000</v>
      </c>
    </row>
    <row r="69" spans="1:7" s="289" customFormat="1" ht="17.25" customHeight="1">
      <c r="A69" s="259" t="s">
        <v>131</v>
      </c>
      <c r="B69" s="118" t="s">
        <v>259</v>
      </c>
      <c r="C69" s="298"/>
      <c r="D69" s="298"/>
      <c r="E69" s="299"/>
      <c r="G69" s="304"/>
    </row>
    <row r="70" spans="1:5" s="289" customFormat="1" ht="12" customHeight="1">
      <c r="A70" s="259" t="s">
        <v>284</v>
      </c>
      <c r="B70" s="118" t="s">
        <v>260</v>
      </c>
      <c r="C70" s="298">
        <v>26790000</v>
      </c>
      <c r="D70" s="298">
        <v>20500000</v>
      </c>
      <c r="E70" s="299"/>
    </row>
    <row r="71" spans="1:5" s="289" customFormat="1" ht="12" customHeight="1" thickBot="1">
      <c r="A71" s="260" t="s">
        <v>285</v>
      </c>
      <c r="B71" s="155" t="s">
        <v>261</v>
      </c>
      <c r="C71" s="298"/>
      <c r="D71" s="298"/>
      <c r="E71" s="299"/>
    </row>
    <row r="72" spans="1:5" s="289" customFormat="1" ht="12" customHeight="1" thickBot="1">
      <c r="A72" s="262" t="s">
        <v>262</v>
      </c>
      <c r="B72" s="123" t="s">
        <v>263</v>
      </c>
      <c r="C72" s="290">
        <f>SUM(C73:C74)</f>
        <v>0</v>
      </c>
      <c r="D72" s="290">
        <f>SUM(D73:D74)</f>
        <v>82337000</v>
      </c>
      <c r="E72" s="291">
        <f>SUM(E73:E74)</f>
        <v>83241935</v>
      </c>
    </row>
    <row r="73" spans="1:6" s="289" customFormat="1" ht="12" customHeight="1">
      <c r="A73" s="258" t="s">
        <v>286</v>
      </c>
      <c r="B73" s="114" t="s">
        <v>264</v>
      </c>
      <c r="C73" s="298"/>
      <c r="D73" s="298">
        <v>82337000</v>
      </c>
      <c r="E73" s="299">
        <v>83241935</v>
      </c>
      <c r="F73" s="289" t="s">
        <v>547</v>
      </c>
    </row>
    <row r="74" spans="1:5" s="289" customFormat="1" ht="12" customHeight="1" thickBot="1">
      <c r="A74" s="260" t="s">
        <v>287</v>
      </c>
      <c r="B74" s="155" t="s">
        <v>265</v>
      </c>
      <c r="C74" s="298"/>
      <c r="D74" s="298"/>
      <c r="E74" s="299"/>
    </row>
    <row r="75" spans="1:5" s="289" customFormat="1" ht="12" customHeight="1" thickBot="1">
      <c r="A75" s="262" t="s">
        <v>266</v>
      </c>
      <c r="B75" s="123" t="s">
        <v>267</v>
      </c>
      <c r="C75" s="290">
        <f>SUM(C76:C78)</f>
        <v>246040000</v>
      </c>
      <c r="D75" s="290">
        <f>SUM(D76:D78)</f>
        <v>4506815</v>
      </c>
      <c r="E75" s="291">
        <f>SUM(E76:E78)</f>
        <v>6300000</v>
      </c>
    </row>
    <row r="76" spans="1:5" s="289" customFormat="1" ht="12" customHeight="1">
      <c r="A76" s="258" t="s">
        <v>288</v>
      </c>
      <c r="B76" s="114" t="s">
        <v>268</v>
      </c>
      <c r="C76" s="298">
        <v>4040000</v>
      </c>
      <c r="D76" s="298">
        <v>4506815</v>
      </c>
      <c r="E76" s="299"/>
    </row>
    <row r="77" spans="1:5" s="289" customFormat="1" ht="12" customHeight="1">
      <c r="A77" s="259" t="s">
        <v>289</v>
      </c>
      <c r="B77" s="118" t="s">
        <v>269</v>
      </c>
      <c r="C77" s="298"/>
      <c r="D77" s="298"/>
      <c r="E77" s="299"/>
    </row>
    <row r="78" spans="1:5" s="289" customFormat="1" ht="12" customHeight="1" thickBot="1">
      <c r="A78" s="260" t="s">
        <v>290</v>
      </c>
      <c r="B78" s="155" t="s">
        <v>270</v>
      </c>
      <c r="C78" s="298">
        <v>242000000</v>
      </c>
      <c r="D78" s="298"/>
      <c r="E78" s="299">
        <v>6300000</v>
      </c>
    </row>
    <row r="79" spans="1:5" s="289" customFormat="1" ht="12" customHeight="1" thickBot="1">
      <c r="A79" s="262" t="s">
        <v>271</v>
      </c>
      <c r="B79" s="123" t="s">
        <v>291</v>
      </c>
      <c r="C79" s="290">
        <f>SUM(C80:C83)</f>
        <v>0</v>
      </c>
      <c r="D79" s="290">
        <f>SUM(D80:D83)</f>
        <v>0</v>
      </c>
      <c r="E79" s="291">
        <f>SUM(E80:E83)</f>
        <v>0</v>
      </c>
    </row>
    <row r="80" spans="1:5" s="289" customFormat="1" ht="12" customHeight="1">
      <c r="A80" s="264" t="s">
        <v>272</v>
      </c>
      <c r="B80" s="114" t="s">
        <v>273</v>
      </c>
      <c r="C80" s="298"/>
      <c r="D80" s="298"/>
      <c r="E80" s="299"/>
    </row>
    <row r="81" spans="1:5" s="289" customFormat="1" ht="12" customHeight="1">
      <c r="A81" s="265" t="s">
        <v>274</v>
      </c>
      <c r="B81" s="118" t="s">
        <v>275</v>
      </c>
      <c r="C81" s="298"/>
      <c r="D81" s="298"/>
      <c r="E81" s="299"/>
    </row>
    <row r="82" spans="1:5" s="289" customFormat="1" ht="12" customHeight="1">
      <c r="A82" s="265" t="s">
        <v>276</v>
      </c>
      <c r="B82" s="118" t="s">
        <v>277</v>
      </c>
      <c r="C82" s="298"/>
      <c r="D82" s="298"/>
      <c r="E82" s="299"/>
    </row>
    <row r="83" spans="1:5" s="289" customFormat="1" ht="12" customHeight="1" thickBot="1">
      <c r="A83" s="266" t="s">
        <v>278</v>
      </c>
      <c r="B83" s="155" t="s">
        <v>279</v>
      </c>
      <c r="C83" s="298"/>
      <c r="D83" s="298"/>
      <c r="E83" s="299"/>
    </row>
    <row r="84" spans="1:5" s="289" customFormat="1" ht="12" customHeight="1" thickBot="1">
      <c r="A84" s="262" t="s">
        <v>280</v>
      </c>
      <c r="B84" s="123" t="s">
        <v>418</v>
      </c>
      <c r="C84" s="305"/>
      <c r="D84" s="305"/>
      <c r="E84" s="306"/>
    </row>
    <row r="85" spans="1:5" s="289" customFormat="1" ht="12" customHeight="1" thickBot="1">
      <c r="A85" s="262" t="s">
        <v>282</v>
      </c>
      <c r="B85" s="123" t="s">
        <v>281</v>
      </c>
      <c r="C85" s="305"/>
      <c r="D85" s="305"/>
      <c r="E85" s="306"/>
    </row>
    <row r="86" spans="1:5" s="289" customFormat="1" ht="12" customHeight="1" thickBot="1">
      <c r="A86" s="262" t="s">
        <v>294</v>
      </c>
      <c r="B86" s="135" t="s">
        <v>421</v>
      </c>
      <c r="C86" s="296">
        <f>+C63+C67+C72+C75+C79+C85+C84</f>
        <v>272830000</v>
      </c>
      <c r="D86" s="296">
        <f>+D63+D67+D72+D75+D79+D85+D84</f>
        <v>107343815</v>
      </c>
      <c r="E86" s="297">
        <f>+E63+E67+E72+E75+E79+E85+E84</f>
        <v>131541935</v>
      </c>
    </row>
    <row r="87" spans="1:5" s="289" customFormat="1" ht="12" customHeight="1" thickBot="1">
      <c r="A87" s="267" t="s">
        <v>420</v>
      </c>
      <c r="B87" s="137" t="s">
        <v>422</v>
      </c>
      <c r="C87" s="296">
        <f>+C62+C86</f>
        <v>2022654000</v>
      </c>
      <c r="D87" s="296">
        <f>+D62+D86</f>
        <v>730482982</v>
      </c>
      <c r="E87" s="297">
        <f>+E62+E86</f>
        <v>423291502</v>
      </c>
    </row>
    <row r="88" spans="1:5" s="289" customFormat="1" ht="12" customHeight="1">
      <c r="A88" s="307"/>
      <c r="B88" s="308"/>
      <c r="C88" s="309"/>
      <c r="D88" s="310"/>
      <c r="E88" s="311"/>
    </row>
    <row r="89" spans="1:5" s="289" customFormat="1" ht="12" customHeight="1">
      <c r="A89" s="481" t="s">
        <v>40</v>
      </c>
      <c r="B89" s="481"/>
      <c r="C89" s="481"/>
      <c r="D89" s="481"/>
      <c r="E89" s="481"/>
    </row>
    <row r="90" spans="1:5" s="289" customFormat="1" ht="12" customHeight="1" thickBot="1">
      <c r="A90" s="484" t="s">
        <v>134</v>
      </c>
      <c r="B90" s="484"/>
      <c r="C90" s="288"/>
      <c r="D90" s="16"/>
      <c r="E90" s="253"/>
    </row>
    <row r="91" spans="1:6" s="289" customFormat="1" ht="24" customHeight="1" thickBot="1">
      <c r="A91" s="1" t="s">
        <v>9</v>
      </c>
      <c r="B91" s="2" t="s">
        <v>41</v>
      </c>
      <c r="C91" s="2" t="str">
        <f>+C3</f>
        <v>2014. évi tény</v>
      </c>
      <c r="D91" s="2" t="str">
        <f>+D3</f>
        <v>2015. évi várható</v>
      </c>
      <c r="E91" s="19" t="str">
        <f>+E3</f>
        <v>2016. évi előirányzat</v>
      </c>
      <c r="F91" s="312"/>
    </row>
    <row r="92" spans="1:6" s="289" customFormat="1" ht="12" customHeight="1" thickBot="1">
      <c r="A92" s="1" t="s">
        <v>435</v>
      </c>
      <c r="B92" s="2" t="s">
        <v>436</v>
      </c>
      <c r="C92" s="2" t="s">
        <v>437</v>
      </c>
      <c r="D92" s="2" t="s">
        <v>439</v>
      </c>
      <c r="E92" s="19" t="s">
        <v>438</v>
      </c>
      <c r="F92" s="312"/>
    </row>
    <row r="93" spans="1:6" s="289" customFormat="1" ht="15" customHeight="1" thickBot="1">
      <c r="A93" s="273" t="s">
        <v>11</v>
      </c>
      <c r="B93" s="139" t="s">
        <v>520</v>
      </c>
      <c r="C93" s="313">
        <f>C94+C95+C96+C97+C98+C111</f>
        <v>361395000</v>
      </c>
      <c r="D93" s="313">
        <f>D94+D95+D96+D97+D98+D111</f>
        <v>321702034</v>
      </c>
      <c r="E93" s="314">
        <f>E94+E95+E96+E97+E98+E111</f>
        <v>371657502</v>
      </c>
      <c r="F93" s="312"/>
    </row>
    <row r="94" spans="1:5" s="289" customFormat="1" ht="12.75" customHeight="1">
      <c r="A94" s="274" t="s">
        <v>84</v>
      </c>
      <c r="B94" s="69" t="s">
        <v>42</v>
      </c>
      <c r="C94" s="315">
        <v>154705000</v>
      </c>
      <c r="D94" s="315">
        <v>153963890</v>
      </c>
      <c r="E94" s="316">
        <v>164395746</v>
      </c>
    </row>
    <row r="95" spans="1:5" ht="16.5" customHeight="1">
      <c r="A95" s="259" t="s">
        <v>85</v>
      </c>
      <c r="B95" s="72" t="s">
        <v>155</v>
      </c>
      <c r="C95" s="294">
        <v>32281000</v>
      </c>
      <c r="D95" s="294">
        <v>32914955</v>
      </c>
      <c r="E95" s="154">
        <v>44445479</v>
      </c>
    </row>
    <row r="96" spans="1:5" ht="12">
      <c r="A96" s="259" t="s">
        <v>86</v>
      </c>
      <c r="B96" s="72" t="s">
        <v>121</v>
      </c>
      <c r="C96" s="295">
        <v>106190000</v>
      </c>
      <c r="D96" s="295">
        <v>93975605</v>
      </c>
      <c r="E96" s="158">
        <v>72897650</v>
      </c>
    </row>
    <row r="97" spans="1:5" s="289" customFormat="1" ht="12" customHeight="1">
      <c r="A97" s="259" t="s">
        <v>87</v>
      </c>
      <c r="B97" s="143" t="s">
        <v>156</v>
      </c>
      <c r="C97" s="295">
        <v>47219000</v>
      </c>
      <c r="D97" s="295">
        <v>17293539</v>
      </c>
      <c r="E97" s="158">
        <v>15165489</v>
      </c>
    </row>
    <row r="98" spans="1:5" ht="12" customHeight="1">
      <c r="A98" s="259" t="s">
        <v>98</v>
      </c>
      <c r="B98" s="144" t="s">
        <v>157</v>
      </c>
      <c r="C98" s="295">
        <v>21000000</v>
      </c>
      <c r="D98" s="295">
        <v>23554045</v>
      </c>
      <c r="E98" s="158">
        <v>35066000</v>
      </c>
    </row>
    <row r="99" spans="1:5" ht="12" customHeight="1">
      <c r="A99" s="259" t="s">
        <v>88</v>
      </c>
      <c r="B99" s="72" t="s">
        <v>385</v>
      </c>
      <c r="C99" s="295"/>
      <c r="D99" s="295" t="s">
        <v>498</v>
      </c>
      <c r="E99" s="158"/>
    </row>
    <row r="100" spans="1:5" ht="12" customHeight="1">
      <c r="A100" s="259" t="s">
        <v>89</v>
      </c>
      <c r="B100" s="148" t="s">
        <v>384</v>
      </c>
      <c r="C100" s="295"/>
      <c r="D100" s="295"/>
      <c r="E100" s="158"/>
    </row>
    <row r="101" spans="1:5" ht="12" customHeight="1">
      <c r="A101" s="259" t="s">
        <v>99</v>
      </c>
      <c r="B101" s="148" t="s">
        <v>383</v>
      </c>
      <c r="C101" s="295">
        <v>107000</v>
      </c>
      <c r="D101" s="295">
        <v>6018000</v>
      </c>
      <c r="E101" s="158">
        <v>5800000</v>
      </c>
    </row>
    <row r="102" spans="1:5" ht="12" customHeight="1">
      <c r="A102" s="259" t="s">
        <v>100</v>
      </c>
      <c r="B102" s="145" t="s">
        <v>297</v>
      </c>
      <c r="C102" s="295"/>
      <c r="D102" s="295"/>
      <c r="E102" s="158"/>
    </row>
    <row r="103" spans="1:5" ht="12" customHeight="1">
      <c r="A103" s="259" t="s">
        <v>101</v>
      </c>
      <c r="B103" s="146" t="s">
        <v>298</v>
      </c>
      <c r="C103" s="295"/>
      <c r="D103" s="295"/>
      <c r="E103" s="158"/>
    </row>
    <row r="104" spans="1:5" ht="12" customHeight="1">
      <c r="A104" s="259" t="s">
        <v>102</v>
      </c>
      <c r="B104" s="146" t="s">
        <v>299</v>
      </c>
      <c r="C104" s="295"/>
      <c r="D104" s="295"/>
      <c r="E104" s="158"/>
    </row>
    <row r="105" spans="1:5" ht="12" customHeight="1">
      <c r="A105" s="259" t="s">
        <v>104</v>
      </c>
      <c r="B105" s="145" t="s">
        <v>300</v>
      </c>
      <c r="C105" s="295">
        <v>15267000</v>
      </c>
      <c r="D105" s="295">
        <v>12475870</v>
      </c>
      <c r="E105" s="158">
        <v>21552000</v>
      </c>
    </row>
    <row r="106" spans="1:5" ht="12" customHeight="1">
      <c r="A106" s="259" t="s">
        <v>158</v>
      </c>
      <c r="B106" s="145" t="s">
        <v>301</v>
      </c>
      <c r="C106" s="295"/>
      <c r="D106" s="295"/>
      <c r="E106" s="158"/>
    </row>
    <row r="107" spans="1:5" ht="12" customHeight="1">
      <c r="A107" s="259" t="s">
        <v>295</v>
      </c>
      <c r="B107" s="146" t="s">
        <v>302</v>
      </c>
      <c r="C107" s="295"/>
      <c r="D107" s="295"/>
      <c r="E107" s="158"/>
    </row>
    <row r="108" spans="1:5" ht="12" customHeight="1">
      <c r="A108" s="275" t="s">
        <v>296</v>
      </c>
      <c r="B108" s="148" t="s">
        <v>303</v>
      </c>
      <c r="C108" s="295"/>
      <c r="D108" s="295"/>
      <c r="E108" s="158"/>
    </row>
    <row r="109" spans="1:5" ht="12" customHeight="1">
      <c r="A109" s="259" t="s">
        <v>381</v>
      </c>
      <c r="B109" s="148" t="s">
        <v>304</v>
      </c>
      <c r="C109" s="295"/>
      <c r="D109" s="295"/>
      <c r="E109" s="158"/>
    </row>
    <row r="110" spans="1:5" ht="12" customHeight="1">
      <c r="A110" s="260" t="s">
        <v>382</v>
      </c>
      <c r="B110" s="148" t="s">
        <v>305</v>
      </c>
      <c r="C110" s="295">
        <v>6526000</v>
      </c>
      <c r="D110" s="295">
        <v>3286305</v>
      </c>
      <c r="E110" s="158">
        <v>7714000</v>
      </c>
    </row>
    <row r="111" spans="1:5" ht="12" customHeight="1">
      <c r="A111" s="259" t="s">
        <v>386</v>
      </c>
      <c r="B111" s="143" t="s">
        <v>43</v>
      </c>
      <c r="C111" s="294"/>
      <c r="D111" s="294"/>
      <c r="E111" s="154">
        <v>39687138</v>
      </c>
    </row>
    <row r="112" spans="1:5" ht="12" customHeight="1">
      <c r="A112" s="259" t="s">
        <v>387</v>
      </c>
      <c r="B112" s="72" t="s">
        <v>389</v>
      </c>
      <c r="C112" s="294"/>
      <c r="D112" s="294"/>
      <c r="E112" s="154">
        <v>29687138</v>
      </c>
    </row>
    <row r="113" spans="1:5" ht="12" customHeight="1" thickBot="1">
      <c r="A113" s="276" t="s">
        <v>388</v>
      </c>
      <c r="B113" s="277" t="s">
        <v>390</v>
      </c>
      <c r="C113" s="317"/>
      <c r="D113" s="317"/>
      <c r="E113" s="318">
        <v>10000000</v>
      </c>
    </row>
    <row r="114" spans="1:5" ht="12" customHeight="1" thickBot="1">
      <c r="A114" s="278" t="s">
        <v>12</v>
      </c>
      <c r="B114" s="279" t="s">
        <v>518</v>
      </c>
      <c r="C114" s="319">
        <f>+C115+C117+C119</f>
        <v>1382197000</v>
      </c>
      <c r="D114" s="319">
        <f>+D115+D117+D119</f>
        <v>334633617</v>
      </c>
      <c r="E114" s="320">
        <f>+E115+E117+E119</f>
        <v>51634000</v>
      </c>
    </row>
    <row r="115" spans="1:5" ht="12" customHeight="1">
      <c r="A115" s="258" t="s">
        <v>90</v>
      </c>
      <c r="B115" s="72" t="s">
        <v>174</v>
      </c>
      <c r="C115" s="292">
        <v>1308986000</v>
      </c>
      <c r="D115" s="292">
        <v>146443524</v>
      </c>
      <c r="E115" s="293">
        <v>14923000</v>
      </c>
    </row>
    <row r="116" spans="1:5" ht="12">
      <c r="A116" s="258" t="s">
        <v>91</v>
      </c>
      <c r="B116" s="153" t="s">
        <v>309</v>
      </c>
      <c r="C116" s="292"/>
      <c r="D116" s="292"/>
      <c r="E116" s="293"/>
    </row>
    <row r="117" spans="1:5" ht="12" customHeight="1">
      <c r="A117" s="258" t="s">
        <v>92</v>
      </c>
      <c r="B117" s="153" t="s">
        <v>159</v>
      </c>
      <c r="C117" s="294">
        <v>73211000</v>
      </c>
      <c r="D117" s="294">
        <v>188190093</v>
      </c>
      <c r="E117" s="154">
        <v>36711000</v>
      </c>
    </row>
    <row r="118" spans="1:5" ht="12" customHeight="1">
      <c r="A118" s="258" t="s">
        <v>93</v>
      </c>
      <c r="B118" s="153" t="s">
        <v>310</v>
      </c>
      <c r="C118" s="294"/>
      <c r="D118" s="294"/>
      <c r="E118" s="154"/>
    </row>
    <row r="119" spans="1:5" ht="12" customHeight="1">
      <c r="A119" s="258" t="s">
        <v>94</v>
      </c>
      <c r="B119" s="155" t="s">
        <v>176</v>
      </c>
      <c r="C119" s="294"/>
      <c r="D119" s="294"/>
      <c r="E119" s="154"/>
    </row>
    <row r="120" spans="1:5" ht="12" customHeight="1">
      <c r="A120" s="258" t="s">
        <v>103</v>
      </c>
      <c r="B120" s="156" t="s">
        <v>373</v>
      </c>
      <c r="C120" s="294"/>
      <c r="D120" s="294"/>
      <c r="E120" s="154"/>
    </row>
    <row r="121" spans="1:5" ht="12" customHeight="1">
      <c r="A121" s="258" t="s">
        <v>105</v>
      </c>
      <c r="B121" s="157" t="s">
        <v>315</v>
      </c>
      <c r="C121" s="294">
        <v>2815000</v>
      </c>
      <c r="D121" s="294"/>
      <c r="E121" s="154"/>
    </row>
    <row r="122" spans="1:5" ht="12" customHeight="1">
      <c r="A122" s="258" t="s">
        <v>160</v>
      </c>
      <c r="B122" s="146" t="s">
        <v>299</v>
      </c>
      <c r="C122" s="294"/>
      <c r="D122" s="294"/>
      <c r="E122" s="154"/>
    </row>
    <row r="123" spans="1:5" ht="12" customHeight="1">
      <c r="A123" s="258" t="s">
        <v>161</v>
      </c>
      <c r="B123" s="146" t="s">
        <v>314</v>
      </c>
      <c r="C123" s="294"/>
      <c r="D123" s="294"/>
      <c r="E123" s="154"/>
    </row>
    <row r="124" spans="1:5" ht="12" customHeight="1">
      <c r="A124" s="258" t="s">
        <v>162</v>
      </c>
      <c r="B124" s="146" t="s">
        <v>313</v>
      </c>
      <c r="C124" s="294"/>
      <c r="D124" s="294"/>
      <c r="E124" s="154"/>
    </row>
    <row r="125" spans="1:5" ht="12" customHeight="1">
      <c r="A125" s="258" t="s">
        <v>306</v>
      </c>
      <c r="B125" s="146" t="s">
        <v>302</v>
      </c>
      <c r="C125" s="294"/>
      <c r="D125" s="294"/>
      <c r="E125" s="154"/>
    </row>
    <row r="126" spans="1:5" ht="12" customHeight="1">
      <c r="A126" s="258" t="s">
        <v>307</v>
      </c>
      <c r="B126" s="146" t="s">
        <v>312</v>
      </c>
      <c r="C126" s="294"/>
      <c r="D126" s="294"/>
      <c r="E126" s="154"/>
    </row>
    <row r="127" spans="1:5" ht="12" customHeight="1" thickBot="1">
      <c r="A127" s="275" t="s">
        <v>308</v>
      </c>
      <c r="B127" s="146" t="s">
        <v>311</v>
      </c>
      <c r="C127" s="295"/>
      <c r="D127" s="295"/>
      <c r="E127" s="158"/>
    </row>
    <row r="128" spans="1:5" ht="12" customHeight="1" thickBot="1">
      <c r="A128" s="257" t="s">
        <v>13</v>
      </c>
      <c r="B128" s="80" t="s">
        <v>391</v>
      </c>
      <c r="C128" s="290">
        <f>+C93+C114</f>
        <v>1743592000</v>
      </c>
      <c r="D128" s="290">
        <f>+D93+D114</f>
        <v>656335651</v>
      </c>
      <c r="E128" s="291">
        <f>+E93+E114</f>
        <v>423291502</v>
      </c>
    </row>
    <row r="129" spans="1:5" ht="12" customHeight="1" thickBot="1">
      <c r="A129" s="257" t="s">
        <v>14</v>
      </c>
      <c r="B129" s="80" t="s">
        <v>392</v>
      </c>
      <c r="C129" s="290">
        <f>+C130+C131+C132</f>
        <v>0</v>
      </c>
      <c r="D129" s="290">
        <f>+D130+D131+D132</f>
        <v>0</v>
      </c>
      <c r="E129" s="291">
        <f>+E130+E131+E132</f>
        <v>0</v>
      </c>
    </row>
    <row r="130" spans="1:5" ht="12" customHeight="1">
      <c r="A130" s="258" t="s">
        <v>211</v>
      </c>
      <c r="B130" s="153" t="s">
        <v>399</v>
      </c>
      <c r="C130" s="294"/>
      <c r="D130" s="294"/>
      <c r="E130" s="154"/>
    </row>
    <row r="131" spans="1:5" ht="12" customHeight="1">
      <c r="A131" s="258" t="s">
        <v>212</v>
      </c>
      <c r="B131" s="153" t="s">
        <v>400</v>
      </c>
      <c r="C131" s="294"/>
      <c r="D131" s="294"/>
      <c r="E131" s="154"/>
    </row>
    <row r="132" spans="1:5" ht="12" customHeight="1" thickBot="1">
      <c r="A132" s="275" t="s">
        <v>213</v>
      </c>
      <c r="B132" s="153" t="s">
        <v>401</v>
      </c>
      <c r="C132" s="294"/>
      <c r="D132" s="294"/>
      <c r="E132" s="154"/>
    </row>
    <row r="133" spans="1:5" ht="12" customHeight="1" thickBot="1">
      <c r="A133" s="257" t="s">
        <v>15</v>
      </c>
      <c r="B133" s="80" t="s">
        <v>393</v>
      </c>
      <c r="C133" s="290">
        <f>SUM(C134:C139)</f>
        <v>0</v>
      </c>
      <c r="D133" s="290">
        <f>SUM(D134:D139)</f>
        <v>42000000</v>
      </c>
      <c r="E133" s="291">
        <f>SUM(E134:E139)</f>
        <v>0</v>
      </c>
    </row>
    <row r="134" spans="1:5" ht="12" customHeight="1">
      <c r="A134" s="258" t="s">
        <v>77</v>
      </c>
      <c r="B134" s="78" t="s">
        <v>402</v>
      </c>
      <c r="C134" s="294"/>
      <c r="D134" s="294">
        <v>42000000</v>
      </c>
      <c r="E134" s="154"/>
    </row>
    <row r="135" spans="1:5" ht="12" customHeight="1">
      <c r="A135" s="258" t="s">
        <v>78</v>
      </c>
      <c r="B135" s="78" t="s">
        <v>394</v>
      </c>
      <c r="C135" s="294"/>
      <c r="D135" s="294"/>
      <c r="E135" s="154"/>
    </row>
    <row r="136" spans="1:5" ht="12" customHeight="1">
      <c r="A136" s="258" t="s">
        <v>79</v>
      </c>
      <c r="B136" s="78" t="s">
        <v>395</v>
      </c>
      <c r="C136" s="294"/>
      <c r="D136" s="294"/>
      <c r="E136" s="154"/>
    </row>
    <row r="137" spans="1:5" ht="12" customHeight="1">
      <c r="A137" s="258" t="s">
        <v>147</v>
      </c>
      <c r="B137" s="78" t="s">
        <v>396</v>
      </c>
      <c r="C137" s="294"/>
      <c r="D137" s="294"/>
      <c r="E137" s="154"/>
    </row>
    <row r="138" spans="1:5" ht="12" customHeight="1">
      <c r="A138" s="258" t="s">
        <v>148</v>
      </c>
      <c r="B138" s="78" t="s">
        <v>397</v>
      </c>
      <c r="C138" s="294"/>
      <c r="D138" s="294"/>
      <c r="E138" s="154"/>
    </row>
    <row r="139" spans="1:5" ht="12" customHeight="1" thickBot="1">
      <c r="A139" s="275" t="s">
        <v>149</v>
      </c>
      <c r="B139" s="78" t="s">
        <v>398</v>
      </c>
      <c r="C139" s="294"/>
      <c r="D139" s="294"/>
      <c r="E139" s="154"/>
    </row>
    <row r="140" spans="1:5" ht="12" customHeight="1" thickBot="1">
      <c r="A140" s="257" t="s">
        <v>16</v>
      </c>
      <c r="B140" s="80" t="s">
        <v>406</v>
      </c>
      <c r="C140" s="296">
        <f>+C141+C142+C143+C144</f>
        <v>0</v>
      </c>
      <c r="D140" s="296">
        <f>+D141+D142+D143+D144</f>
        <v>4040343</v>
      </c>
      <c r="E140" s="297">
        <f>+E141+E142+E143+E144</f>
        <v>0</v>
      </c>
    </row>
    <row r="141" spans="1:5" ht="12" customHeight="1">
      <c r="A141" s="258" t="s">
        <v>80</v>
      </c>
      <c r="B141" s="78" t="s">
        <v>316</v>
      </c>
      <c r="C141" s="294"/>
      <c r="D141" s="294">
        <v>4040343</v>
      </c>
      <c r="E141" s="154"/>
    </row>
    <row r="142" spans="1:5" ht="12" customHeight="1">
      <c r="A142" s="258" t="s">
        <v>81</v>
      </c>
      <c r="B142" s="78" t="s">
        <v>317</v>
      </c>
      <c r="C142" s="294"/>
      <c r="D142" s="294"/>
      <c r="E142" s="154"/>
    </row>
    <row r="143" spans="1:5" ht="12" customHeight="1">
      <c r="A143" s="258" t="s">
        <v>231</v>
      </c>
      <c r="B143" s="78" t="s">
        <v>407</v>
      </c>
      <c r="C143" s="294"/>
      <c r="D143" s="294"/>
      <c r="E143" s="154"/>
    </row>
    <row r="144" spans="1:5" ht="12" customHeight="1" thickBot="1">
      <c r="A144" s="275" t="s">
        <v>232</v>
      </c>
      <c r="B144" s="74" t="s">
        <v>336</v>
      </c>
      <c r="C144" s="294"/>
      <c r="D144" s="294"/>
      <c r="E144" s="154"/>
    </row>
    <row r="145" spans="1:5" ht="12" customHeight="1" thickBot="1">
      <c r="A145" s="257" t="s">
        <v>17</v>
      </c>
      <c r="B145" s="80" t="s">
        <v>408</v>
      </c>
      <c r="C145" s="321">
        <f>SUM(C146:C150)</f>
        <v>0</v>
      </c>
      <c r="D145" s="321">
        <f>SUM(D146:D150)</f>
        <v>0</v>
      </c>
      <c r="E145" s="322">
        <f>SUM(E146:E150)</f>
        <v>0</v>
      </c>
    </row>
    <row r="146" spans="1:5" ht="12" customHeight="1">
      <c r="A146" s="258" t="s">
        <v>82</v>
      </c>
      <c r="B146" s="78" t="s">
        <v>403</v>
      </c>
      <c r="C146" s="294"/>
      <c r="D146" s="294"/>
      <c r="E146" s="154"/>
    </row>
    <row r="147" spans="1:5" ht="12" customHeight="1">
      <c r="A147" s="258" t="s">
        <v>83</v>
      </c>
      <c r="B147" s="78" t="s">
        <v>410</v>
      </c>
      <c r="C147" s="294"/>
      <c r="D147" s="294"/>
      <c r="E147" s="154"/>
    </row>
    <row r="148" spans="1:5" ht="12" customHeight="1">
      <c r="A148" s="258" t="s">
        <v>243</v>
      </c>
      <c r="B148" s="78" t="s">
        <v>405</v>
      </c>
      <c r="C148" s="294"/>
      <c r="D148" s="294"/>
      <c r="E148" s="154"/>
    </row>
    <row r="149" spans="1:5" ht="12" customHeight="1">
      <c r="A149" s="258" t="s">
        <v>244</v>
      </c>
      <c r="B149" s="78" t="s">
        <v>411</v>
      </c>
      <c r="C149" s="294"/>
      <c r="D149" s="294"/>
      <c r="E149" s="154"/>
    </row>
    <row r="150" spans="1:5" ht="12" customHeight="1" thickBot="1">
      <c r="A150" s="258" t="s">
        <v>409</v>
      </c>
      <c r="B150" s="78" t="s">
        <v>412</v>
      </c>
      <c r="C150" s="294"/>
      <c r="D150" s="294"/>
      <c r="E150" s="154"/>
    </row>
    <row r="151" spans="1:5" ht="12" customHeight="1" thickBot="1">
      <c r="A151" s="257" t="s">
        <v>18</v>
      </c>
      <c r="B151" s="80" t="s">
        <v>413</v>
      </c>
      <c r="C151" s="323"/>
      <c r="D151" s="323"/>
      <c r="E151" s="324"/>
    </row>
    <row r="152" spans="1:5" ht="12" customHeight="1" thickBot="1">
      <c r="A152" s="257" t="s">
        <v>19</v>
      </c>
      <c r="B152" s="80" t="s">
        <v>414</v>
      </c>
      <c r="C152" s="323"/>
      <c r="D152" s="323"/>
      <c r="E152" s="324"/>
    </row>
    <row r="153" spans="1:6" ht="15" customHeight="1" thickBot="1">
      <c r="A153" s="257" t="s">
        <v>20</v>
      </c>
      <c r="B153" s="80" t="s">
        <v>416</v>
      </c>
      <c r="C153" s="55">
        <f>+C129+C133+C140+C145+C151+C152</f>
        <v>0</v>
      </c>
      <c r="D153" s="55">
        <f>+D129+D133+D140+D145+D151+D152</f>
        <v>46040343</v>
      </c>
      <c r="E153" s="54">
        <f>+E129+E133+E140+E145+E151+E152</f>
        <v>0</v>
      </c>
      <c r="F153" s="325"/>
    </row>
    <row r="154" spans="1:5" s="289" customFormat="1" ht="12.75" customHeight="1" thickBot="1">
      <c r="A154" s="284" t="s">
        <v>21</v>
      </c>
      <c r="B154" s="46" t="s">
        <v>415</v>
      </c>
      <c r="C154" s="55">
        <f>+C128+C153</f>
        <v>1743592000</v>
      </c>
      <c r="D154" s="55">
        <f>+D128+D153</f>
        <v>702375994</v>
      </c>
      <c r="E154" s="54">
        <f>+E128+E153</f>
        <v>423291502</v>
      </c>
    </row>
    <row r="155" ht="12">
      <c r="C155" s="287"/>
    </row>
    <row r="156" ht="12">
      <c r="C156" s="287"/>
    </row>
    <row r="157" ht="12">
      <c r="C157" s="287"/>
    </row>
    <row r="158" ht="16.5" customHeight="1">
      <c r="C158" s="287"/>
    </row>
    <row r="159" ht="12">
      <c r="C159" s="287"/>
    </row>
    <row r="160" ht="12">
      <c r="C160" s="287"/>
    </row>
    <row r="161" ht="12">
      <c r="C161" s="287"/>
    </row>
    <row r="162" ht="12">
      <c r="C162" s="287"/>
    </row>
    <row r="163" ht="12">
      <c r="C163" s="287"/>
    </row>
    <row r="164" ht="12">
      <c r="C164" s="287"/>
    </row>
    <row r="165" ht="12">
      <c r="C165" s="287"/>
    </row>
    <row r="166" ht="12">
      <c r="C166" s="287"/>
    </row>
    <row r="167" ht="12">
      <c r="C167" s="28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300" verticalDpi="300" orientation="portrait" paperSize="9" scale="72" r:id="rId1"/>
  <headerFooter alignWithMargins="0">
    <oddHeader>&amp;C&amp;"Times New Roman CE,Félkövér"&amp;12&amp;UTájékoztató kimutatások, mérlegek&amp;U
Karácsond Községi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81"/>
  <sheetViews>
    <sheetView workbookViewId="0" topLeftCell="A1">
      <selection activeCell="O27" sqref="O27"/>
    </sheetView>
  </sheetViews>
  <sheetFormatPr defaultColWidth="9.00390625" defaultRowHeight="12.75"/>
  <cols>
    <col min="1" max="1" width="4.875" style="327" customWidth="1"/>
    <col min="2" max="2" width="32.625" style="326" bestFit="1" customWidth="1"/>
    <col min="3" max="3" width="13.875" style="326" customWidth="1"/>
    <col min="4" max="4" width="11.625" style="326" customWidth="1"/>
    <col min="5" max="5" width="12.50390625" style="326" customWidth="1"/>
    <col min="6" max="6" width="12.00390625" style="326" customWidth="1"/>
    <col min="7" max="7" width="11.00390625" style="326" customWidth="1"/>
    <col min="8" max="8" width="12.125" style="326" customWidth="1"/>
    <col min="9" max="9" width="10.50390625" style="326" customWidth="1"/>
    <col min="10" max="12" width="12.375" style="326" customWidth="1"/>
    <col min="13" max="14" width="13.125" style="326" customWidth="1"/>
    <col min="15" max="15" width="12.625" style="327" customWidth="1"/>
    <col min="16" max="16384" width="9.375" style="326" customWidth="1"/>
  </cols>
  <sheetData>
    <row r="1" spans="1:15" ht="31.5" customHeight="1">
      <c r="A1" s="519" t="str">
        <f>+CONCATENATE("Előirányzat-felhasználási terv",CHAR(10),LEFT(ÖSSZEFÜGGÉSEK!A5,4),". évre")</f>
        <v>Előirányzat-felhasználási terv
2016. évre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</row>
    <row r="2" ht="12.75" thickBot="1">
      <c r="O2" s="328"/>
    </row>
    <row r="3" spans="1:15" s="327" customFormat="1" ht="25.5" customHeight="1" thickBot="1">
      <c r="A3" s="5" t="s">
        <v>9</v>
      </c>
      <c r="B3" s="6" t="s">
        <v>53</v>
      </c>
      <c r="C3" s="6" t="s">
        <v>61</v>
      </c>
      <c r="D3" s="6" t="s">
        <v>62</v>
      </c>
      <c r="E3" s="6" t="s">
        <v>63</v>
      </c>
      <c r="F3" s="6" t="s">
        <v>64</v>
      </c>
      <c r="G3" s="6" t="s">
        <v>65</v>
      </c>
      <c r="H3" s="6" t="s">
        <v>66</v>
      </c>
      <c r="I3" s="6" t="s">
        <v>67</v>
      </c>
      <c r="J3" s="6" t="s">
        <v>68</v>
      </c>
      <c r="K3" s="6" t="s">
        <v>69</v>
      </c>
      <c r="L3" s="6" t="s">
        <v>70</v>
      </c>
      <c r="M3" s="6" t="s">
        <v>71</v>
      </c>
      <c r="N3" s="6" t="s">
        <v>72</v>
      </c>
      <c r="O3" s="7" t="s">
        <v>45</v>
      </c>
    </row>
    <row r="4" spans="1:15" s="330" customFormat="1" ht="15" customHeight="1" thickBot="1">
      <c r="A4" s="329" t="s">
        <v>11</v>
      </c>
      <c r="B4" s="516" t="s">
        <v>48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8"/>
    </row>
    <row r="5" spans="1:15" s="330" customFormat="1" ht="24">
      <c r="A5" s="331" t="s">
        <v>12</v>
      </c>
      <c r="B5" s="332" t="s">
        <v>319</v>
      </c>
      <c r="C5" s="333">
        <v>10802</v>
      </c>
      <c r="D5" s="333">
        <v>10802</v>
      </c>
      <c r="E5" s="333">
        <v>10802</v>
      </c>
      <c r="F5" s="333">
        <v>10803</v>
      </c>
      <c r="G5" s="333">
        <v>10803</v>
      </c>
      <c r="H5" s="333">
        <v>10803</v>
      </c>
      <c r="I5" s="333">
        <v>10803</v>
      </c>
      <c r="J5" s="333">
        <v>10803</v>
      </c>
      <c r="K5" s="333">
        <v>10803</v>
      </c>
      <c r="L5" s="333">
        <v>10803</v>
      </c>
      <c r="M5" s="333">
        <v>10803</v>
      </c>
      <c r="N5" s="333">
        <v>10803</v>
      </c>
      <c r="O5" s="334">
        <f aca="true" t="shared" si="0" ref="O5:O25">SUM(C5:N5)</f>
        <v>129633</v>
      </c>
    </row>
    <row r="6" spans="1:15" s="339" customFormat="1" ht="24">
      <c r="A6" s="335" t="s">
        <v>13</v>
      </c>
      <c r="B6" s="336" t="s">
        <v>364</v>
      </c>
      <c r="C6" s="337">
        <v>4600</v>
      </c>
      <c r="D6" s="337">
        <v>4600</v>
      </c>
      <c r="E6" s="337">
        <v>4600</v>
      </c>
      <c r="F6" s="337">
        <v>4600</v>
      </c>
      <c r="G6" s="337">
        <v>4600</v>
      </c>
      <c r="H6" s="337">
        <v>4600</v>
      </c>
      <c r="I6" s="337">
        <v>4600</v>
      </c>
      <c r="J6" s="337">
        <v>4600</v>
      </c>
      <c r="K6" s="337">
        <v>4600</v>
      </c>
      <c r="L6" s="337">
        <v>4600</v>
      </c>
      <c r="M6" s="337">
        <v>4601</v>
      </c>
      <c r="N6" s="337">
        <v>4601</v>
      </c>
      <c r="O6" s="338">
        <f t="shared" si="0"/>
        <v>55202</v>
      </c>
    </row>
    <row r="7" spans="1:15" s="339" customFormat="1" ht="24">
      <c r="A7" s="335" t="s">
        <v>14</v>
      </c>
      <c r="B7" s="340" t="s">
        <v>365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2">
        <f t="shared" si="0"/>
        <v>0</v>
      </c>
    </row>
    <row r="8" spans="1:15" s="339" customFormat="1" ht="13.5" customHeight="1">
      <c r="A8" s="335" t="s">
        <v>15</v>
      </c>
      <c r="B8" s="343" t="s">
        <v>146</v>
      </c>
      <c r="C8" s="337">
        <v>3950</v>
      </c>
      <c r="D8" s="337">
        <v>7950</v>
      </c>
      <c r="E8" s="337">
        <v>11950</v>
      </c>
      <c r="F8" s="337">
        <v>7950</v>
      </c>
      <c r="G8" s="337">
        <v>7950</v>
      </c>
      <c r="H8" s="337">
        <v>7950</v>
      </c>
      <c r="I8" s="337">
        <v>7950</v>
      </c>
      <c r="J8" s="337">
        <v>7950</v>
      </c>
      <c r="K8" s="337">
        <v>12950</v>
      </c>
      <c r="L8" s="337">
        <v>7950</v>
      </c>
      <c r="M8" s="337">
        <v>7950</v>
      </c>
      <c r="N8" s="337">
        <v>2950</v>
      </c>
      <c r="O8" s="338">
        <f t="shared" si="0"/>
        <v>95400</v>
      </c>
    </row>
    <row r="9" spans="1:15" s="339" customFormat="1" ht="13.5" customHeight="1">
      <c r="A9" s="335" t="s">
        <v>16</v>
      </c>
      <c r="B9" s="343" t="s">
        <v>366</v>
      </c>
      <c r="C9" s="337">
        <v>796</v>
      </c>
      <c r="D9" s="337">
        <v>796</v>
      </c>
      <c r="E9" s="337">
        <v>796</v>
      </c>
      <c r="F9" s="337">
        <v>796</v>
      </c>
      <c r="G9" s="337">
        <v>796</v>
      </c>
      <c r="H9" s="337">
        <v>796</v>
      </c>
      <c r="I9" s="337">
        <v>796</v>
      </c>
      <c r="J9" s="337">
        <v>796</v>
      </c>
      <c r="K9" s="337">
        <v>797</v>
      </c>
      <c r="L9" s="337">
        <v>797</v>
      </c>
      <c r="M9" s="337">
        <v>796</v>
      </c>
      <c r="N9" s="337">
        <v>796</v>
      </c>
      <c r="O9" s="338">
        <f t="shared" si="0"/>
        <v>9554</v>
      </c>
    </row>
    <row r="10" spans="1:15" s="339" customFormat="1" ht="13.5" customHeight="1">
      <c r="A10" s="335" t="s">
        <v>17</v>
      </c>
      <c r="B10" s="343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8">
        <f t="shared" si="0"/>
        <v>0</v>
      </c>
    </row>
    <row r="11" spans="1:15" s="339" customFormat="1" ht="13.5" customHeight="1">
      <c r="A11" s="335" t="s">
        <v>18</v>
      </c>
      <c r="B11" s="343" t="s">
        <v>321</v>
      </c>
      <c r="C11" s="337">
        <v>163</v>
      </c>
      <c r="D11" s="337">
        <v>163</v>
      </c>
      <c r="E11" s="337">
        <v>163</v>
      </c>
      <c r="F11" s="337">
        <v>163</v>
      </c>
      <c r="G11" s="337">
        <v>163</v>
      </c>
      <c r="H11" s="337">
        <v>163</v>
      </c>
      <c r="I11" s="337">
        <v>163</v>
      </c>
      <c r="J11" s="337">
        <v>163</v>
      </c>
      <c r="K11" s="337">
        <v>164</v>
      </c>
      <c r="L11" s="337">
        <v>164</v>
      </c>
      <c r="M11" s="337">
        <v>164</v>
      </c>
      <c r="N11" s="337">
        <v>164</v>
      </c>
      <c r="O11" s="338">
        <f t="shared" si="0"/>
        <v>1960</v>
      </c>
    </row>
    <row r="12" spans="1:15" s="339" customFormat="1" ht="24">
      <c r="A12" s="335" t="s">
        <v>19</v>
      </c>
      <c r="B12" s="336" t="s">
        <v>353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8">
        <f t="shared" si="0"/>
        <v>0</v>
      </c>
    </row>
    <row r="13" spans="1:15" s="339" customFormat="1" ht="13.5" customHeight="1" thickBot="1">
      <c r="A13" s="335" t="s">
        <v>20</v>
      </c>
      <c r="B13" s="343" t="s">
        <v>4</v>
      </c>
      <c r="C13" s="337">
        <v>10961</v>
      </c>
      <c r="D13" s="337">
        <v>10961</v>
      </c>
      <c r="E13" s="337">
        <v>10962</v>
      </c>
      <c r="F13" s="337">
        <v>10962</v>
      </c>
      <c r="G13" s="337">
        <v>10962</v>
      </c>
      <c r="H13" s="337">
        <v>10962</v>
      </c>
      <c r="I13" s="337">
        <v>10962</v>
      </c>
      <c r="J13" s="337">
        <v>10962</v>
      </c>
      <c r="K13" s="337">
        <v>10962</v>
      </c>
      <c r="L13" s="337">
        <v>10962</v>
      </c>
      <c r="M13" s="337">
        <v>10962</v>
      </c>
      <c r="N13" s="337">
        <v>10962</v>
      </c>
      <c r="O13" s="338">
        <f t="shared" si="0"/>
        <v>131542</v>
      </c>
    </row>
    <row r="14" spans="1:15" s="330" customFormat="1" ht="15.75" customHeight="1" thickBot="1">
      <c r="A14" s="329" t="s">
        <v>21</v>
      </c>
      <c r="B14" s="344" t="s">
        <v>95</v>
      </c>
      <c r="C14" s="345">
        <f aca="true" t="shared" si="1" ref="C14:N14">SUM(C5:C13)</f>
        <v>31272</v>
      </c>
      <c r="D14" s="345">
        <f t="shared" si="1"/>
        <v>35272</v>
      </c>
      <c r="E14" s="345">
        <f t="shared" si="1"/>
        <v>39273</v>
      </c>
      <c r="F14" s="345">
        <f t="shared" si="1"/>
        <v>35274</v>
      </c>
      <c r="G14" s="345">
        <f t="shared" si="1"/>
        <v>35274</v>
      </c>
      <c r="H14" s="345">
        <f t="shared" si="1"/>
        <v>35274</v>
      </c>
      <c r="I14" s="345">
        <f t="shared" si="1"/>
        <v>35274</v>
      </c>
      <c r="J14" s="345">
        <f t="shared" si="1"/>
        <v>35274</v>
      </c>
      <c r="K14" s="345">
        <f t="shared" si="1"/>
        <v>40276</v>
      </c>
      <c r="L14" s="345">
        <f t="shared" si="1"/>
        <v>35276</v>
      </c>
      <c r="M14" s="345">
        <f t="shared" si="1"/>
        <v>35276</v>
      </c>
      <c r="N14" s="345">
        <f t="shared" si="1"/>
        <v>30276</v>
      </c>
      <c r="O14" s="346">
        <f>SUM(C14:N14)</f>
        <v>423291</v>
      </c>
    </row>
    <row r="15" spans="1:15" s="330" customFormat="1" ht="15" customHeight="1" thickBot="1">
      <c r="A15" s="329" t="s">
        <v>22</v>
      </c>
      <c r="B15" s="516" t="s">
        <v>49</v>
      </c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8"/>
    </row>
    <row r="16" spans="1:15" s="339" customFormat="1" ht="13.5" customHeight="1">
      <c r="A16" s="347" t="s">
        <v>23</v>
      </c>
      <c r="B16" s="348" t="s">
        <v>54</v>
      </c>
      <c r="C16" s="341">
        <v>13699</v>
      </c>
      <c r="D16" s="341">
        <v>13699</v>
      </c>
      <c r="E16" s="341">
        <v>13699</v>
      </c>
      <c r="F16" s="341">
        <v>13699</v>
      </c>
      <c r="G16" s="341">
        <v>13700</v>
      </c>
      <c r="H16" s="341">
        <v>13700</v>
      </c>
      <c r="I16" s="341">
        <v>13700</v>
      </c>
      <c r="J16" s="341">
        <v>13700</v>
      </c>
      <c r="K16" s="341">
        <v>13700</v>
      </c>
      <c r="L16" s="341">
        <v>13700</v>
      </c>
      <c r="M16" s="341">
        <v>13700</v>
      </c>
      <c r="N16" s="341">
        <v>13700</v>
      </c>
      <c r="O16" s="342">
        <f t="shared" si="0"/>
        <v>164396</v>
      </c>
    </row>
    <row r="17" spans="1:15" s="339" customFormat="1" ht="27" customHeight="1">
      <c r="A17" s="335" t="s">
        <v>24</v>
      </c>
      <c r="B17" s="336" t="s">
        <v>155</v>
      </c>
      <c r="C17" s="337">
        <v>3703</v>
      </c>
      <c r="D17" s="337">
        <v>3703</v>
      </c>
      <c r="E17" s="337">
        <v>3703</v>
      </c>
      <c r="F17" s="337">
        <v>3704</v>
      </c>
      <c r="G17" s="337">
        <v>3704</v>
      </c>
      <c r="H17" s="337">
        <v>3704</v>
      </c>
      <c r="I17" s="337">
        <v>3704</v>
      </c>
      <c r="J17" s="337">
        <v>3704</v>
      </c>
      <c r="K17" s="337">
        <v>3704</v>
      </c>
      <c r="L17" s="337">
        <v>3704</v>
      </c>
      <c r="M17" s="337">
        <v>3704</v>
      </c>
      <c r="N17" s="337">
        <v>3704</v>
      </c>
      <c r="O17" s="338">
        <f t="shared" si="0"/>
        <v>44445</v>
      </c>
    </row>
    <row r="18" spans="1:15" s="339" customFormat="1" ht="13.5" customHeight="1">
      <c r="A18" s="335" t="s">
        <v>25</v>
      </c>
      <c r="B18" s="343" t="s">
        <v>121</v>
      </c>
      <c r="C18" s="337">
        <v>6575</v>
      </c>
      <c r="D18" s="337">
        <v>6575</v>
      </c>
      <c r="E18" s="337">
        <v>6575</v>
      </c>
      <c r="F18" s="337">
        <v>5574</v>
      </c>
      <c r="G18" s="337">
        <v>5574</v>
      </c>
      <c r="H18" s="337">
        <v>5574</v>
      </c>
      <c r="I18" s="337">
        <v>5574</v>
      </c>
      <c r="J18" s="337">
        <v>5575</v>
      </c>
      <c r="K18" s="337">
        <v>5575</v>
      </c>
      <c r="L18" s="337">
        <v>6575</v>
      </c>
      <c r="M18" s="337">
        <v>6575</v>
      </c>
      <c r="N18" s="337">
        <v>6577</v>
      </c>
      <c r="O18" s="338">
        <f t="shared" si="0"/>
        <v>72898</v>
      </c>
    </row>
    <row r="19" spans="1:15" s="339" customFormat="1" ht="13.5" customHeight="1">
      <c r="A19" s="335" t="s">
        <v>26</v>
      </c>
      <c r="B19" s="343" t="s">
        <v>156</v>
      </c>
      <c r="C19" s="337">
        <v>1263</v>
      </c>
      <c r="D19" s="337">
        <v>1263</v>
      </c>
      <c r="E19" s="337">
        <v>1263</v>
      </c>
      <c r="F19" s="337">
        <v>1264</v>
      </c>
      <c r="G19" s="337">
        <v>1264</v>
      </c>
      <c r="H19" s="337">
        <v>1264</v>
      </c>
      <c r="I19" s="337">
        <v>1264</v>
      </c>
      <c r="J19" s="337">
        <v>1264</v>
      </c>
      <c r="K19" s="337">
        <v>1264</v>
      </c>
      <c r="L19" s="337">
        <v>1264</v>
      </c>
      <c r="M19" s="337">
        <v>1264</v>
      </c>
      <c r="N19" s="337">
        <v>1264</v>
      </c>
      <c r="O19" s="338">
        <f>SUM(C19:N19)</f>
        <v>15165</v>
      </c>
    </row>
    <row r="20" spans="1:15" s="339" customFormat="1" ht="13.5" customHeight="1">
      <c r="A20" s="335" t="s">
        <v>27</v>
      </c>
      <c r="B20" s="343" t="s">
        <v>5</v>
      </c>
      <c r="C20" s="337">
        <v>6229</v>
      </c>
      <c r="D20" s="337">
        <v>6229</v>
      </c>
      <c r="E20" s="337">
        <v>6229</v>
      </c>
      <c r="F20" s="337">
        <v>6229</v>
      </c>
      <c r="G20" s="337">
        <v>6229</v>
      </c>
      <c r="H20" s="337">
        <v>6229</v>
      </c>
      <c r="I20" s="337">
        <v>6229</v>
      </c>
      <c r="J20" s="337">
        <v>6230</v>
      </c>
      <c r="K20" s="337">
        <v>6230</v>
      </c>
      <c r="L20" s="337">
        <v>6230</v>
      </c>
      <c r="M20" s="337">
        <v>6230</v>
      </c>
      <c r="N20" s="337">
        <v>6230</v>
      </c>
      <c r="O20" s="338">
        <f t="shared" si="0"/>
        <v>74753</v>
      </c>
    </row>
    <row r="21" spans="1:15" s="339" customFormat="1" ht="13.5" customHeight="1">
      <c r="A21" s="335" t="s">
        <v>28</v>
      </c>
      <c r="B21" s="343" t="s">
        <v>174</v>
      </c>
      <c r="C21" s="337"/>
      <c r="D21" s="337">
        <v>3014</v>
      </c>
      <c r="E21" s="337">
        <v>1500</v>
      </c>
      <c r="F21" s="337"/>
      <c r="G21" s="337">
        <v>3000</v>
      </c>
      <c r="H21" s="337"/>
      <c r="I21" s="337">
        <v>1524</v>
      </c>
      <c r="J21" s="337"/>
      <c r="K21" s="337">
        <v>1080</v>
      </c>
      <c r="L21" s="337">
        <v>1000</v>
      </c>
      <c r="M21" s="337">
        <v>3805</v>
      </c>
      <c r="N21" s="337"/>
      <c r="O21" s="338">
        <f t="shared" si="0"/>
        <v>14923</v>
      </c>
    </row>
    <row r="22" spans="1:15" s="339" customFormat="1" ht="12">
      <c r="A22" s="335" t="s">
        <v>29</v>
      </c>
      <c r="B22" s="336" t="s">
        <v>159</v>
      </c>
      <c r="C22" s="337"/>
      <c r="D22" s="337"/>
      <c r="E22" s="337">
        <v>1405</v>
      </c>
      <c r="F22" s="337">
        <v>5000</v>
      </c>
      <c r="G22" s="337">
        <v>5000</v>
      </c>
      <c r="H22" s="337">
        <v>10000</v>
      </c>
      <c r="I22" s="337"/>
      <c r="J22" s="337">
        <v>5306</v>
      </c>
      <c r="K22" s="337">
        <v>10000</v>
      </c>
      <c r="L22" s="337"/>
      <c r="M22" s="337"/>
      <c r="N22" s="337"/>
      <c r="O22" s="338">
        <f t="shared" si="0"/>
        <v>36711</v>
      </c>
    </row>
    <row r="23" spans="1:15" s="339" customFormat="1" ht="13.5" customHeight="1">
      <c r="A23" s="335" t="s">
        <v>30</v>
      </c>
      <c r="B23" s="343" t="s">
        <v>176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8">
        <f t="shared" si="0"/>
        <v>0</v>
      </c>
    </row>
    <row r="24" spans="1:15" s="339" customFormat="1" ht="13.5" customHeight="1" thickBot="1">
      <c r="A24" s="335" t="s">
        <v>31</v>
      </c>
      <c r="B24" s="343" t="s">
        <v>6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8">
        <f t="shared" si="0"/>
        <v>0</v>
      </c>
    </row>
    <row r="25" spans="1:15" s="330" customFormat="1" ht="15.75" customHeight="1" thickBot="1">
      <c r="A25" s="349" t="s">
        <v>32</v>
      </c>
      <c r="B25" s="344" t="s">
        <v>96</v>
      </c>
      <c r="C25" s="345">
        <f aca="true" t="shared" si="2" ref="C25:N25">SUM(C16:C24)</f>
        <v>31469</v>
      </c>
      <c r="D25" s="345">
        <f t="shared" si="2"/>
        <v>34483</v>
      </c>
      <c r="E25" s="345">
        <f t="shared" si="2"/>
        <v>34374</v>
      </c>
      <c r="F25" s="345">
        <f t="shared" si="2"/>
        <v>35470</v>
      </c>
      <c r="G25" s="345">
        <f t="shared" si="2"/>
        <v>38471</v>
      </c>
      <c r="H25" s="345">
        <f t="shared" si="2"/>
        <v>40471</v>
      </c>
      <c r="I25" s="345">
        <f t="shared" si="2"/>
        <v>31995</v>
      </c>
      <c r="J25" s="345">
        <f t="shared" si="2"/>
        <v>35779</v>
      </c>
      <c r="K25" s="345">
        <f t="shared" si="2"/>
        <v>41553</v>
      </c>
      <c r="L25" s="345">
        <f t="shared" si="2"/>
        <v>32473</v>
      </c>
      <c r="M25" s="345">
        <f t="shared" si="2"/>
        <v>35278</v>
      </c>
      <c r="N25" s="345">
        <f t="shared" si="2"/>
        <v>31475</v>
      </c>
      <c r="O25" s="346">
        <f t="shared" si="0"/>
        <v>423291</v>
      </c>
    </row>
    <row r="26" spans="1:15" ht="12.75" thickBot="1">
      <c r="A26" s="349" t="s">
        <v>33</v>
      </c>
      <c r="B26" s="350" t="s">
        <v>97</v>
      </c>
      <c r="C26" s="351">
        <f aca="true" t="shared" si="3" ref="C26:O26">C14-C25</f>
        <v>-197</v>
      </c>
      <c r="D26" s="351">
        <f t="shared" si="3"/>
        <v>789</v>
      </c>
      <c r="E26" s="351">
        <f t="shared" si="3"/>
        <v>4899</v>
      </c>
      <c r="F26" s="351">
        <f t="shared" si="3"/>
        <v>-196</v>
      </c>
      <c r="G26" s="351">
        <f t="shared" si="3"/>
        <v>-3197</v>
      </c>
      <c r="H26" s="351">
        <f t="shared" si="3"/>
        <v>-5197</v>
      </c>
      <c r="I26" s="351">
        <f t="shared" si="3"/>
        <v>3279</v>
      </c>
      <c r="J26" s="351">
        <f t="shared" si="3"/>
        <v>-505</v>
      </c>
      <c r="K26" s="351">
        <f t="shared" si="3"/>
        <v>-1277</v>
      </c>
      <c r="L26" s="351">
        <f t="shared" si="3"/>
        <v>2803</v>
      </c>
      <c r="M26" s="351">
        <f t="shared" si="3"/>
        <v>-2</v>
      </c>
      <c r="N26" s="351">
        <f t="shared" si="3"/>
        <v>-1199</v>
      </c>
      <c r="O26" s="352">
        <f t="shared" si="3"/>
        <v>0</v>
      </c>
    </row>
    <row r="28" spans="2:15" ht="12">
      <c r="B28" s="353"/>
      <c r="C28" s="353"/>
      <c r="D28" s="353"/>
      <c r="O28" s="326"/>
    </row>
    <row r="29" ht="12">
      <c r="O29" s="326"/>
    </row>
    <row r="30" ht="12">
      <c r="O30" s="326"/>
    </row>
    <row r="31" ht="12">
      <c r="O31" s="326"/>
    </row>
    <row r="32" ht="12">
      <c r="O32" s="326"/>
    </row>
    <row r="33" ht="12">
      <c r="O33" s="326"/>
    </row>
    <row r="34" ht="12">
      <c r="O34" s="326"/>
    </row>
    <row r="35" ht="12">
      <c r="O35" s="326"/>
    </row>
    <row r="36" ht="12">
      <c r="O36" s="326"/>
    </row>
    <row r="37" ht="12">
      <c r="O37" s="326"/>
    </row>
    <row r="38" ht="12">
      <c r="O38" s="326"/>
    </row>
    <row r="39" ht="12">
      <c r="O39" s="326"/>
    </row>
    <row r="40" ht="12">
      <c r="O40" s="326"/>
    </row>
    <row r="41" ht="12">
      <c r="O41" s="326"/>
    </row>
    <row r="42" ht="12">
      <c r="O42" s="326"/>
    </row>
    <row r="43" ht="12">
      <c r="O43" s="326"/>
    </row>
    <row r="44" ht="12">
      <c r="O44" s="326"/>
    </row>
    <row r="45" ht="12">
      <c r="O45" s="326"/>
    </row>
    <row r="46" ht="12">
      <c r="O46" s="326"/>
    </row>
    <row r="47" ht="12">
      <c r="O47" s="326"/>
    </row>
    <row r="48" ht="12">
      <c r="O48" s="326"/>
    </row>
    <row r="49" ht="12">
      <c r="O49" s="326"/>
    </row>
    <row r="50" ht="12">
      <c r="O50" s="326"/>
    </row>
    <row r="51" ht="12">
      <c r="O51" s="326"/>
    </row>
    <row r="52" ht="12">
      <c r="O52" s="326"/>
    </row>
    <row r="53" ht="12">
      <c r="O53" s="326"/>
    </row>
    <row r="54" ht="12">
      <c r="O54" s="326"/>
    </row>
    <row r="55" ht="12">
      <c r="O55" s="326"/>
    </row>
    <row r="56" ht="12">
      <c r="O56" s="326"/>
    </row>
    <row r="57" ht="12">
      <c r="O57" s="326"/>
    </row>
    <row r="58" ht="12">
      <c r="O58" s="326"/>
    </row>
    <row r="59" ht="12">
      <c r="O59" s="326"/>
    </row>
    <row r="60" ht="12">
      <c r="O60" s="326"/>
    </row>
    <row r="61" ht="12">
      <c r="O61" s="326"/>
    </row>
    <row r="62" ht="12">
      <c r="O62" s="326"/>
    </row>
    <row r="63" ht="12">
      <c r="O63" s="326"/>
    </row>
    <row r="64" ht="12">
      <c r="O64" s="326"/>
    </row>
    <row r="65" ht="12">
      <c r="O65" s="326"/>
    </row>
    <row r="66" ht="12">
      <c r="O66" s="326"/>
    </row>
    <row r="67" ht="12">
      <c r="O67" s="326"/>
    </row>
    <row r="68" ht="12">
      <c r="O68" s="326"/>
    </row>
    <row r="69" ht="12">
      <c r="O69" s="326"/>
    </row>
    <row r="70" ht="12">
      <c r="O70" s="326"/>
    </row>
    <row r="71" ht="12">
      <c r="O71" s="326"/>
    </row>
    <row r="72" ht="12">
      <c r="O72" s="326"/>
    </row>
    <row r="73" ht="12">
      <c r="O73" s="326"/>
    </row>
    <row r="74" ht="12">
      <c r="O74" s="326"/>
    </row>
    <row r="75" ht="12">
      <c r="O75" s="326"/>
    </row>
    <row r="76" ht="12">
      <c r="O76" s="326"/>
    </row>
    <row r="77" ht="12">
      <c r="O77" s="326"/>
    </row>
    <row r="78" ht="12">
      <c r="O78" s="326"/>
    </row>
    <row r="79" ht="12">
      <c r="O79" s="326"/>
    </row>
    <row r="80" ht="12">
      <c r="O80" s="326"/>
    </row>
    <row r="81" ht="12">
      <c r="O81" s="32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zoomScale="130" zoomScaleNormal="130" zoomScaleSheetLayoutView="100" workbookViewId="0" topLeftCell="A1">
      <selection activeCell="B8" sqref="B8"/>
    </sheetView>
  </sheetViews>
  <sheetFormatPr defaultColWidth="9.00390625" defaultRowHeight="12.75"/>
  <cols>
    <col min="1" max="1" width="9.50390625" style="252" customWidth="1"/>
    <col min="2" max="2" width="91.625" style="252" customWidth="1"/>
    <col min="3" max="3" width="21.625" style="285" customWidth="1"/>
    <col min="4" max="4" width="9.00390625" style="252" customWidth="1"/>
    <col min="5" max="16384" width="9.375" style="252" customWidth="1"/>
  </cols>
  <sheetData>
    <row r="1" spans="1:3" ht="15.75" customHeight="1">
      <c r="A1" s="481" t="s">
        <v>8</v>
      </c>
      <c r="B1" s="481"/>
      <c r="C1" s="481"/>
    </row>
    <row r="2" spans="1:3" ht="15.75" customHeight="1" thickBot="1">
      <c r="A2" s="482" t="s">
        <v>553</v>
      </c>
      <c r="B2" s="483"/>
      <c r="C2" s="253"/>
    </row>
    <row r="3" spans="1:3" ht="37.5" customHeight="1" thickBot="1">
      <c r="A3" s="1" t="s">
        <v>60</v>
      </c>
      <c r="B3" s="2" t="s">
        <v>10</v>
      </c>
      <c r="C3" s="3" t="str">
        <f>+CONCATENATE(LEFT(ÖSSZEFÜGGÉSEK!A5,4),". évi előirányzat")</f>
        <v>2016. évi előirányzat</v>
      </c>
    </row>
    <row r="4" spans="1:3" s="256" customFormat="1" ht="12" customHeight="1" thickBot="1">
      <c r="A4" s="138"/>
      <c r="B4" s="254" t="s">
        <v>435</v>
      </c>
      <c r="C4" s="255" t="s">
        <v>436</v>
      </c>
    </row>
    <row r="5" spans="1:3" s="256" customFormat="1" ht="12" customHeight="1" thickBot="1">
      <c r="A5" s="257" t="s">
        <v>11</v>
      </c>
      <c r="B5" s="111" t="s">
        <v>195</v>
      </c>
      <c r="C5" s="112">
        <f>+C6+C7+C8+C9+C10+C11</f>
        <v>129633267</v>
      </c>
    </row>
    <row r="6" spans="1:3" s="256" customFormat="1" ht="12" customHeight="1">
      <c r="A6" s="258" t="s">
        <v>84</v>
      </c>
      <c r="B6" s="114" t="s">
        <v>196</v>
      </c>
      <c r="C6" s="115">
        <v>45884875</v>
      </c>
    </row>
    <row r="7" spans="1:3" s="256" customFormat="1" ht="12" customHeight="1">
      <c r="A7" s="259" t="s">
        <v>85</v>
      </c>
      <c r="B7" s="118" t="s">
        <v>197</v>
      </c>
      <c r="C7" s="119">
        <v>51349600</v>
      </c>
    </row>
    <row r="8" spans="1:3" s="256" customFormat="1" ht="12" customHeight="1">
      <c r="A8" s="259" t="s">
        <v>86</v>
      </c>
      <c r="B8" s="118" t="s">
        <v>482</v>
      </c>
      <c r="C8" s="119">
        <v>28936612</v>
      </c>
    </row>
    <row r="9" spans="1:3" s="256" customFormat="1" ht="12" customHeight="1">
      <c r="A9" s="259" t="s">
        <v>87</v>
      </c>
      <c r="B9" s="118" t="s">
        <v>199</v>
      </c>
      <c r="C9" s="119">
        <v>3462180</v>
      </c>
    </row>
    <row r="10" spans="1:3" s="256" customFormat="1" ht="12" customHeight="1">
      <c r="A10" s="259" t="s">
        <v>129</v>
      </c>
      <c r="B10" s="156" t="s">
        <v>376</v>
      </c>
      <c r="C10" s="119"/>
    </row>
    <row r="11" spans="1:3" s="256" customFormat="1" ht="12" customHeight="1" thickBot="1">
      <c r="A11" s="260" t="s">
        <v>88</v>
      </c>
      <c r="B11" s="155" t="s">
        <v>377</v>
      </c>
      <c r="C11" s="119"/>
    </row>
    <row r="12" spans="1:3" s="256" customFormat="1" ht="12" customHeight="1" thickBot="1">
      <c r="A12" s="257" t="s">
        <v>12</v>
      </c>
      <c r="B12" s="123" t="s">
        <v>200</v>
      </c>
      <c r="C12" s="112">
        <f>+C13+C14+C15+C16+C17</f>
        <v>55202300</v>
      </c>
    </row>
    <row r="13" spans="1:3" s="256" customFormat="1" ht="12" customHeight="1">
      <c r="A13" s="258" t="s">
        <v>90</v>
      </c>
      <c r="B13" s="114" t="s">
        <v>201</v>
      </c>
      <c r="C13" s="115"/>
    </row>
    <row r="14" spans="1:3" s="256" customFormat="1" ht="12" customHeight="1">
      <c r="A14" s="259" t="s">
        <v>91</v>
      </c>
      <c r="B14" s="118" t="s">
        <v>202</v>
      </c>
      <c r="C14" s="119"/>
    </row>
    <row r="15" spans="1:3" s="256" customFormat="1" ht="12" customHeight="1">
      <c r="A15" s="259" t="s">
        <v>92</v>
      </c>
      <c r="B15" s="118" t="s">
        <v>367</v>
      </c>
      <c r="C15" s="119"/>
    </row>
    <row r="16" spans="1:3" s="256" customFormat="1" ht="12" customHeight="1">
      <c r="A16" s="259" t="s">
        <v>93</v>
      </c>
      <c r="B16" s="118" t="s">
        <v>368</v>
      </c>
      <c r="C16" s="119"/>
    </row>
    <row r="17" spans="1:3" s="256" customFormat="1" ht="12" customHeight="1">
      <c r="A17" s="259" t="s">
        <v>94</v>
      </c>
      <c r="B17" s="118" t="s">
        <v>203</v>
      </c>
      <c r="C17" s="119">
        <v>55202300</v>
      </c>
    </row>
    <row r="18" spans="1:3" s="256" customFormat="1" ht="12" customHeight="1" thickBot="1">
      <c r="A18" s="260" t="s">
        <v>103</v>
      </c>
      <c r="B18" s="155" t="s">
        <v>204</v>
      </c>
      <c r="C18" s="124"/>
    </row>
    <row r="19" spans="1:3" s="256" customFormat="1" ht="12" customHeight="1" thickBot="1">
      <c r="A19" s="257" t="s">
        <v>13</v>
      </c>
      <c r="B19" s="111" t="s">
        <v>205</v>
      </c>
      <c r="C19" s="112">
        <f>+C20+C21+C22+C23+C24</f>
        <v>0</v>
      </c>
    </row>
    <row r="20" spans="1:3" s="256" customFormat="1" ht="12" customHeight="1">
      <c r="A20" s="258" t="s">
        <v>73</v>
      </c>
      <c r="B20" s="114" t="s">
        <v>206</v>
      </c>
      <c r="C20" s="115"/>
    </row>
    <row r="21" spans="1:3" s="256" customFormat="1" ht="12" customHeight="1">
      <c r="A21" s="259" t="s">
        <v>74</v>
      </c>
      <c r="B21" s="118" t="s">
        <v>207</v>
      </c>
      <c r="C21" s="119"/>
    </row>
    <row r="22" spans="1:3" s="256" customFormat="1" ht="12" customHeight="1">
      <c r="A22" s="259" t="s">
        <v>75</v>
      </c>
      <c r="B22" s="118" t="s">
        <v>369</v>
      </c>
      <c r="C22" s="119"/>
    </row>
    <row r="23" spans="1:3" s="256" customFormat="1" ht="12" customHeight="1">
      <c r="A23" s="259" t="s">
        <v>76</v>
      </c>
      <c r="B23" s="118" t="s">
        <v>370</v>
      </c>
      <c r="C23" s="119"/>
    </row>
    <row r="24" spans="1:3" s="256" customFormat="1" ht="12" customHeight="1">
      <c r="A24" s="259" t="s">
        <v>143</v>
      </c>
      <c r="B24" s="118" t="s">
        <v>208</v>
      </c>
      <c r="C24" s="119"/>
    </row>
    <row r="25" spans="1:3" s="256" customFormat="1" ht="12" customHeight="1" thickBot="1">
      <c r="A25" s="260" t="s">
        <v>144</v>
      </c>
      <c r="B25" s="122" t="s">
        <v>209</v>
      </c>
      <c r="C25" s="124"/>
    </row>
    <row r="26" spans="1:3" s="256" customFormat="1" ht="12" customHeight="1" thickBot="1">
      <c r="A26" s="257" t="s">
        <v>145</v>
      </c>
      <c r="B26" s="111" t="s">
        <v>483</v>
      </c>
      <c r="C26" s="125">
        <f>SUM(C27:C33)</f>
        <v>95400000</v>
      </c>
    </row>
    <row r="27" spans="1:3" s="256" customFormat="1" ht="12" customHeight="1">
      <c r="A27" s="258" t="s">
        <v>211</v>
      </c>
      <c r="B27" s="114" t="s">
        <v>496</v>
      </c>
      <c r="C27" s="115">
        <v>7700000</v>
      </c>
    </row>
    <row r="28" spans="1:3" s="256" customFormat="1" ht="12" customHeight="1">
      <c r="A28" s="259" t="s">
        <v>212</v>
      </c>
      <c r="B28" s="118" t="s">
        <v>487</v>
      </c>
      <c r="C28" s="119"/>
    </row>
    <row r="29" spans="1:3" s="256" customFormat="1" ht="12" customHeight="1">
      <c r="A29" s="259" t="s">
        <v>213</v>
      </c>
      <c r="B29" s="118" t="s">
        <v>488</v>
      </c>
      <c r="C29" s="119">
        <v>82000000</v>
      </c>
    </row>
    <row r="30" spans="1:3" s="256" customFormat="1" ht="12" customHeight="1">
      <c r="A30" s="259" t="s">
        <v>214</v>
      </c>
      <c r="B30" s="118" t="s">
        <v>489</v>
      </c>
      <c r="C30" s="119"/>
    </row>
    <row r="31" spans="1:3" s="256" customFormat="1" ht="12" customHeight="1">
      <c r="A31" s="259" t="s">
        <v>484</v>
      </c>
      <c r="B31" s="118" t="s">
        <v>215</v>
      </c>
      <c r="C31" s="119">
        <v>4700000</v>
      </c>
    </row>
    <row r="32" spans="1:3" s="256" customFormat="1" ht="12" customHeight="1">
      <c r="A32" s="259" t="s">
        <v>485</v>
      </c>
      <c r="B32" s="118" t="s">
        <v>216</v>
      </c>
      <c r="C32" s="119"/>
    </row>
    <row r="33" spans="1:3" s="256" customFormat="1" ht="12" customHeight="1" thickBot="1">
      <c r="A33" s="260" t="s">
        <v>486</v>
      </c>
      <c r="B33" s="163" t="s">
        <v>217</v>
      </c>
      <c r="C33" s="124">
        <v>1000000</v>
      </c>
    </row>
    <row r="34" spans="1:3" s="256" customFormat="1" ht="12" customHeight="1" thickBot="1">
      <c r="A34" s="257" t="s">
        <v>15</v>
      </c>
      <c r="B34" s="111" t="s">
        <v>378</v>
      </c>
      <c r="C34" s="112">
        <f>SUM(C35:C45)</f>
        <v>9554000</v>
      </c>
    </row>
    <row r="35" spans="1:3" s="256" customFormat="1" ht="12" customHeight="1">
      <c r="A35" s="258" t="s">
        <v>77</v>
      </c>
      <c r="B35" s="114" t="s">
        <v>220</v>
      </c>
      <c r="C35" s="115"/>
    </row>
    <row r="36" spans="1:3" s="256" customFormat="1" ht="12" customHeight="1">
      <c r="A36" s="259" t="s">
        <v>78</v>
      </c>
      <c r="B36" s="118" t="s">
        <v>221</v>
      </c>
      <c r="C36" s="119">
        <v>410000</v>
      </c>
    </row>
    <row r="37" spans="1:3" s="256" customFormat="1" ht="12" customHeight="1">
      <c r="A37" s="259" t="s">
        <v>79</v>
      </c>
      <c r="B37" s="118" t="s">
        <v>222</v>
      </c>
      <c r="C37" s="119"/>
    </row>
    <row r="38" spans="1:3" s="256" customFormat="1" ht="12" customHeight="1">
      <c r="A38" s="259" t="s">
        <v>147</v>
      </c>
      <c r="B38" s="118" t="s">
        <v>223</v>
      </c>
      <c r="C38" s="119">
        <v>1530000</v>
      </c>
    </row>
    <row r="39" spans="1:3" s="256" customFormat="1" ht="12" customHeight="1">
      <c r="A39" s="259" t="s">
        <v>148</v>
      </c>
      <c r="B39" s="118" t="s">
        <v>224</v>
      </c>
      <c r="C39" s="119">
        <v>3200000</v>
      </c>
    </row>
    <row r="40" spans="1:3" s="256" customFormat="1" ht="12" customHeight="1">
      <c r="A40" s="259" t="s">
        <v>149</v>
      </c>
      <c r="B40" s="118" t="s">
        <v>225</v>
      </c>
      <c r="C40" s="119">
        <v>864000</v>
      </c>
    </row>
    <row r="41" spans="1:3" s="256" customFormat="1" ht="12" customHeight="1">
      <c r="A41" s="259" t="s">
        <v>150</v>
      </c>
      <c r="B41" s="118" t="s">
        <v>226</v>
      </c>
      <c r="C41" s="119"/>
    </row>
    <row r="42" spans="1:3" s="256" customFormat="1" ht="12" customHeight="1">
      <c r="A42" s="259" t="s">
        <v>151</v>
      </c>
      <c r="B42" s="118" t="s">
        <v>491</v>
      </c>
      <c r="C42" s="119">
        <v>450000</v>
      </c>
    </row>
    <row r="43" spans="1:3" s="256" customFormat="1" ht="12" customHeight="1">
      <c r="A43" s="259" t="s">
        <v>218</v>
      </c>
      <c r="B43" s="118" t="s">
        <v>228</v>
      </c>
      <c r="C43" s="126"/>
    </row>
    <row r="44" spans="1:3" s="256" customFormat="1" ht="12" customHeight="1">
      <c r="A44" s="260" t="s">
        <v>219</v>
      </c>
      <c r="B44" s="122" t="s">
        <v>380</v>
      </c>
      <c r="C44" s="127"/>
    </row>
    <row r="45" spans="1:3" s="256" customFormat="1" ht="12" customHeight="1" thickBot="1">
      <c r="A45" s="260" t="s">
        <v>379</v>
      </c>
      <c r="B45" s="155" t="s">
        <v>229</v>
      </c>
      <c r="C45" s="127">
        <v>3100000</v>
      </c>
    </row>
    <row r="46" spans="1:3" s="256" customFormat="1" ht="12" customHeight="1" thickBot="1">
      <c r="A46" s="257" t="s">
        <v>16</v>
      </c>
      <c r="B46" s="111" t="s">
        <v>230</v>
      </c>
      <c r="C46" s="112">
        <f>SUM(C47:C51)</f>
        <v>0</v>
      </c>
    </row>
    <row r="47" spans="1:3" s="256" customFormat="1" ht="12" customHeight="1">
      <c r="A47" s="258" t="s">
        <v>80</v>
      </c>
      <c r="B47" s="114" t="s">
        <v>234</v>
      </c>
      <c r="C47" s="128"/>
    </row>
    <row r="48" spans="1:3" s="256" customFormat="1" ht="12" customHeight="1">
      <c r="A48" s="259" t="s">
        <v>81</v>
      </c>
      <c r="B48" s="118" t="s">
        <v>235</v>
      </c>
      <c r="C48" s="126"/>
    </row>
    <row r="49" spans="1:3" s="256" customFormat="1" ht="12" customHeight="1">
      <c r="A49" s="259" t="s">
        <v>231</v>
      </c>
      <c r="B49" s="118" t="s">
        <v>236</v>
      </c>
      <c r="C49" s="126"/>
    </row>
    <row r="50" spans="1:3" s="256" customFormat="1" ht="12" customHeight="1">
      <c r="A50" s="259" t="s">
        <v>232</v>
      </c>
      <c r="B50" s="118" t="s">
        <v>237</v>
      </c>
      <c r="C50" s="126"/>
    </row>
    <row r="51" spans="1:3" s="256" customFormat="1" ht="12" customHeight="1" thickBot="1">
      <c r="A51" s="260" t="s">
        <v>233</v>
      </c>
      <c r="B51" s="155" t="s">
        <v>238</v>
      </c>
      <c r="C51" s="127"/>
    </row>
    <row r="52" spans="1:3" s="256" customFormat="1" ht="12" customHeight="1" thickBot="1">
      <c r="A52" s="257" t="s">
        <v>152</v>
      </c>
      <c r="B52" s="111" t="s">
        <v>239</v>
      </c>
      <c r="C52" s="112">
        <f>SUM(C53:C55)</f>
        <v>1960000</v>
      </c>
    </row>
    <row r="53" spans="1:3" s="256" customFormat="1" ht="12" customHeight="1">
      <c r="A53" s="258" t="s">
        <v>82</v>
      </c>
      <c r="B53" s="114" t="s">
        <v>240</v>
      </c>
      <c r="C53" s="115"/>
    </row>
    <row r="54" spans="1:3" s="256" customFormat="1" ht="12" customHeight="1">
      <c r="A54" s="259" t="s">
        <v>83</v>
      </c>
      <c r="B54" s="118" t="s">
        <v>371</v>
      </c>
      <c r="C54" s="119"/>
    </row>
    <row r="55" spans="1:3" s="256" customFormat="1" ht="12" customHeight="1">
      <c r="A55" s="259" t="s">
        <v>243</v>
      </c>
      <c r="B55" s="118" t="s">
        <v>241</v>
      </c>
      <c r="C55" s="119">
        <v>1960000</v>
      </c>
    </row>
    <row r="56" spans="1:3" s="256" customFormat="1" ht="12" customHeight="1" thickBot="1">
      <c r="A56" s="260" t="s">
        <v>244</v>
      </c>
      <c r="B56" s="155" t="s">
        <v>242</v>
      </c>
      <c r="C56" s="124"/>
    </row>
    <row r="57" spans="1:3" s="256" customFormat="1" ht="12" customHeight="1" thickBot="1">
      <c r="A57" s="257" t="s">
        <v>18</v>
      </c>
      <c r="B57" s="123" t="s">
        <v>245</v>
      </c>
      <c r="C57" s="112">
        <f>SUM(C58:C60)</f>
        <v>0</v>
      </c>
    </row>
    <row r="58" spans="1:3" s="256" customFormat="1" ht="12" customHeight="1">
      <c r="A58" s="258" t="s">
        <v>153</v>
      </c>
      <c r="B58" s="114" t="s">
        <v>247</v>
      </c>
      <c r="C58" s="126"/>
    </row>
    <row r="59" spans="1:3" s="256" customFormat="1" ht="12" customHeight="1">
      <c r="A59" s="259" t="s">
        <v>154</v>
      </c>
      <c r="B59" s="118" t="s">
        <v>372</v>
      </c>
      <c r="C59" s="126"/>
    </row>
    <row r="60" spans="1:3" s="256" customFormat="1" ht="12" customHeight="1">
      <c r="A60" s="259" t="s">
        <v>175</v>
      </c>
      <c r="B60" s="118" t="s">
        <v>248</v>
      </c>
      <c r="C60" s="126"/>
    </row>
    <row r="61" spans="1:3" s="256" customFormat="1" ht="12" customHeight="1" thickBot="1">
      <c r="A61" s="260" t="s">
        <v>246</v>
      </c>
      <c r="B61" s="155" t="s">
        <v>249</v>
      </c>
      <c r="C61" s="126"/>
    </row>
    <row r="62" spans="1:3" s="256" customFormat="1" ht="12" customHeight="1" thickBot="1">
      <c r="A62" s="261" t="s">
        <v>419</v>
      </c>
      <c r="B62" s="111" t="s">
        <v>250</v>
      </c>
      <c r="C62" s="125">
        <f>+C5+C12+C19+C26+C34+C46+C52+C57</f>
        <v>291749567</v>
      </c>
    </row>
    <row r="63" spans="1:3" s="256" customFormat="1" ht="12" customHeight="1" thickBot="1">
      <c r="A63" s="262" t="s">
        <v>251</v>
      </c>
      <c r="B63" s="123" t="s">
        <v>252</v>
      </c>
      <c r="C63" s="112">
        <f>SUM(C64:C66)</f>
        <v>0</v>
      </c>
    </row>
    <row r="64" spans="1:3" s="256" customFormat="1" ht="12" customHeight="1">
      <c r="A64" s="258" t="s">
        <v>283</v>
      </c>
      <c r="B64" s="114" t="s">
        <v>253</v>
      </c>
      <c r="C64" s="126"/>
    </row>
    <row r="65" spans="1:3" s="256" customFormat="1" ht="12" customHeight="1">
      <c r="A65" s="259" t="s">
        <v>292</v>
      </c>
      <c r="B65" s="118" t="s">
        <v>254</v>
      </c>
      <c r="C65" s="126"/>
    </row>
    <row r="66" spans="1:3" s="256" customFormat="1" ht="12" customHeight="1" thickBot="1">
      <c r="A66" s="260" t="s">
        <v>293</v>
      </c>
      <c r="B66" s="263" t="s">
        <v>404</v>
      </c>
      <c r="C66" s="126"/>
    </row>
    <row r="67" spans="1:3" s="256" customFormat="1" ht="12" customHeight="1" thickBot="1">
      <c r="A67" s="262" t="s">
        <v>256</v>
      </c>
      <c r="B67" s="123" t="s">
        <v>257</v>
      </c>
      <c r="C67" s="112">
        <f>SUM(C68:C71)</f>
        <v>42000000</v>
      </c>
    </row>
    <row r="68" spans="1:3" s="256" customFormat="1" ht="12" customHeight="1">
      <c r="A68" s="258" t="s">
        <v>130</v>
      </c>
      <c r="B68" s="114" t="s">
        <v>258</v>
      </c>
      <c r="C68" s="126">
        <v>42000000</v>
      </c>
    </row>
    <row r="69" spans="1:3" s="256" customFormat="1" ht="12" customHeight="1">
      <c r="A69" s="259" t="s">
        <v>131</v>
      </c>
      <c r="B69" s="118" t="s">
        <v>259</v>
      </c>
      <c r="C69" s="126"/>
    </row>
    <row r="70" spans="1:3" s="256" customFormat="1" ht="12" customHeight="1">
      <c r="A70" s="259" t="s">
        <v>284</v>
      </c>
      <c r="B70" s="118" t="s">
        <v>260</v>
      </c>
      <c r="C70" s="126"/>
    </row>
    <row r="71" spans="1:3" s="256" customFormat="1" ht="12" customHeight="1" thickBot="1">
      <c r="A71" s="260" t="s">
        <v>285</v>
      </c>
      <c r="B71" s="155" t="s">
        <v>261</v>
      </c>
      <c r="C71" s="126"/>
    </row>
    <row r="72" spans="1:3" s="256" customFormat="1" ht="12" customHeight="1" thickBot="1">
      <c r="A72" s="262" t="s">
        <v>262</v>
      </c>
      <c r="B72" s="123" t="s">
        <v>263</v>
      </c>
      <c r="C72" s="112">
        <f>SUM(C73:C74)</f>
        <v>83241935</v>
      </c>
    </row>
    <row r="73" spans="1:3" s="256" customFormat="1" ht="12" customHeight="1">
      <c r="A73" s="258" t="s">
        <v>286</v>
      </c>
      <c r="B73" s="114" t="s">
        <v>264</v>
      </c>
      <c r="C73" s="126">
        <v>83241935</v>
      </c>
    </row>
    <row r="74" spans="1:3" s="256" customFormat="1" ht="12" customHeight="1" thickBot="1">
      <c r="A74" s="260" t="s">
        <v>287</v>
      </c>
      <c r="B74" s="155" t="s">
        <v>265</v>
      </c>
      <c r="C74" s="126"/>
    </row>
    <row r="75" spans="1:3" s="256" customFormat="1" ht="12" customHeight="1" thickBot="1">
      <c r="A75" s="262" t="s">
        <v>266</v>
      </c>
      <c r="B75" s="123" t="s">
        <v>267</v>
      </c>
      <c r="C75" s="112">
        <f>SUM(C76:C78)</f>
        <v>6300000</v>
      </c>
    </row>
    <row r="76" spans="1:3" s="256" customFormat="1" ht="12" customHeight="1">
      <c r="A76" s="258" t="s">
        <v>288</v>
      </c>
      <c r="B76" s="114" t="s">
        <v>268</v>
      </c>
      <c r="C76" s="126"/>
    </row>
    <row r="77" spans="1:3" s="256" customFormat="1" ht="12" customHeight="1">
      <c r="A77" s="259" t="s">
        <v>289</v>
      </c>
      <c r="B77" s="118" t="s">
        <v>269</v>
      </c>
      <c r="C77" s="126"/>
    </row>
    <row r="78" spans="1:3" s="256" customFormat="1" ht="12" customHeight="1" thickBot="1">
      <c r="A78" s="260" t="s">
        <v>290</v>
      </c>
      <c r="B78" s="155" t="s">
        <v>270</v>
      </c>
      <c r="C78" s="126">
        <v>6300000</v>
      </c>
    </row>
    <row r="79" spans="1:3" s="256" customFormat="1" ht="12" customHeight="1" thickBot="1">
      <c r="A79" s="262" t="s">
        <v>271</v>
      </c>
      <c r="B79" s="123" t="s">
        <v>291</v>
      </c>
      <c r="C79" s="112">
        <f>SUM(C80:C83)</f>
        <v>0</v>
      </c>
    </row>
    <row r="80" spans="1:3" s="256" customFormat="1" ht="12" customHeight="1">
      <c r="A80" s="264" t="s">
        <v>272</v>
      </c>
      <c r="B80" s="114" t="s">
        <v>273</v>
      </c>
      <c r="C80" s="126"/>
    </row>
    <row r="81" spans="1:3" s="256" customFormat="1" ht="12" customHeight="1">
      <c r="A81" s="265" t="s">
        <v>274</v>
      </c>
      <c r="B81" s="118" t="s">
        <v>275</v>
      </c>
      <c r="C81" s="126"/>
    </row>
    <row r="82" spans="1:3" s="256" customFormat="1" ht="12" customHeight="1">
      <c r="A82" s="265" t="s">
        <v>276</v>
      </c>
      <c r="B82" s="118" t="s">
        <v>277</v>
      </c>
      <c r="C82" s="126"/>
    </row>
    <row r="83" spans="1:3" s="256" customFormat="1" ht="12" customHeight="1" thickBot="1">
      <c r="A83" s="380" t="s">
        <v>278</v>
      </c>
      <c r="B83" s="155" t="s">
        <v>279</v>
      </c>
      <c r="C83" s="126"/>
    </row>
    <row r="84" spans="1:3" s="256" customFormat="1" ht="12" customHeight="1" thickBot="1">
      <c r="A84" s="262" t="s">
        <v>280</v>
      </c>
      <c r="B84" s="123" t="s">
        <v>418</v>
      </c>
      <c r="C84" s="134"/>
    </row>
    <row r="85" spans="1:3" s="256" customFormat="1" ht="13.5" customHeight="1" thickBot="1">
      <c r="A85" s="262" t="s">
        <v>282</v>
      </c>
      <c r="B85" s="123" t="s">
        <v>281</v>
      </c>
      <c r="C85" s="134"/>
    </row>
    <row r="86" spans="1:3" s="256" customFormat="1" ht="15.75" customHeight="1" thickBot="1">
      <c r="A86" s="262" t="s">
        <v>294</v>
      </c>
      <c r="B86" s="135" t="s">
        <v>421</v>
      </c>
      <c r="C86" s="125">
        <f>+C63+C67+C72+C75+C79+C85+C84</f>
        <v>131541935</v>
      </c>
    </row>
    <row r="87" spans="1:3" s="256" customFormat="1" ht="16.5" customHeight="1" thickBot="1">
      <c r="A87" s="267" t="s">
        <v>420</v>
      </c>
      <c r="B87" s="137" t="s">
        <v>422</v>
      </c>
      <c r="C87" s="125">
        <f>+C62+C86</f>
        <v>423291502</v>
      </c>
    </row>
    <row r="88" spans="1:3" s="256" customFormat="1" ht="83.25" customHeight="1">
      <c r="A88" s="268"/>
      <c r="B88" s="269"/>
      <c r="C88" s="270"/>
    </row>
    <row r="89" spans="1:3" ht="13.5" customHeight="1">
      <c r="A89" s="481" t="s">
        <v>40</v>
      </c>
      <c r="B89" s="481"/>
      <c r="C89" s="481"/>
    </row>
    <row r="90" spans="1:3" s="272" customFormat="1" ht="11.25" customHeight="1" thickBot="1">
      <c r="A90" s="484" t="s">
        <v>134</v>
      </c>
      <c r="B90" s="484"/>
      <c r="C90" s="271"/>
    </row>
    <row r="91" spans="1:3" ht="24.75" thickBot="1">
      <c r="A91" s="1" t="s">
        <v>60</v>
      </c>
      <c r="B91" s="2" t="s">
        <v>41</v>
      </c>
      <c r="C91" s="3" t="str">
        <f>+C3</f>
        <v>2016. évi előirányzat</v>
      </c>
    </row>
    <row r="92" spans="1:3" s="256" customFormat="1" ht="12" customHeight="1" thickBot="1">
      <c r="A92" s="1"/>
      <c r="B92" s="2" t="s">
        <v>435</v>
      </c>
      <c r="C92" s="3" t="s">
        <v>436</v>
      </c>
    </row>
    <row r="93" spans="1:3" ht="12" customHeight="1" thickBot="1">
      <c r="A93" s="273" t="s">
        <v>11</v>
      </c>
      <c r="B93" s="139" t="s">
        <v>520</v>
      </c>
      <c r="C93" s="140">
        <f>C94+C95+C96+C97+C98</f>
        <v>371657502</v>
      </c>
    </row>
    <row r="94" spans="1:3" ht="12" customHeight="1">
      <c r="A94" s="274" t="s">
        <v>84</v>
      </c>
      <c r="B94" s="69" t="s">
        <v>42</v>
      </c>
      <c r="C94" s="142">
        <v>164395746</v>
      </c>
    </row>
    <row r="95" spans="1:3" ht="12" customHeight="1">
      <c r="A95" s="259" t="s">
        <v>85</v>
      </c>
      <c r="B95" s="72" t="s">
        <v>155</v>
      </c>
      <c r="C95" s="119">
        <v>44445479</v>
      </c>
    </row>
    <row r="96" spans="1:3" ht="12" customHeight="1">
      <c r="A96" s="259" t="s">
        <v>86</v>
      </c>
      <c r="B96" s="72" t="s">
        <v>121</v>
      </c>
      <c r="C96" s="124">
        <v>72897650</v>
      </c>
    </row>
    <row r="97" spans="1:3" ht="12" customHeight="1">
      <c r="A97" s="259" t="s">
        <v>87</v>
      </c>
      <c r="B97" s="143" t="s">
        <v>156</v>
      </c>
      <c r="C97" s="124">
        <v>15165489</v>
      </c>
    </row>
    <row r="98" spans="1:3" ht="12" customHeight="1">
      <c r="A98" s="259" t="s">
        <v>98</v>
      </c>
      <c r="B98" s="144" t="s">
        <v>157</v>
      </c>
      <c r="C98" s="124">
        <v>74753138</v>
      </c>
    </row>
    <row r="99" spans="1:3" ht="12" customHeight="1">
      <c r="A99" s="259" t="s">
        <v>88</v>
      </c>
      <c r="B99" s="72" t="s">
        <v>385</v>
      </c>
      <c r="C99" s="124"/>
    </row>
    <row r="100" spans="1:3" ht="12" customHeight="1">
      <c r="A100" s="259" t="s">
        <v>89</v>
      </c>
      <c r="B100" s="148" t="s">
        <v>384</v>
      </c>
      <c r="C100" s="124"/>
    </row>
    <row r="101" spans="1:3" ht="12" customHeight="1">
      <c r="A101" s="259" t="s">
        <v>99</v>
      </c>
      <c r="B101" s="148" t="s">
        <v>383</v>
      </c>
      <c r="C101" s="124">
        <v>5800000</v>
      </c>
    </row>
    <row r="102" spans="1:3" ht="12" customHeight="1">
      <c r="A102" s="259" t="s">
        <v>100</v>
      </c>
      <c r="B102" s="145" t="s">
        <v>297</v>
      </c>
      <c r="C102" s="124"/>
    </row>
    <row r="103" spans="1:3" ht="12" customHeight="1">
      <c r="A103" s="259" t="s">
        <v>101</v>
      </c>
      <c r="B103" s="146" t="s">
        <v>298</v>
      </c>
      <c r="C103" s="124"/>
    </row>
    <row r="104" spans="1:3" ht="12" customHeight="1">
      <c r="A104" s="259" t="s">
        <v>102</v>
      </c>
      <c r="B104" s="146" t="s">
        <v>299</v>
      </c>
      <c r="C104" s="124"/>
    </row>
    <row r="105" spans="1:3" ht="12" customHeight="1">
      <c r="A105" s="259" t="s">
        <v>104</v>
      </c>
      <c r="B105" s="145" t="s">
        <v>300</v>
      </c>
      <c r="C105" s="124">
        <v>21552000</v>
      </c>
    </row>
    <row r="106" spans="1:3" ht="12" customHeight="1">
      <c r="A106" s="259" t="s">
        <v>158</v>
      </c>
      <c r="B106" s="145" t="s">
        <v>301</v>
      </c>
      <c r="C106" s="124" t="s">
        <v>498</v>
      </c>
    </row>
    <row r="107" spans="1:3" ht="12" customHeight="1">
      <c r="A107" s="259" t="s">
        <v>295</v>
      </c>
      <c r="B107" s="146" t="s">
        <v>302</v>
      </c>
      <c r="C107" s="124"/>
    </row>
    <row r="108" spans="1:3" ht="12" customHeight="1">
      <c r="A108" s="275" t="s">
        <v>296</v>
      </c>
      <c r="B108" s="148" t="s">
        <v>303</v>
      </c>
      <c r="C108" s="124"/>
    </row>
    <row r="109" spans="1:3" ht="12" customHeight="1">
      <c r="A109" s="259" t="s">
        <v>381</v>
      </c>
      <c r="B109" s="148" t="s">
        <v>304</v>
      </c>
      <c r="C109" s="124"/>
    </row>
    <row r="110" spans="1:3" ht="12" customHeight="1">
      <c r="A110" s="260" t="s">
        <v>382</v>
      </c>
      <c r="B110" s="148" t="s">
        <v>305</v>
      </c>
      <c r="C110" s="124">
        <v>7714000</v>
      </c>
    </row>
    <row r="111" spans="1:3" ht="12" customHeight="1">
      <c r="A111" s="259" t="s">
        <v>386</v>
      </c>
      <c r="B111" s="143" t="s">
        <v>43</v>
      </c>
      <c r="C111" s="119">
        <v>39687138</v>
      </c>
    </row>
    <row r="112" spans="1:3" ht="12" customHeight="1">
      <c r="A112" s="259" t="s">
        <v>387</v>
      </c>
      <c r="B112" s="72" t="s">
        <v>389</v>
      </c>
      <c r="C112" s="119">
        <v>29687138</v>
      </c>
    </row>
    <row r="113" spans="1:3" ht="12" customHeight="1" thickBot="1">
      <c r="A113" s="276" t="s">
        <v>388</v>
      </c>
      <c r="B113" s="277" t="s">
        <v>390</v>
      </c>
      <c r="C113" s="151">
        <v>10000000</v>
      </c>
    </row>
    <row r="114" spans="1:3" ht="12" customHeight="1" thickBot="1">
      <c r="A114" s="278" t="s">
        <v>12</v>
      </c>
      <c r="B114" s="279" t="s">
        <v>518</v>
      </c>
      <c r="C114" s="280">
        <f>+C115+C117+C119</f>
        <v>51634000</v>
      </c>
    </row>
    <row r="115" spans="1:3" ht="12" customHeight="1">
      <c r="A115" s="258" t="s">
        <v>90</v>
      </c>
      <c r="B115" s="72" t="s">
        <v>174</v>
      </c>
      <c r="C115" s="115">
        <v>14923000</v>
      </c>
    </row>
    <row r="116" spans="1:3" ht="12" customHeight="1">
      <c r="A116" s="258" t="s">
        <v>91</v>
      </c>
      <c r="B116" s="153" t="s">
        <v>309</v>
      </c>
      <c r="C116" s="115"/>
    </row>
    <row r="117" spans="1:3" ht="12" customHeight="1">
      <c r="A117" s="258" t="s">
        <v>92</v>
      </c>
      <c r="B117" s="153" t="s">
        <v>159</v>
      </c>
      <c r="C117" s="119">
        <v>36711000</v>
      </c>
    </row>
    <row r="118" spans="1:3" ht="12" customHeight="1">
      <c r="A118" s="258" t="s">
        <v>93</v>
      </c>
      <c r="B118" s="153" t="s">
        <v>310</v>
      </c>
      <c r="C118" s="154"/>
    </row>
    <row r="119" spans="1:3" ht="12" customHeight="1">
      <c r="A119" s="258" t="s">
        <v>94</v>
      </c>
      <c r="B119" s="155" t="s">
        <v>176</v>
      </c>
      <c r="C119" s="154"/>
    </row>
    <row r="120" spans="1:3" ht="12" customHeight="1">
      <c r="A120" s="258" t="s">
        <v>103</v>
      </c>
      <c r="B120" s="156" t="s">
        <v>373</v>
      </c>
      <c r="C120" s="154"/>
    </row>
    <row r="121" spans="1:3" ht="12" customHeight="1">
      <c r="A121" s="258" t="s">
        <v>105</v>
      </c>
      <c r="B121" s="157" t="s">
        <v>315</v>
      </c>
      <c r="C121" s="154"/>
    </row>
    <row r="122" spans="1:3" ht="12">
      <c r="A122" s="258" t="s">
        <v>160</v>
      </c>
      <c r="B122" s="146" t="s">
        <v>299</v>
      </c>
      <c r="C122" s="154"/>
    </row>
    <row r="123" spans="1:3" ht="12" customHeight="1">
      <c r="A123" s="258" t="s">
        <v>161</v>
      </c>
      <c r="B123" s="146" t="s">
        <v>314</v>
      </c>
      <c r="C123" s="154"/>
    </row>
    <row r="124" spans="1:3" ht="12" customHeight="1">
      <c r="A124" s="258" t="s">
        <v>162</v>
      </c>
      <c r="B124" s="146" t="s">
        <v>313</v>
      </c>
      <c r="C124" s="154"/>
    </row>
    <row r="125" spans="1:3" ht="12" customHeight="1">
      <c r="A125" s="258" t="s">
        <v>306</v>
      </c>
      <c r="B125" s="146" t="s">
        <v>302</v>
      </c>
      <c r="C125" s="154"/>
    </row>
    <row r="126" spans="1:3" ht="12" customHeight="1">
      <c r="A126" s="258" t="s">
        <v>307</v>
      </c>
      <c r="B126" s="146" t="s">
        <v>312</v>
      </c>
      <c r="C126" s="154"/>
    </row>
    <row r="127" spans="1:3" ht="12.75" thickBot="1">
      <c r="A127" s="275" t="s">
        <v>308</v>
      </c>
      <c r="B127" s="146" t="s">
        <v>311</v>
      </c>
      <c r="C127" s="158"/>
    </row>
    <row r="128" spans="1:3" ht="12" customHeight="1" thickBot="1">
      <c r="A128" s="257" t="s">
        <v>13</v>
      </c>
      <c r="B128" s="80" t="s">
        <v>391</v>
      </c>
      <c r="C128" s="112">
        <f>+C93+C114</f>
        <v>423291502</v>
      </c>
    </row>
    <row r="129" spans="1:3" ht="12" customHeight="1" thickBot="1">
      <c r="A129" s="257" t="s">
        <v>14</v>
      </c>
      <c r="B129" s="80" t="s">
        <v>392</v>
      </c>
      <c r="C129" s="112">
        <f>+C130+C131+C132</f>
        <v>0</v>
      </c>
    </row>
    <row r="130" spans="1:3" ht="12" customHeight="1">
      <c r="A130" s="258" t="s">
        <v>211</v>
      </c>
      <c r="B130" s="153" t="s">
        <v>399</v>
      </c>
      <c r="C130" s="154"/>
    </row>
    <row r="131" spans="1:3" ht="12" customHeight="1">
      <c r="A131" s="258" t="s">
        <v>212</v>
      </c>
      <c r="B131" s="153" t="s">
        <v>400</v>
      </c>
      <c r="C131" s="154"/>
    </row>
    <row r="132" spans="1:3" ht="12" customHeight="1" thickBot="1">
      <c r="A132" s="275" t="s">
        <v>213</v>
      </c>
      <c r="B132" s="153" t="s">
        <v>401</v>
      </c>
      <c r="C132" s="154"/>
    </row>
    <row r="133" spans="1:3" ht="12" customHeight="1" thickBot="1">
      <c r="A133" s="257" t="s">
        <v>15</v>
      </c>
      <c r="B133" s="80" t="s">
        <v>393</v>
      </c>
      <c r="C133" s="112">
        <f>SUM(C134:C139)</f>
        <v>0</v>
      </c>
    </row>
    <row r="134" spans="1:3" ht="12" customHeight="1">
      <c r="A134" s="258" t="s">
        <v>77</v>
      </c>
      <c r="B134" s="78" t="s">
        <v>402</v>
      </c>
      <c r="C134" s="154"/>
    </row>
    <row r="135" spans="1:3" ht="12" customHeight="1">
      <c r="A135" s="258" t="s">
        <v>78</v>
      </c>
      <c r="B135" s="78" t="s">
        <v>394</v>
      </c>
      <c r="C135" s="154"/>
    </row>
    <row r="136" spans="1:3" ht="12" customHeight="1">
      <c r="A136" s="258" t="s">
        <v>79</v>
      </c>
      <c r="B136" s="78" t="s">
        <v>395</v>
      </c>
      <c r="C136" s="154"/>
    </row>
    <row r="137" spans="1:3" ht="12" customHeight="1">
      <c r="A137" s="258" t="s">
        <v>147</v>
      </c>
      <c r="B137" s="78" t="s">
        <v>396</v>
      </c>
      <c r="C137" s="154"/>
    </row>
    <row r="138" spans="1:3" ht="12" customHeight="1">
      <c r="A138" s="258" t="s">
        <v>148</v>
      </c>
      <c r="B138" s="78" t="s">
        <v>397</v>
      </c>
      <c r="C138" s="154"/>
    </row>
    <row r="139" spans="1:3" ht="12" customHeight="1" thickBot="1">
      <c r="A139" s="275" t="s">
        <v>149</v>
      </c>
      <c r="B139" s="78" t="s">
        <v>398</v>
      </c>
      <c r="C139" s="154"/>
    </row>
    <row r="140" spans="1:3" ht="12" customHeight="1" thickBot="1">
      <c r="A140" s="257" t="s">
        <v>16</v>
      </c>
      <c r="B140" s="80" t="s">
        <v>406</v>
      </c>
      <c r="C140" s="125">
        <f>+C141+C142+C143+C144</f>
        <v>0</v>
      </c>
    </row>
    <row r="141" spans="1:3" ht="12" customHeight="1">
      <c r="A141" s="258" t="s">
        <v>80</v>
      </c>
      <c r="B141" s="78" t="s">
        <v>316</v>
      </c>
      <c r="C141" s="154"/>
    </row>
    <row r="142" spans="1:3" ht="12" customHeight="1">
      <c r="A142" s="258" t="s">
        <v>81</v>
      </c>
      <c r="B142" s="78" t="s">
        <v>317</v>
      </c>
      <c r="C142" s="154"/>
    </row>
    <row r="143" spans="1:3" ht="12" customHeight="1">
      <c r="A143" s="258" t="s">
        <v>231</v>
      </c>
      <c r="B143" s="78" t="s">
        <v>407</v>
      </c>
      <c r="C143" s="154"/>
    </row>
    <row r="144" spans="1:3" ht="12" customHeight="1" thickBot="1">
      <c r="A144" s="275" t="s">
        <v>232</v>
      </c>
      <c r="B144" s="74" t="s">
        <v>336</v>
      </c>
      <c r="C144" s="154"/>
    </row>
    <row r="145" spans="1:3" ht="12" customHeight="1" thickBot="1">
      <c r="A145" s="257" t="s">
        <v>17</v>
      </c>
      <c r="B145" s="80" t="s">
        <v>408</v>
      </c>
      <c r="C145" s="160">
        <f>SUM(C146:C150)</f>
        <v>0</v>
      </c>
    </row>
    <row r="146" spans="1:3" ht="12" customHeight="1">
      <c r="A146" s="258" t="s">
        <v>82</v>
      </c>
      <c r="B146" s="78" t="s">
        <v>403</v>
      </c>
      <c r="C146" s="154"/>
    </row>
    <row r="147" spans="1:3" ht="12" customHeight="1">
      <c r="A147" s="258" t="s">
        <v>83</v>
      </c>
      <c r="B147" s="78" t="s">
        <v>410</v>
      </c>
      <c r="C147" s="154"/>
    </row>
    <row r="148" spans="1:3" ht="12" customHeight="1">
      <c r="A148" s="258" t="s">
        <v>243</v>
      </c>
      <c r="B148" s="78" t="s">
        <v>405</v>
      </c>
      <c r="C148" s="154"/>
    </row>
    <row r="149" spans="1:3" ht="12" customHeight="1">
      <c r="A149" s="258" t="s">
        <v>244</v>
      </c>
      <c r="B149" s="78" t="s">
        <v>411</v>
      </c>
      <c r="C149" s="154"/>
    </row>
    <row r="150" spans="1:3" ht="12" customHeight="1" thickBot="1">
      <c r="A150" s="258" t="s">
        <v>409</v>
      </c>
      <c r="B150" s="78" t="s">
        <v>412</v>
      </c>
      <c r="C150" s="154"/>
    </row>
    <row r="151" spans="1:3" ht="12" customHeight="1" thickBot="1">
      <c r="A151" s="257" t="s">
        <v>18</v>
      </c>
      <c r="B151" s="80" t="s">
        <v>413</v>
      </c>
      <c r="C151" s="281"/>
    </row>
    <row r="152" spans="1:3" ht="12" customHeight="1" thickBot="1">
      <c r="A152" s="257" t="s">
        <v>19</v>
      </c>
      <c r="B152" s="80" t="s">
        <v>414</v>
      </c>
      <c r="C152" s="281"/>
    </row>
    <row r="153" spans="1:9" ht="15" customHeight="1" thickBot="1">
      <c r="A153" s="257" t="s">
        <v>20</v>
      </c>
      <c r="B153" s="80" t="s">
        <v>416</v>
      </c>
      <c r="C153" s="50">
        <f>+C129+C133+C140+C145+C151+C152</f>
        <v>0</v>
      </c>
      <c r="F153" s="282"/>
      <c r="G153" s="283"/>
      <c r="H153" s="283"/>
      <c r="I153" s="283"/>
    </row>
    <row r="154" spans="1:3" s="256" customFormat="1" ht="12.75" customHeight="1" thickBot="1">
      <c r="A154" s="284" t="s">
        <v>21</v>
      </c>
      <c r="B154" s="46" t="s">
        <v>415</v>
      </c>
      <c r="C154" s="50">
        <f>+C128+C153</f>
        <v>423291502</v>
      </c>
    </row>
    <row r="155" ht="3" customHeight="1"/>
    <row r="156" spans="1:3" ht="12">
      <c r="A156" s="485" t="s">
        <v>318</v>
      </c>
      <c r="B156" s="485"/>
      <c r="C156" s="485"/>
    </row>
    <row r="157" spans="1:3" ht="12.75" customHeight="1" thickBot="1">
      <c r="A157" s="483" t="s">
        <v>135</v>
      </c>
      <c r="B157" s="483"/>
      <c r="C157" s="253"/>
    </row>
    <row r="158" spans="1:4" ht="13.5" customHeight="1" thickBot="1">
      <c r="A158" s="257">
        <v>1</v>
      </c>
      <c r="B158" s="152" t="s">
        <v>417</v>
      </c>
      <c r="C158" s="112">
        <f>+C62-C128</f>
        <v>-131541935</v>
      </c>
      <c r="D158" s="286"/>
    </row>
    <row r="159" spans="1:3" ht="27.75" customHeight="1" thickBot="1">
      <c r="A159" s="257" t="s">
        <v>12</v>
      </c>
      <c r="B159" s="152" t="s">
        <v>521</v>
      </c>
      <c r="C159" s="112">
        <f>+C86-C153</f>
        <v>131541935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300" verticalDpi="300" orientation="portrait" paperSize="8" r:id="rId1"/>
  <headerFooter alignWithMargins="0">
    <oddHeader>&amp;C&amp;"Times New Roman CE,Félkövér"&amp;12
Karácsond Községi Önkormányzat
2016. ÉVI KÖLTSÉGVETÉSÉNEK ÖSSZEVONT MÉRLEGE&amp;10
&amp;R&amp;"Times New Roman CE,Félkövér dőlt"&amp;11 1. melléklet a ........./2016.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9"/>
  <sheetViews>
    <sheetView workbookViewId="0" topLeftCell="A1">
      <selection activeCell="G22" sqref="G22"/>
    </sheetView>
  </sheetViews>
  <sheetFormatPr defaultColWidth="9.00390625" defaultRowHeight="12.75"/>
  <cols>
    <col min="1" max="1" width="6.625" style="9" customWidth="1"/>
    <col min="2" max="2" width="46.625" style="9" customWidth="1"/>
    <col min="3" max="3" width="31.125" style="9" customWidth="1"/>
    <col min="4" max="4" width="14.875" style="9" customWidth="1"/>
    <col min="5" max="16384" width="9.375" style="9" customWidth="1"/>
  </cols>
  <sheetData>
    <row r="1" spans="1:4" ht="45" customHeight="1">
      <c r="A1" s="524" t="str">
        <f>+CONCATENATE("K I M U T A T Á S",CHAR(10),"a ",LEFT(ÖSSZEFÜGGÉSEK!A5,4),". évben céljelleggel juttatott támogatásokról")</f>
        <v>K I M U T A T Á S
a 2016. évben céljelleggel juttatott támogatásokról</v>
      </c>
      <c r="B1" s="524"/>
      <c r="C1" s="524"/>
      <c r="D1" s="524"/>
    </row>
    <row r="2" spans="1:4" ht="17.25" customHeight="1">
      <c r="A2" s="354"/>
      <c r="B2" s="354"/>
      <c r="C2" s="354"/>
      <c r="D2" s="354"/>
    </row>
    <row r="3" spans="1:4" ht="12.75" thickBot="1">
      <c r="A3" s="355"/>
      <c r="B3" s="355"/>
      <c r="C3" s="521"/>
      <c r="D3" s="521"/>
    </row>
    <row r="4" spans="1:4" ht="42.75" customHeight="1" thickBot="1">
      <c r="A4" s="356" t="s">
        <v>60</v>
      </c>
      <c r="B4" s="357" t="s">
        <v>106</v>
      </c>
      <c r="C4" s="357" t="s">
        <v>107</v>
      </c>
      <c r="D4" s="358" t="s">
        <v>7</v>
      </c>
    </row>
    <row r="5" spans="1:4" ht="15.75" customHeight="1">
      <c r="A5" s="359" t="s">
        <v>11</v>
      </c>
      <c r="B5" s="360" t="s">
        <v>522</v>
      </c>
      <c r="C5" s="360" t="s">
        <v>523</v>
      </c>
      <c r="D5" s="361">
        <v>1400000</v>
      </c>
    </row>
    <row r="6" spans="1:4" ht="15.75" customHeight="1">
      <c r="A6" s="362" t="s">
        <v>12</v>
      </c>
      <c r="B6" s="363" t="s">
        <v>524</v>
      </c>
      <c r="C6" s="363" t="s">
        <v>523</v>
      </c>
      <c r="D6" s="364">
        <v>590000</v>
      </c>
    </row>
    <row r="7" spans="1:4" ht="15.75" customHeight="1">
      <c r="A7" s="362" t="s">
        <v>13</v>
      </c>
      <c r="B7" s="363" t="s">
        <v>525</v>
      </c>
      <c r="C7" s="363" t="s">
        <v>526</v>
      </c>
      <c r="D7" s="364">
        <v>64000</v>
      </c>
    </row>
    <row r="8" spans="1:4" ht="15.75" customHeight="1">
      <c r="A8" s="362" t="s">
        <v>14</v>
      </c>
      <c r="B8" s="363" t="s">
        <v>527</v>
      </c>
      <c r="C8" s="363" t="s">
        <v>526</v>
      </c>
      <c r="D8" s="364">
        <v>15000</v>
      </c>
    </row>
    <row r="9" spans="1:4" ht="15.75" customHeight="1">
      <c r="A9" s="362" t="s">
        <v>15</v>
      </c>
      <c r="B9" s="363" t="s">
        <v>528</v>
      </c>
      <c r="C9" s="363" t="s">
        <v>526</v>
      </c>
      <c r="D9" s="364">
        <v>20000</v>
      </c>
    </row>
    <row r="10" spans="1:4" ht="15.75" customHeight="1">
      <c r="A10" s="362" t="s">
        <v>16</v>
      </c>
      <c r="B10" s="363" t="s">
        <v>529</v>
      </c>
      <c r="C10" s="363" t="s">
        <v>530</v>
      </c>
      <c r="D10" s="364">
        <v>500000</v>
      </c>
    </row>
    <row r="11" spans="1:4" ht="15.75" customHeight="1">
      <c r="A11" s="362" t="s">
        <v>17</v>
      </c>
      <c r="B11" s="363" t="s">
        <v>531</v>
      </c>
      <c r="C11" s="363" t="s">
        <v>530</v>
      </c>
      <c r="D11" s="364">
        <v>100000</v>
      </c>
    </row>
    <row r="12" spans="1:4" ht="15.75" customHeight="1">
      <c r="A12" s="362" t="s">
        <v>18</v>
      </c>
      <c r="B12" s="363" t="s">
        <v>532</v>
      </c>
      <c r="C12" s="363" t="s">
        <v>530</v>
      </c>
      <c r="D12" s="364">
        <v>150000</v>
      </c>
    </row>
    <row r="13" spans="1:4" ht="15.75" customHeight="1">
      <c r="A13" s="362" t="s">
        <v>19</v>
      </c>
      <c r="B13" s="363" t="s">
        <v>533</v>
      </c>
      <c r="C13" s="363" t="s">
        <v>530</v>
      </c>
      <c r="D13" s="364">
        <v>250000</v>
      </c>
    </row>
    <row r="14" spans="1:4" ht="15.75" customHeight="1">
      <c r="A14" s="362" t="s">
        <v>20</v>
      </c>
      <c r="B14" s="363" t="s">
        <v>534</v>
      </c>
      <c r="C14" s="363" t="s">
        <v>530</v>
      </c>
      <c r="D14" s="364">
        <v>300000</v>
      </c>
    </row>
    <row r="15" spans="1:4" ht="15.75" customHeight="1">
      <c r="A15" s="362" t="s">
        <v>21</v>
      </c>
      <c r="B15" s="363" t="s">
        <v>535</v>
      </c>
      <c r="C15" s="363" t="s">
        <v>530</v>
      </c>
      <c r="D15" s="364">
        <v>360000</v>
      </c>
    </row>
    <row r="16" spans="1:4" ht="15.75" customHeight="1">
      <c r="A16" s="362" t="s">
        <v>22</v>
      </c>
      <c r="B16" s="363" t="s">
        <v>536</v>
      </c>
      <c r="C16" s="363" t="s">
        <v>530</v>
      </c>
      <c r="D16" s="364">
        <v>140000</v>
      </c>
    </row>
    <row r="17" spans="1:4" ht="15.75" customHeight="1">
      <c r="A17" s="362" t="s">
        <v>23</v>
      </c>
      <c r="B17" s="363" t="s">
        <v>537</v>
      </c>
      <c r="C17" s="363" t="s">
        <v>530</v>
      </c>
      <c r="D17" s="364">
        <v>140000</v>
      </c>
    </row>
    <row r="18" spans="1:4" ht="15.75" customHeight="1">
      <c r="A18" s="362" t="s">
        <v>24</v>
      </c>
      <c r="B18" s="363" t="s">
        <v>538</v>
      </c>
      <c r="C18" s="363" t="s">
        <v>530</v>
      </c>
      <c r="D18" s="364">
        <v>5000</v>
      </c>
    </row>
    <row r="19" spans="1:4" ht="15.75" customHeight="1">
      <c r="A19" s="362" t="s">
        <v>25</v>
      </c>
      <c r="B19" s="363" t="s">
        <v>539</v>
      </c>
      <c r="C19" s="363" t="s">
        <v>530</v>
      </c>
      <c r="D19" s="364">
        <v>10000</v>
      </c>
    </row>
    <row r="20" spans="1:4" ht="15.75" customHeight="1">
      <c r="A20" s="362" t="s">
        <v>26</v>
      </c>
      <c r="B20" s="363" t="s">
        <v>540</v>
      </c>
      <c r="C20" s="363" t="s">
        <v>530</v>
      </c>
      <c r="D20" s="364">
        <v>20000</v>
      </c>
    </row>
    <row r="21" spans="1:4" ht="15.75" customHeight="1">
      <c r="A21" s="362" t="s">
        <v>27</v>
      </c>
      <c r="B21" s="363" t="s">
        <v>541</v>
      </c>
      <c r="C21" s="363" t="s">
        <v>530</v>
      </c>
      <c r="D21" s="364">
        <v>250000</v>
      </c>
    </row>
    <row r="22" spans="1:4" ht="15.75" customHeight="1">
      <c r="A22" s="362" t="s">
        <v>28</v>
      </c>
      <c r="B22" s="363" t="s">
        <v>542</v>
      </c>
      <c r="C22" s="363" t="s">
        <v>530</v>
      </c>
      <c r="D22" s="364">
        <v>100000</v>
      </c>
    </row>
    <row r="23" spans="1:4" ht="15.75" customHeight="1">
      <c r="A23" s="362" t="s">
        <v>29</v>
      </c>
      <c r="B23" s="363" t="s">
        <v>543</v>
      </c>
      <c r="C23" s="363" t="s">
        <v>530</v>
      </c>
      <c r="D23" s="364">
        <v>100000</v>
      </c>
    </row>
    <row r="24" spans="1:4" ht="15.75" customHeight="1">
      <c r="A24" s="362" t="s">
        <v>30</v>
      </c>
      <c r="B24" s="363" t="s">
        <v>544</v>
      </c>
      <c r="C24" s="363" t="s">
        <v>530</v>
      </c>
      <c r="D24" s="364">
        <v>100000</v>
      </c>
    </row>
    <row r="25" spans="1:4" ht="15.75" customHeight="1">
      <c r="A25" s="362" t="s">
        <v>31</v>
      </c>
      <c r="B25" s="363" t="s">
        <v>545</v>
      </c>
      <c r="C25" s="363" t="s">
        <v>546</v>
      </c>
      <c r="D25" s="364">
        <v>3100000</v>
      </c>
    </row>
    <row r="26" spans="1:4" ht="15.75" customHeight="1">
      <c r="A26" s="362" t="s">
        <v>32</v>
      </c>
      <c r="B26" s="363"/>
      <c r="C26" s="363"/>
      <c r="D26" s="364"/>
    </row>
    <row r="27" spans="1:4" ht="15.75" customHeight="1">
      <c r="A27" s="362" t="s">
        <v>33</v>
      </c>
      <c r="B27" s="363"/>
      <c r="C27" s="363"/>
      <c r="D27" s="364"/>
    </row>
    <row r="28" spans="1:4" ht="15.75" customHeight="1">
      <c r="A28" s="362" t="s">
        <v>34</v>
      </c>
      <c r="B28" s="363"/>
      <c r="C28" s="363"/>
      <c r="D28" s="364"/>
    </row>
    <row r="29" spans="1:4" ht="15.75" customHeight="1">
      <c r="A29" s="362" t="s">
        <v>35</v>
      </c>
      <c r="B29" s="363"/>
      <c r="C29" s="363"/>
      <c r="D29" s="364"/>
    </row>
    <row r="30" spans="1:4" ht="15.75" customHeight="1">
      <c r="A30" s="362" t="s">
        <v>36</v>
      </c>
      <c r="B30" s="363"/>
      <c r="C30" s="363"/>
      <c r="D30" s="364"/>
    </row>
    <row r="31" spans="1:4" ht="15.75" customHeight="1">
      <c r="A31" s="362" t="s">
        <v>37</v>
      </c>
      <c r="B31" s="363"/>
      <c r="C31" s="363"/>
      <c r="D31" s="364"/>
    </row>
    <row r="32" spans="1:4" ht="15.75" customHeight="1">
      <c r="A32" s="362" t="s">
        <v>38</v>
      </c>
      <c r="B32" s="363"/>
      <c r="C32" s="363"/>
      <c r="D32" s="364"/>
    </row>
    <row r="33" spans="1:4" ht="15.75" customHeight="1">
      <c r="A33" s="362" t="s">
        <v>39</v>
      </c>
      <c r="B33" s="363"/>
      <c r="C33" s="363"/>
      <c r="D33" s="364"/>
    </row>
    <row r="34" spans="1:4" ht="15.75" customHeight="1">
      <c r="A34" s="362" t="s">
        <v>108</v>
      </c>
      <c r="B34" s="363"/>
      <c r="C34" s="363"/>
      <c r="D34" s="365"/>
    </row>
    <row r="35" spans="1:4" ht="15.75" customHeight="1">
      <c r="A35" s="362" t="s">
        <v>109</v>
      </c>
      <c r="B35" s="363"/>
      <c r="C35" s="363"/>
      <c r="D35" s="365"/>
    </row>
    <row r="36" spans="1:4" ht="15.75" customHeight="1">
      <c r="A36" s="362" t="s">
        <v>110</v>
      </c>
      <c r="B36" s="363"/>
      <c r="C36" s="363"/>
      <c r="D36" s="365"/>
    </row>
    <row r="37" spans="1:4" ht="15.75" customHeight="1" thickBot="1">
      <c r="A37" s="366" t="s">
        <v>111</v>
      </c>
      <c r="B37" s="367"/>
      <c r="C37" s="367"/>
      <c r="D37" s="368"/>
    </row>
    <row r="38" spans="1:4" ht="15.75" customHeight="1" thickBot="1">
      <c r="A38" s="522" t="s">
        <v>45</v>
      </c>
      <c r="B38" s="523"/>
      <c r="C38" s="369"/>
      <c r="D38" s="370">
        <f>SUM(D5:D37)</f>
        <v>7714000</v>
      </c>
    </row>
    <row r="39" ht="12">
      <c r="A39" s="9" t="s">
        <v>168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fitToHeight="0" fitToWidth="1"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8"/>
  <sheetViews>
    <sheetView zoomScale="120" zoomScaleNormal="120" zoomScaleSheetLayoutView="100" workbookViewId="0" topLeftCell="A1">
      <selection activeCell="H26" sqref="H26"/>
    </sheetView>
  </sheetViews>
  <sheetFormatPr defaultColWidth="9.00390625" defaultRowHeight="12.75"/>
  <cols>
    <col min="1" max="1" width="9.00390625" style="252" customWidth="1"/>
    <col min="2" max="2" width="66.375" style="252" bestFit="1" customWidth="1"/>
    <col min="3" max="3" width="15.50390625" style="285" customWidth="1"/>
    <col min="4" max="5" width="15.50390625" style="252" customWidth="1"/>
    <col min="6" max="6" width="9.00390625" style="252" customWidth="1"/>
    <col min="7" max="16384" width="9.375" style="252" customWidth="1"/>
  </cols>
  <sheetData>
    <row r="1" spans="1:5" ht="15.75" customHeight="1">
      <c r="A1" s="481" t="s">
        <v>8</v>
      </c>
      <c r="B1" s="481"/>
      <c r="C1" s="481"/>
      <c r="D1" s="481"/>
      <c r="E1" s="481"/>
    </row>
    <row r="2" spans="1:5" ht="15.75" customHeight="1" thickBot="1">
      <c r="A2" s="483" t="s">
        <v>133</v>
      </c>
      <c r="B2" s="483"/>
      <c r="D2" s="16"/>
      <c r="E2" s="253"/>
    </row>
    <row r="3" spans="1:5" ht="37.5" customHeight="1" thickBot="1">
      <c r="A3" s="1" t="s">
        <v>60</v>
      </c>
      <c r="B3" s="2" t="s">
        <v>10</v>
      </c>
      <c r="C3" s="2" t="str">
        <f>+CONCATENATE(LEFT(ÖSSZEFÜGGÉSEK!A5,4)+1,". évi")</f>
        <v>2017. évi</v>
      </c>
      <c r="D3" s="47" t="str">
        <f>+CONCATENATE(LEFT(ÖSSZEFÜGGÉSEK!A5,4)+2,". évi")</f>
        <v>2018. évi</v>
      </c>
      <c r="E3" s="19" t="str">
        <f>+CONCATENATE(LEFT(ÖSSZEFÜGGÉSEK!A5,4)+3,". évi")</f>
        <v>2019. évi</v>
      </c>
    </row>
    <row r="4" spans="1:5" s="256" customFormat="1" ht="12" customHeight="1" thickBot="1">
      <c r="A4" s="1" t="s">
        <v>435</v>
      </c>
      <c r="B4" s="2" t="s">
        <v>436</v>
      </c>
      <c r="C4" s="2" t="s">
        <v>437</v>
      </c>
      <c r="D4" s="2" t="s">
        <v>439</v>
      </c>
      <c r="E4" s="19" t="s">
        <v>438</v>
      </c>
    </row>
    <row r="5" spans="1:5" s="256" customFormat="1" ht="12" customHeight="1" thickBot="1">
      <c r="A5" s="257" t="s">
        <v>11</v>
      </c>
      <c r="B5" s="111" t="s">
        <v>463</v>
      </c>
      <c r="C5" s="305">
        <v>125600000</v>
      </c>
      <c r="D5" s="305">
        <v>126000000</v>
      </c>
      <c r="E5" s="306">
        <v>126300000</v>
      </c>
    </row>
    <row r="6" spans="1:5" s="256" customFormat="1" ht="12" customHeight="1" thickBot="1">
      <c r="A6" s="257" t="s">
        <v>12</v>
      </c>
      <c r="B6" s="123" t="s">
        <v>320</v>
      </c>
      <c r="C6" s="305">
        <v>57000000</v>
      </c>
      <c r="D6" s="305">
        <v>58000000</v>
      </c>
      <c r="E6" s="306">
        <v>59000000</v>
      </c>
    </row>
    <row r="7" spans="1:5" s="256" customFormat="1" ht="12" customHeight="1" thickBot="1">
      <c r="A7" s="257" t="s">
        <v>13</v>
      </c>
      <c r="B7" s="111" t="s">
        <v>328</v>
      </c>
      <c r="C7" s="305" t="s">
        <v>498</v>
      </c>
      <c r="D7" s="305"/>
      <c r="E7" s="306"/>
    </row>
    <row r="8" spans="1:5" s="256" customFormat="1" ht="12" customHeight="1" thickBot="1">
      <c r="A8" s="257" t="s">
        <v>145</v>
      </c>
      <c r="B8" s="111" t="s">
        <v>210</v>
      </c>
      <c r="C8" s="296">
        <f>SUM(C9:C15)</f>
        <v>103150000</v>
      </c>
      <c r="D8" s="296">
        <f>SUM(D9:D15)</f>
        <v>104700000</v>
      </c>
      <c r="E8" s="297">
        <f>SUM(E9:E15)</f>
        <v>106250000</v>
      </c>
    </row>
    <row r="9" spans="1:5" s="256" customFormat="1" ht="12" customHeight="1">
      <c r="A9" s="258" t="s">
        <v>211</v>
      </c>
      <c r="B9" s="114" t="s">
        <v>496</v>
      </c>
      <c r="C9" s="292">
        <v>8200000</v>
      </c>
      <c r="D9" s="292">
        <v>8600000</v>
      </c>
      <c r="E9" s="293">
        <v>9000000</v>
      </c>
    </row>
    <row r="10" spans="1:5" s="256" customFormat="1" ht="12" customHeight="1">
      <c r="A10" s="259" t="s">
        <v>212</v>
      </c>
      <c r="B10" s="118" t="s">
        <v>487</v>
      </c>
      <c r="C10" s="294"/>
      <c r="D10" s="294"/>
      <c r="E10" s="154"/>
    </row>
    <row r="11" spans="1:5" s="256" customFormat="1" ht="12" customHeight="1">
      <c r="A11" s="259" t="s">
        <v>213</v>
      </c>
      <c r="B11" s="118" t="s">
        <v>488</v>
      </c>
      <c r="C11" s="294">
        <v>86000000</v>
      </c>
      <c r="D11" s="294">
        <v>88000000</v>
      </c>
      <c r="E11" s="154">
        <v>90000000</v>
      </c>
    </row>
    <row r="12" spans="1:5" s="256" customFormat="1" ht="12" customHeight="1">
      <c r="A12" s="259" t="s">
        <v>214</v>
      </c>
      <c r="B12" s="118" t="s">
        <v>489</v>
      </c>
      <c r="C12" s="294">
        <v>3000000</v>
      </c>
      <c r="D12" s="294">
        <v>2000000</v>
      </c>
      <c r="E12" s="154">
        <v>1000000</v>
      </c>
    </row>
    <row r="13" spans="1:5" s="256" customFormat="1" ht="12" customHeight="1">
      <c r="A13" s="259" t="s">
        <v>484</v>
      </c>
      <c r="B13" s="118" t="s">
        <v>215</v>
      </c>
      <c r="C13" s="294">
        <v>4900000</v>
      </c>
      <c r="D13" s="294">
        <v>5000000</v>
      </c>
      <c r="E13" s="154">
        <v>5100000</v>
      </c>
    </row>
    <row r="14" spans="1:5" s="256" customFormat="1" ht="12" customHeight="1">
      <c r="A14" s="259" t="s">
        <v>485</v>
      </c>
      <c r="B14" s="118" t="s">
        <v>216</v>
      </c>
      <c r="C14" s="294"/>
      <c r="D14" s="294"/>
      <c r="E14" s="154"/>
    </row>
    <row r="15" spans="1:5" s="256" customFormat="1" ht="12" customHeight="1" thickBot="1">
      <c r="A15" s="260" t="s">
        <v>486</v>
      </c>
      <c r="B15" s="122" t="s">
        <v>217</v>
      </c>
      <c r="C15" s="295">
        <v>1050000</v>
      </c>
      <c r="D15" s="295">
        <v>1100000</v>
      </c>
      <c r="E15" s="158">
        <v>1150000</v>
      </c>
    </row>
    <row r="16" spans="1:5" s="256" customFormat="1" ht="12" customHeight="1" thickBot="1">
      <c r="A16" s="257" t="s">
        <v>15</v>
      </c>
      <c r="B16" s="111" t="s">
        <v>466</v>
      </c>
      <c r="C16" s="305">
        <v>10100000</v>
      </c>
      <c r="D16" s="305">
        <v>10200000</v>
      </c>
      <c r="E16" s="306">
        <v>10300000</v>
      </c>
    </row>
    <row r="17" spans="1:5" s="256" customFormat="1" ht="12" customHeight="1" thickBot="1">
      <c r="A17" s="257" t="s">
        <v>16</v>
      </c>
      <c r="B17" s="111" t="s">
        <v>3</v>
      </c>
      <c r="C17" s="305">
        <v>0</v>
      </c>
      <c r="D17" s="305"/>
      <c r="E17" s="306"/>
    </row>
    <row r="18" spans="1:5" s="256" customFormat="1" ht="12" customHeight="1" thickBot="1">
      <c r="A18" s="257" t="s">
        <v>152</v>
      </c>
      <c r="B18" s="111" t="s">
        <v>465</v>
      </c>
      <c r="C18" s="305">
        <v>2000000</v>
      </c>
      <c r="D18" s="305">
        <v>2050000</v>
      </c>
      <c r="E18" s="306">
        <v>2100000</v>
      </c>
    </row>
    <row r="19" spans="1:5" s="256" customFormat="1" ht="12" customHeight="1" thickBot="1">
      <c r="A19" s="257" t="s">
        <v>18</v>
      </c>
      <c r="B19" s="123" t="s">
        <v>464</v>
      </c>
      <c r="C19" s="305">
        <v>0</v>
      </c>
      <c r="D19" s="305"/>
      <c r="E19" s="306"/>
    </row>
    <row r="20" spans="1:5" s="256" customFormat="1" ht="12" customHeight="1" thickBot="1">
      <c r="A20" s="257" t="s">
        <v>19</v>
      </c>
      <c r="B20" s="111" t="s">
        <v>250</v>
      </c>
      <c r="C20" s="296">
        <f>SUM(C5,C6,C8,C16,C18)</f>
        <v>297850000</v>
      </c>
      <c r="D20" s="296">
        <f>+D5+D6+D7+D8+D16+D17+D18+D19</f>
        <v>300950000</v>
      </c>
      <c r="E20" s="125">
        <f>+E5+E6+E7+E8+E16+E17+E18+E19</f>
        <v>303950000</v>
      </c>
    </row>
    <row r="21" spans="1:5" s="256" customFormat="1" ht="12" customHeight="1" thickBot="1">
      <c r="A21" s="257" t="s">
        <v>20</v>
      </c>
      <c r="B21" s="111" t="s">
        <v>467</v>
      </c>
      <c r="C21" s="371">
        <v>40000000</v>
      </c>
      <c r="D21" s="371">
        <v>30000000</v>
      </c>
      <c r="E21" s="372">
        <v>20000000</v>
      </c>
    </row>
    <row r="22" spans="1:5" s="256" customFormat="1" ht="12" customHeight="1" thickBot="1">
      <c r="A22" s="257" t="s">
        <v>21</v>
      </c>
      <c r="B22" s="111" t="s">
        <v>468</v>
      </c>
      <c r="C22" s="296">
        <f>+C20+C21</f>
        <v>337850000</v>
      </c>
      <c r="D22" s="296">
        <f>+D20+D21</f>
        <v>330950000</v>
      </c>
      <c r="E22" s="297">
        <f>+E20+E21</f>
        <v>323950000</v>
      </c>
    </row>
    <row r="23" spans="1:5" s="256" customFormat="1" ht="12" customHeight="1">
      <c r="A23" s="307"/>
      <c r="B23" s="308"/>
      <c r="C23" s="309"/>
      <c r="D23" s="373"/>
      <c r="E23" s="374"/>
    </row>
    <row r="24" spans="1:5" s="256" customFormat="1" ht="12" customHeight="1">
      <c r="A24" s="481" t="s">
        <v>40</v>
      </c>
      <c r="B24" s="481"/>
      <c r="C24" s="481"/>
      <c r="D24" s="481"/>
      <c r="E24" s="481"/>
    </row>
    <row r="25" spans="1:5" s="256" customFormat="1" ht="12" customHeight="1" thickBot="1">
      <c r="A25" s="484" t="s">
        <v>134</v>
      </c>
      <c r="B25" s="484"/>
      <c r="C25" s="285"/>
      <c r="D25" s="16"/>
      <c r="E25" s="253"/>
    </row>
    <row r="26" spans="1:6" s="256" customFormat="1" ht="24" customHeight="1" thickBot="1">
      <c r="A26" s="1" t="s">
        <v>9</v>
      </c>
      <c r="B26" s="2" t="s">
        <v>41</v>
      </c>
      <c r="C26" s="2" t="str">
        <f>+C3</f>
        <v>2017. évi</v>
      </c>
      <c r="D26" s="2" t="str">
        <f>+D3</f>
        <v>2018. évi</v>
      </c>
      <c r="E26" s="19" t="str">
        <f>+E3</f>
        <v>2019. évi</v>
      </c>
      <c r="F26" s="375"/>
    </row>
    <row r="27" spans="1:6" s="256" customFormat="1" ht="12" customHeight="1" thickBot="1">
      <c r="A27" s="138" t="s">
        <v>435</v>
      </c>
      <c r="B27" s="254" t="s">
        <v>436</v>
      </c>
      <c r="C27" s="254" t="s">
        <v>437</v>
      </c>
      <c r="D27" s="254" t="s">
        <v>439</v>
      </c>
      <c r="E27" s="376" t="s">
        <v>438</v>
      </c>
      <c r="F27" s="375"/>
    </row>
    <row r="28" spans="1:6" s="256" customFormat="1" ht="15" customHeight="1" thickBot="1">
      <c r="A28" s="257" t="s">
        <v>11</v>
      </c>
      <c r="B28" s="152" t="s">
        <v>469</v>
      </c>
      <c r="C28" s="305">
        <v>375000000</v>
      </c>
      <c r="D28" s="305">
        <v>376000000</v>
      </c>
      <c r="E28" s="134">
        <v>375000000</v>
      </c>
      <c r="F28" s="375"/>
    </row>
    <row r="29" spans="1:5" ht="12" customHeight="1" thickBot="1">
      <c r="A29" s="278" t="s">
        <v>12</v>
      </c>
      <c r="B29" s="377" t="s">
        <v>474</v>
      </c>
      <c r="C29" s="378"/>
      <c r="D29" s="378">
        <f>+D30+D31+D32</f>
        <v>0</v>
      </c>
      <c r="E29" s="379">
        <f>+E30+E31+E32</f>
        <v>0</v>
      </c>
    </row>
    <row r="30" spans="1:5" ht="12" customHeight="1">
      <c r="A30" s="258" t="s">
        <v>90</v>
      </c>
      <c r="B30" s="72" t="s">
        <v>174</v>
      </c>
      <c r="C30" s="292"/>
      <c r="D30" s="292"/>
      <c r="E30" s="293"/>
    </row>
    <row r="31" spans="1:5" ht="12" customHeight="1">
      <c r="A31" s="258" t="s">
        <v>91</v>
      </c>
      <c r="B31" s="153" t="s">
        <v>159</v>
      </c>
      <c r="C31" s="294"/>
      <c r="D31" s="294"/>
      <c r="E31" s="154"/>
    </row>
    <row r="32" spans="1:5" ht="12" customHeight="1" thickBot="1">
      <c r="A32" s="258" t="s">
        <v>92</v>
      </c>
      <c r="B32" s="155" t="s">
        <v>176</v>
      </c>
      <c r="C32" s="294"/>
      <c r="D32" s="294"/>
      <c r="E32" s="154"/>
    </row>
    <row r="33" spans="1:5" ht="12" customHeight="1" thickBot="1">
      <c r="A33" s="257" t="s">
        <v>13</v>
      </c>
      <c r="B33" s="80" t="s">
        <v>391</v>
      </c>
      <c r="C33" s="290">
        <f>+C28+C29</f>
        <v>375000000</v>
      </c>
      <c r="D33" s="290">
        <f>+D28+D29</f>
        <v>376000000</v>
      </c>
      <c r="E33" s="291">
        <f>+E28+E29</f>
        <v>375000000</v>
      </c>
    </row>
    <row r="34" spans="1:6" ht="15" customHeight="1" thickBot="1">
      <c r="A34" s="257" t="s">
        <v>14</v>
      </c>
      <c r="B34" s="80" t="s">
        <v>470</v>
      </c>
      <c r="C34" s="56"/>
      <c r="D34" s="56"/>
      <c r="E34" s="57"/>
      <c r="F34" s="283"/>
    </row>
    <row r="35" spans="1:5" s="256" customFormat="1" ht="12.75" customHeight="1" thickBot="1">
      <c r="A35" s="284" t="s">
        <v>15</v>
      </c>
      <c r="B35" s="46" t="s">
        <v>471</v>
      </c>
      <c r="C35" s="55">
        <f>+C33+C34</f>
        <v>375000000</v>
      </c>
      <c r="D35" s="55">
        <f>+D33+D34</f>
        <v>376000000</v>
      </c>
      <c r="E35" s="54">
        <f>+E33+E34</f>
        <v>375000000</v>
      </c>
    </row>
    <row r="36" ht="12">
      <c r="C36" s="252"/>
    </row>
    <row r="37" ht="12">
      <c r="C37" s="252"/>
    </row>
    <row r="38" ht="12">
      <c r="C38" s="252"/>
    </row>
    <row r="39" ht="16.5" customHeight="1">
      <c r="C39" s="252"/>
    </row>
    <row r="40" ht="12">
      <c r="C40" s="252"/>
    </row>
    <row r="41" ht="12">
      <c r="C41" s="252"/>
    </row>
    <row r="42" ht="12">
      <c r="C42" s="252"/>
    </row>
    <row r="43" ht="12">
      <c r="C43" s="252"/>
    </row>
    <row r="44" ht="12">
      <c r="C44" s="252"/>
    </row>
    <row r="45" ht="12">
      <c r="C45" s="252"/>
    </row>
    <row r="46" ht="12">
      <c r="C46" s="252"/>
    </row>
    <row r="47" ht="12">
      <c r="C47" s="252"/>
    </row>
    <row r="48" ht="12">
      <c r="C48" s="252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300" verticalDpi="300" orientation="portrait" paperSize="9" scale="78" r:id="rId1"/>
  <headerFooter alignWithMargins="0">
    <oddHeader>&amp;C&amp;"Times New Roman CE,Félkövér"&amp;12Karácsond Községi Önkormányzat
2016. ÉVI KÖLTSÉGVETÉSI ÉVET KÖVETŐ 3 ÉV TERVEZETT BEVÉTELEI, KIADÁSAI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workbookViewId="0" topLeftCell="A73">
      <selection activeCell="C94" sqref="C94"/>
    </sheetView>
  </sheetViews>
  <sheetFormatPr defaultColWidth="9.00390625" defaultRowHeight="12.75"/>
  <cols>
    <col min="1" max="1" width="19.50390625" style="475" customWidth="1"/>
    <col min="2" max="2" width="72.00390625" style="476" customWidth="1"/>
    <col min="3" max="3" width="25.00390625" style="477" customWidth="1"/>
    <col min="4" max="16384" width="9.375" style="401" customWidth="1"/>
  </cols>
  <sheetData>
    <row r="1" spans="1:3" s="388" customFormat="1" ht="16.5" customHeight="1" thickBot="1">
      <c r="A1" s="385"/>
      <c r="B1" s="386"/>
      <c r="C1" s="387" t="s">
        <v>562</v>
      </c>
    </row>
    <row r="2" spans="1:3" s="392" customFormat="1" ht="21" customHeight="1">
      <c r="A2" s="389" t="s">
        <v>53</v>
      </c>
      <c r="B2" s="390" t="s">
        <v>511</v>
      </c>
      <c r="C2" s="391" t="s">
        <v>46</v>
      </c>
    </row>
    <row r="3" spans="1:3" s="392" customFormat="1" ht="13.5" thickBot="1">
      <c r="A3" s="393" t="s">
        <v>169</v>
      </c>
      <c r="B3" s="394" t="s">
        <v>374</v>
      </c>
      <c r="C3" s="395" t="s">
        <v>51</v>
      </c>
    </row>
    <row r="4" spans="1:3" s="392" customFormat="1" ht="15.75" customHeight="1" thickBot="1">
      <c r="A4" s="396"/>
      <c r="B4" s="396"/>
      <c r="C4" s="397"/>
    </row>
    <row r="5" spans="1:3" ht="13.5" thickBot="1">
      <c r="A5" s="398" t="s">
        <v>170</v>
      </c>
      <c r="B5" s="399" t="s">
        <v>495</v>
      </c>
      <c r="C5" s="400" t="s">
        <v>47</v>
      </c>
    </row>
    <row r="6" spans="1:3" s="405" customFormat="1" ht="12.75" customHeight="1" thickBot="1">
      <c r="A6" s="402"/>
      <c r="B6" s="403" t="s">
        <v>435</v>
      </c>
      <c r="C6" s="404" t="s">
        <v>436</v>
      </c>
    </row>
    <row r="7" spans="1:3" s="405" customFormat="1" ht="15.75" customHeight="1" thickBot="1">
      <c r="A7" s="406"/>
      <c r="B7" s="407" t="s">
        <v>48</v>
      </c>
      <c r="C7" s="408"/>
    </row>
    <row r="8" spans="1:3" s="405" customFormat="1" ht="12" customHeight="1" thickBot="1">
      <c r="A8" s="409" t="s">
        <v>11</v>
      </c>
      <c r="B8" s="410" t="s">
        <v>195</v>
      </c>
      <c r="C8" s="411">
        <f>+C9+C10+C11+C12+C13+C14</f>
        <v>126882267</v>
      </c>
    </row>
    <row r="9" spans="1:3" s="415" customFormat="1" ht="12" customHeight="1">
      <c r="A9" s="412" t="s">
        <v>84</v>
      </c>
      <c r="B9" s="413" t="s">
        <v>196</v>
      </c>
      <c r="C9" s="414">
        <v>45884875</v>
      </c>
    </row>
    <row r="10" spans="1:3" s="419" customFormat="1" ht="12" customHeight="1">
      <c r="A10" s="416" t="s">
        <v>85</v>
      </c>
      <c r="B10" s="417" t="s">
        <v>197</v>
      </c>
      <c r="C10" s="418">
        <v>51348600</v>
      </c>
    </row>
    <row r="11" spans="1:3" s="419" customFormat="1" ht="12" customHeight="1">
      <c r="A11" s="416" t="s">
        <v>86</v>
      </c>
      <c r="B11" s="417" t="s">
        <v>482</v>
      </c>
      <c r="C11" s="418">
        <v>26186612</v>
      </c>
    </row>
    <row r="12" spans="1:3" s="419" customFormat="1" ht="12" customHeight="1">
      <c r="A12" s="416" t="s">
        <v>87</v>
      </c>
      <c r="B12" s="417" t="s">
        <v>199</v>
      </c>
      <c r="C12" s="418">
        <v>3462180</v>
      </c>
    </row>
    <row r="13" spans="1:3" s="419" customFormat="1" ht="12" customHeight="1">
      <c r="A13" s="416" t="s">
        <v>129</v>
      </c>
      <c r="B13" s="417" t="s">
        <v>440</v>
      </c>
      <c r="C13" s="418"/>
    </row>
    <row r="14" spans="1:3" s="415" customFormat="1" ht="12" customHeight="1" thickBot="1">
      <c r="A14" s="420" t="s">
        <v>88</v>
      </c>
      <c r="B14" s="421" t="s">
        <v>377</v>
      </c>
      <c r="C14" s="418"/>
    </row>
    <row r="15" spans="1:3" s="415" customFormat="1" ht="12" customHeight="1" thickBot="1">
      <c r="A15" s="409" t="s">
        <v>12</v>
      </c>
      <c r="B15" s="422" t="s">
        <v>200</v>
      </c>
      <c r="C15" s="411">
        <f>+C16+C17+C18+C19+C20</f>
        <v>55202300</v>
      </c>
    </row>
    <row r="16" spans="1:3" s="415" customFormat="1" ht="12" customHeight="1">
      <c r="A16" s="412" t="s">
        <v>90</v>
      </c>
      <c r="B16" s="413" t="s">
        <v>201</v>
      </c>
      <c r="C16" s="414"/>
    </row>
    <row r="17" spans="1:3" s="415" customFormat="1" ht="12" customHeight="1">
      <c r="A17" s="416" t="s">
        <v>91</v>
      </c>
      <c r="B17" s="417" t="s">
        <v>202</v>
      </c>
      <c r="C17" s="418"/>
    </row>
    <row r="18" spans="1:3" s="415" customFormat="1" ht="12" customHeight="1">
      <c r="A18" s="416" t="s">
        <v>92</v>
      </c>
      <c r="B18" s="417" t="s">
        <v>367</v>
      </c>
      <c r="C18" s="418"/>
    </row>
    <row r="19" spans="1:3" s="415" customFormat="1" ht="12" customHeight="1">
      <c r="A19" s="416" t="s">
        <v>93</v>
      </c>
      <c r="B19" s="417" t="s">
        <v>368</v>
      </c>
      <c r="C19" s="418"/>
    </row>
    <row r="20" spans="1:3" s="415" customFormat="1" ht="12" customHeight="1">
      <c r="A20" s="416" t="s">
        <v>94</v>
      </c>
      <c r="B20" s="417" t="s">
        <v>203</v>
      </c>
      <c r="C20" s="418">
        <v>55202300</v>
      </c>
    </row>
    <row r="21" spans="1:3" s="419" customFormat="1" ht="12" customHeight="1" thickBot="1">
      <c r="A21" s="420" t="s">
        <v>103</v>
      </c>
      <c r="B21" s="421" t="s">
        <v>204</v>
      </c>
      <c r="C21" s="423"/>
    </row>
    <row r="22" spans="1:3" s="419" customFormat="1" ht="12" customHeight="1" thickBot="1">
      <c r="A22" s="409" t="s">
        <v>13</v>
      </c>
      <c r="B22" s="410" t="s">
        <v>205</v>
      </c>
      <c r="C22" s="411">
        <f>+C23+C24+C25+C26+C27</f>
        <v>0</v>
      </c>
    </row>
    <row r="23" spans="1:3" s="419" customFormat="1" ht="12" customHeight="1">
      <c r="A23" s="412" t="s">
        <v>73</v>
      </c>
      <c r="B23" s="413" t="s">
        <v>206</v>
      </c>
      <c r="C23" s="414"/>
    </row>
    <row r="24" spans="1:3" s="415" customFormat="1" ht="12" customHeight="1">
      <c r="A24" s="416" t="s">
        <v>74</v>
      </c>
      <c r="B24" s="417" t="s">
        <v>207</v>
      </c>
      <c r="C24" s="418"/>
    </row>
    <row r="25" spans="1:3" s="419" customFormat="1" ht="12" customHeight="1">
      <c r="A25" s="416" t="s">
        <v>75</v>
      </c>
      <c r="B25" s="417" t="s">
        <v>369</v>
      </c>
      <c r="C25" s="418"/>
    </row>
    <row r="26" spans="1:3" s="419" customFormat="1" ht="12" customHeight="1">
      <c r="A26" s="416" t="s">
        <v>76</v>
      </c>
      <c r="B26" s="417" t="s">
        <v>370</v>
      </c>
      <c r="C26" s="418"/>
    </row>
    <row r="27" spans="1:3" s="419" customFormat="1" ht="12" customHeight="1">
      <c r="A27" s="416" t="s">
        <v>143</v>
      </c>
      <c r="B27" s="417" t="s">
        <v>208</v>
      </c>
      <c r="C27" s="418"/>
    </row>
    <row r="28" spans="1:3" s="419" customFormat="1" ht="12" customHeight="1" thickBot="1">
      <c r="A28" s="420" t="s">
        <v>144</v>
      </c>
      <c r="B28" s="421" t="s">
        <v>209</v>
      </c>
      <c r="C28" s="423"/>
    </row>
    <row r="29" spans="1:3" s="419" customFormat="1" ht="12" customHeight="1" thickBot="1">
      <c r="A29" s="409" t="s">
        <v>145</v>
      </c>
      <c r="B29" s="410" t="s">
        <v>492</v>
      </c>
      <c r="C29" s="424">
        <f>SUM(C30:C36)</f>
        <v>95400000</v>
      </c>
    </row>
    <row r="30" spans="1:3" s="419" customFormat="1" ht="12" customHeight="1">
      <c r="A30" s="412" t="s">
        <v>211</v>
      </c>
      <c r="B30" s="413" t="s">
        <v>496</v>
      </c>
      <c r="C30" s="414">
        <v>7700000</v>
      </c>
    </row>
    <row r="31" spans="1:3" s="419" customFormat="1" ht="12" customHeight="1">
      <c r="A31" s="416" t="s">
        <v>212</v>
      </c>
      <c r="B31" s="417" t="s">
        <v>487</v>
      </c>
      <c r="C31" s="418"/>
    </row>
    <row r="32" spans="1:3" s="419" customFormat="1" ht="12" customHeight="1">
      <c r="A32" s="416" t="s">
        <v>213</v>
      </c>
      <c r="B32" s="417" t="s">
        <v>488</v>
      </c>
      <c r="C32" s="418">
        <v>82000000</v>
      </c>
    </row>
    <row r="33" spans="1:3" s="419" customFormat="1" ht="12" customHeight="1">
      <c r="A33" s="416" t="s">
        <v>214</v>
      </c>
      <c r="B33" s="417" t="s">
        <v>489</v>
      </c>
      <c r="C33" s="418"/>
    </row>
    <row r="34" spans="1:3" s="419" customFormat="1" ht="12" customHeight="1">
      <c r="A34" s="416" t="s">
        <v>484</v>
      </c>
      <c r="B34" s="417" t="s">
        <v>215</v>
      </c>
      <c r="C34" s="418">
        <v>4700000</v>
      </c>
    </row>
    <row r="35" spans="1:3" s="419" customFormat="1" ht="12" customHeight="1">
      <c r="A35" s="416" t="s">
        <v>485</v>
      </c>
      <c r="B35" s="417" t="s">
        <v>216</v>
      </c>
      <c r="C35" s="418"/>
    </row>
    <row r="36" spans="1:3" s="419" customFormat="1" ht="12" customHeight="1" thickBot="1">
      <c r="A36" s="420" t="s">
        <v>486</v>
      </c>
      <c r="B36" s="425" t="s">
        <v>217</v>
      </c>
      <c r="C36" s="423">
        <v>1000000</v>
      </c>
    </row>
    <row r="37" spans="1:3" s="419" customFormat="1" ht="12" customHeight="1" thickBot="1">
      <c r="A37" s="409" t="s">
        <v>15</v>
      </c>
      <c r="B37" s="410" t="s">
        <v>378</v>
      </c>
      <c r="C37" s="411">
        <f>SUM(C38:C48)</f>
        <v>9554000</v>
      </c>
    </row>
    <row r="38" spans="1:3" s="419" customFormat="1" ht="12" customHeight="1">
      <c r="A38" s="412" t="s">
        <v>77</v>
      </c>
      <c r="B38" s="413" t="s">
        <v>220</v>
      </c>
      <c r="C38" s="414"/>
    </row>
    <row r="39" spans="1:3" s="419" customFormat="1" ht="12" customHeight="1">
      <c r="A39" s="416" t="s">
        <v>78</v>
      </c>
      <c r="B39" s="417" t="s">
        <v>221</v>
      </c>
      <c r="C39" s="418">
        <v>410000</v>
      </c>
    </row>
    <row r="40" spans="1:3" s="419" customFormat="1" ht="12" customHeight="1">
      <c r="A40" s="416" t="s">
        <v>79</v>
      </c>
      <c r="B40" s="417" t="s">
        <v>222</v>
      </c>
      <c r="C40" s="418"/>
    </row>
    <row r="41" spans="1:3" s="419" customFormat="1" ht="12" customHeight="1">
      <c r="A41" s="416" t="s">
        <v>147</v>
      </c>
      <c r="B41" s="417" t="s">
        <v>223</v>
      </c>
      <c r="C41" s="418">
        <v>1530000</v>
      </c>
    </row>
    <row r="42" spans="1:3" s="419" customFormat="1" ht="12" customHeight="1">
      <c r="A42" s="416" t="s">
        <v>148</v>
      </c>
      <c r="B42" s="417" t="s">
        <v>224</v>
      </c>
      <c r="C42" s="418">
        <v>3200000</v>
      </c>
    </row>
    <row r="43" spans="1:3" s="419" customFormat="1" ht="12" customHeight="1">
      <c r="A43" s="416" t="s">
        <v>149</v>
      </c>
      <c r="B43" s="417" t="s">
        <v>225</v>
      </c>
      <c r="C43" s="418">
        <v>864000</v>
      </c>
    </row>
    <row r="44" spans="1:3" s="419" customFormat="1" ht="12" customHeight="1">
      <c r="A44" s="416" t="s">
        <v>150</v>
      </c>
      <c r="B44" s="417" t="s">
        <v>226</v>
      </c>
      <c r="C44" s="418"/>
    </row>
    <row r="45" spans="1:3" s="419" customFormat="1" ht="12" customHeight="1">
      <c r="A45" s="416" t="s">
        <v>151</v>
      </c>
      <c r="B45" s="417" t="s">
        <v>491</v>
      </c>
      <c r="C45" s="418">
        <v>450000</v>
      </c>
    </row>
    <row r="46" spans="1:3" s="419" customFormat="1" ht="12" customHeight="1">
      <c r="A46" s="416" t="s">
        <v>218</v>
      </c>
      <c r="B46" s="417" t="s">
        <v>228</v>
      </c>
      <c r="C46" s="426"/>
    </row>
    <row r="47" spans="1:3" s="419" customFormat="1" ht="12" customHeight="1">
      <c r="A47" s="420" t="s">
        <v>219</v>
      </c>
      <c r="B47" s="421" t="s">
        <v>380</v>
      </c>
      <c r="C47" s="427"/>
    </row>
    <row r="48" spans="1:3" s="419" customFormat="1" ht="12" customHeight="1" thickBot="1">
      <c r="A48" s="420" t="s">
        <v>379</v>
      </c>
      <c r="B48" s="421" t="s">
        <v>229</v>
      </c>
      <c r="C48" s="427">
        <v>3100000</v>
      </c>
    </row>
    <row r="49" spans="1:3" s="419" customFormat="1" ht="12" customHeight="1" thickBot="1">
      <c r="A49" s="409" t="s">
        <v>16</v>
      </c>
      <c r="B49" s="410" t="s">
        <v>230</v>
      </c>
      <c r="C49" s="411">
        <f>SUM(C50:C54)</f>
        <v>0</v>
      </c>
    </row>
    <row r="50" spans="1:3" s="419" customFormat="1" ht="12" customHeight="1">
      <c r="A50" s="412" t="s">
        <v>80</v>
      </c>
      <c r="B50" s="413" t="s">
        <v>234</v>
      </c>
      <c r="C50" s="428"/>
    </row>
    <row r="51" spans="1:3" s="419" customFormat="1" ht="12" customHeight="1">
      <c r="A51" s="416" t="s">
        <v>81</v>
      </c>
      <c r="B51" s="417" t="s">
        <v>235</v>
      </c>
      <c r="C51" s="426"/>
    </row>
    <row r="52" spans="1:3" s="419" customFormat="1" ht="12" customHeight="1">
      <c r="A52" s="416" t="s">
        <v>231</v>
      </c>
      <c r="B52" s="417" t="s">
        <v>236</v>
      </c>
      <c r="C52" s="426"/>
    </row>
    <row r="53" spans="1:3" s="419" customFormat="1" ht="12" customHeight="1">
      <c r="A53" s="416" t="s">
        <v>232</v>
      </c>
      <c r="B53" s="417" t="s">
        <v>237</v>
      </c>
      <c r="C53" s="426"/>
    </row>
    <row r="54" spans="1:3" s="419" customFormat="1" ht="12" customHeight="1" thickBot="1">
      <c r="A54" s="420" t="s">
        <v>233</v>
      </c>
      <c r="B54" s="421" t="s">
        <v>238</v>
      </c>
      <c r="C54" s="427"/>
    </row>
    <row r="55" spans="1:3" s="419" customFormat="1" ht="12" customHeight="1" thickBot="1">
      <c r="A55" s="409" t="s">
        <v>152</v>
      </c>
      <c r="B55" s="410" t="s">
        <v>239</v>
      </c>
      <c r="C55" s="411">
        <f>SUM(C56:C58)</f>
        <v>0</v>
      </c>
    </row>
    <row r="56" spans="1:3" s="419" customFormat="1" ht="12" customHeight="1">
      <c r="A56" s="412" t="s">
        <v>82</v>
      </c>
      <c r="B56" s="413" t="s">
        <v>240</v>
      </c>
      <c r="C56" s="414"/>
    </row>
    <row r="57" spans="1:3" s="419" customFormat="1" ht="12" customHeight="1">
      <c r="A57" s="416" t="s">
        <v>83</v>
      </c>
      <c r="B57" s="417" t="s">
        <v>371</v>
      </c>
      <c r="C57" s="418"/>
    </row>
    <row r="58" spans="1:3" s="419" customFormat="1" ht="12" customHeight="1">
      <c r="A58" s="416" t="s">
        <v>243</v>
      </c>
      <c r="B58" s="417" t="s">
        <v>241</v>
      </c>
      <c r="C58" s="418"/>
    </row>
    <row r="59" spans="1:3" s="419" customFormat="1" ht="12" customHeight="1" thickBot="1">
      <c r="A59" s="420" t="s">
        <v>244</v>
      </c>
      <c r="B59" s="421" t="s">
        <v>242</v>
      </c>
      <c r="C59" s="423"/>
    </row>
    <row r="60" spans="1:3" s="419" customFormat="1" ht="12" customHeight="1" thickBot="1">
      <c r="A60" s="409" t="s">
        <v>18</v>
      </c>
      <c r="B60" s="422" t="s">
        <v>245</v>
      </c>
      <c r="C60" s="411">
        <f>SUM(C61:C63)</f>
        <v>0</v>
      </c>
    </row>
    <row r="61" spans="1:3" s="419" customFormat="1" ht="12" customHeight="1">
      <c r="A61" s="412" t="s">
        <v>153</v>
      </c>
      <c r="B61" s="413" t="s">
        <v>247</v>
      </c>
      <c r="C61" s="426"/>
    </row>
    <row r="62" spans="1:3" s="419" customFormat="1" ht="12" customHeight="1">
      <c r="A62" s="416" t="s">
        <v>154</v>
      </c>
      <c r="B62" s="417" t="s">
        <v>372</v>
      </c>
      <c r="C62" s="426"/>
    </row>
    <row r="63" spans="1:3" s="419" customFormat="1" ht="12" customHeight="1">
      <c r="A63" s="416" t="s">
        <v>175</v>
      </c>
      <c r="B63" s="417" t="s">
        <v>248</v>
      </c>
      <c r="C63" s="426"/>
    </row>
    <row r="64" spans="1:3" s="419" customFormat="1" ht="12" customHeight="1" thickBot="1">
      <c r="A64" s="420" t="s">
        <v>246</v>
      </c>
      <c r="B64" s="421" t="s">
        <v>249</v>
      </c>
      <c r="C64" s="426"/>
    </row>
    <row r="65" spans="1:3" s="419" customFormat="1" ht="12" customHeight="1" thickBot="1">
      <c r="A65" s="409" t="s">
        <v>19</v>
      </c>
      <c r="B65" s="410" t="s">
        <v>250</v>
      </c>
      <c r="C65" s="424">
        <f>+C8+C15+C22+C29+C37+C49+C55+C60</f>
        <v>287038567</v>
      </c>
    </row>
    <row r="66" spans="1:3" s="419" customFormat="1" ht="12" customHeight="1" thickBot="1">
      <c r="A66" s="429" t="s">
        <v>340</v>
      </c>
      <c r="B66" s="422" t="s">
        <v>252</v>
      </c>
      <c r="C66" s="411">
        <f>SUM(C67:C69)</f>
        <v>0</v>
      </c>
    </row>
    <row r="67" spans="1:3" s="419" customFormat="1" ht="12" customHeight="1">
      <c r="A67" s="412" t="s">
        <v>283</v>
      </c>
      <c r="B67" s="413" t="s">
        <v>253</v>
      </c>
      <c r="C67" s="426"/>
    </row>
    <row r="68" spans="1:3" s="419" customFormat="1" ht="12" customHeight="1">
      <c r="A68" s="416" t="s">
        <v>292</v>
      </c>
      <c r="B68" s="417" t="s">
        <v>254</v>
      </c>
      <c r="C68" s="426"/>
    </row>
    <row r="69" spans="1:3" s="419" customFormat="1" ht="12" customHeight="1" thickBot="1">
      <c r="A69" s="420" t="s">
        <v>293</v>
      </c>
      <c r="B69" s="430" t="s">
        <v>255</v>
      </c>
      <c r="C69" s="426"/>
    </row>
    <row r="70" spans="1:3" s="419" customFormat="1" ht="12" customHeight="1" thickBot="1">
      <c r="A70" s="429" t="s">
        <v>256</v>
      </c>
      <c r="B70" s="422" t="s">
        <v>257</v>
      </c>
      <c r="C70" s="411">
        <f>SUM(C71:C74)</f>
        <v>42000000</v>
      </c>
    </row>
    <row r="71" spans="1:3" s="419" customFormat="1" ht="12" customHeight="1">
      <c r="A71" s="412" t="s">
        <v>130</v>
      </c>
      <c r="B71" s="413" t="s">
        <v>258</v>
      </c>
      <c r="C71" s="426">
        <v>42000000</v>
      </c>
    </row>
    <row r="72" spans="1:3" s="419" customFormat="1" ht="12" customHeight="1">
      <c r="A72" s="416" t="s">
        <v>131</v>
      </c>
      <c r="B72" s="417" t="s">
        <v>259</v>
      </c>
      <c r="C72" s="426"/>
    </row>
    <row r="73" spans="1:3" s="419" customFormat="1" ht="12" customHeight="1">
      <c r="A73" s="416" t="s">
        <v>284</v>
      </c>
      <c r="B73" s="417" t="s">
        <v>260</v>
      </c>
      <c r="C73" s="426"/>
    </row>
    <row r="74" spans="1:3" s="419" customFormat="1" ht="12" customHeight="1" thickBot="1">
      <c r="A74" s="420" t="s">
        <v>285</v>
      </c>
      <c r="B74" s="421" t="s">
        <v>261</v>
      </c>
      <c r="C74" s="426"/>
    </row>
    <row r="75" spans="1:3" s="419" customFormat="1" ht="12" customHeight="1" thickBot="1">
      <c r="A75" s="429" t="s">
        <v>262</v>
      </c>
      <c r="B75" s="422" t="s">
        <v>263</v>
      </c>
      <c r="C75" s="411">
        <f>SUM(C76:C77)</f>
        <v>83189958</v>
      </c>
    </row>
    <row r="76" spans="1:3" s="419" customFormat="1" ht="12" customHeight="1">
      <c r="A76" s="412" t="s">
        <v>286</v>
      </c>
      <c r="B76" s="413" t="s">
        <v>264</v>
      </c>
      <c r="C76" s="426">
        <v>83189958</v>
      </c>
    </row>
    <row r="77" spans="1:3" s="419" customFormat="1" ht="12" customHeight="1" thickBot="1">
      <c r="A77" s="420" t="s">
        <v>287</v>
      </c>
      <c r="B77" s="421" t="s">
        <v>265</v>
      </c>
      <c r="C77" s="426"/>
    </row>
    <row r="78" spans="1:3" s="415" customFormat="1" ht="12" customHeight="1" thickBot="1">
      <c r="A78" s="429" t="s">
        <v>266</v>
      </c>
      <c r="B78" s="422" t="s">
        <v>267</v>
      </c>
      <c r="C78" s="411">
        <f>SUM(C79:C81)</f>
        <v>6300000</v>
      </c>
    </row>
    <row r="79" spans="1:3" s="419" customFormat="1" ht="12" customHeight="1">
      <c r="A79" s="412" t="s">
        <v>288</v>
      </c>
      <c r="B79" s="413" t="s">
        <v>268</v>
      </c>
      <c r="C79" s="426"/>
    </row>
    <row r="80" spans="1:3" s="419" customFormat="1" ht="12" customHeight="1">
      <c r="A80" s="416" t="s">
        <v>289</v>
      </c>
      <c r="B80" s="417" t="s">
        <v>269</v>
      </c>
      <c r="C80" s="426"/>
    </row>
    <row r="81" spans="1:3" s="419" customFormat="1" ht="12" customHeight="1" thickBot="1">
      <c r="A81" s="420" t="s">
        <v>290</v>
      </c>
      <c r="B81" s="421" t="s">
        <v>270</v>
      </c>
      <c r="C81" s="426">
        <v>6300000</v>
      </c>
    </row>
    <row r="82" spans="1:3" s="419" customFormat="1" ht="12" customHeight="1" thickBot="1">
      <c r="A82" s="429" t="s">
        <v>271</v>
      </c>
      <c r="B82" s="422" t="s">
        <v>291</v>
      </c>
      <c r="C82" s="411">
        <f>SUM(C83:C86)</f>
        <v>0</v>
      </c>
    </row>
    <row r="83" spans="1:3" s="419" customFormat="1" ht="12" customHeight="1">
      <c r="A83" s="431" t="s">
        <v>272</v>
      </c>
      <c r="B83" s="413" t="s">
        <v>273</v>
      </c>
      <c r="C83" s="426"/>
    </row>
    <row r="84" spans="1:3" s="419" customFormat="1" ht="12" customHeight="1">
      <c r="A84" s="432" t="s">
        <v>274</v>
      </c>
      <c r="B84" s="417" t="s">
        <v>275</v>
      </c>
      <c r="C84" s="426"/>
    </row>
    <row r="85" spans="1:3" s="419" customFormat="1" ht="12" customHeight="1">
      <c r="A85" s="432" t="s">
        <v>276</v>
      </c>
      <c r="B85" s="417" t="s">
        <v>277</v>
      </c>
      <c r="C85" s="426"/>
    </row>
    <row r="86" spans="1:3" s="415" customFormat="1" ht="12" customHeight="1" thickBot="1">
      <c r="A86" s="433" t="s">
        <v>278</v>
      </c>
      <c r="B86" s="421" t="s">
        <v>279</v>
      </c>
      <c r="C86" s="426"/>
    </row>
    <row r="87" spans="1:3" s="415" customFormat="1" ht="12" customHeight="1" thickBot="1">
      <c r="A87" s="429" t="s">
        <v>280</v>
      </c>
      <c r="B87" s="422" t="s">
        <v>418</v>
      </c>
      <c r="C87" s="434"/>
    </row>
    <row r="88" spans="1:3" s="415" customFormat="1" ht="12" customHeight="1" thickBot="1">
      <c r="A88" s="429" t="s">
        <v>441</v>
      </c>
      <c r="B88" s="422" t="s">
        <v>281</v>
      </c>
      <c r="C88" s="434"/>
    </row>
    <row r="89" spans="1:3" s="415" customFormat="1" ht="12" customHeight="1" thickBot="1">
      <c r="A89" s="429" t="s">
        <v>442</v>
      </c>
      <c r="B89" s="435" t="s">
        <v>421</v>
      </c>
      <c r="C89" s="424">
        <f>+C66+C70+C75+C78+C82+C88+C87</f>
        <v>131489958</v>
      </c>
    </row>
    <row r="90" spans="1:3" s="415" customFormat="1" ht="12" customHeight="1" thickBot="1">
      <c r="A90" s="436" t="s">
        <v>443</v>
      </c>
      <c r="B90" s="437" t="s">
        <v>444</v>
      </c>
      <c r="C90" s="424">
        <f>+C65+C89</f>
        <v>418528525</v>
      </c>
    </row>
    <row r="91" spans="1:3" s="419" customFormat="1" ht="15" customHeight="1" thickBot="1">
      <c r="A91" s="438"/>
      <c r="B91" s="439"/>
      <c r="C91" s="440"/>
    </row>
    <row r="92" spans="1:3" s="405" customFormat="1" ht="16.5" customHeight="1" thickBot="1">
      <c r="A92" s="398"/>
      <c r="B92" s="441" t="s">
        <v>49</v>
      </c>
      <c r="C92" s="442"/>
    </row>
    <row r="93" spans="1:3" s="415" customFormat="1" ht="12" customHeight="1" thickBot="1">
      <c r="A93" s="443" t="s">
        <v>11</v>
      </c>
      <c r="B93" s="444" t="s">
        <v>551</v>
      </c>
      <c r="C93" s="445">
        <f>+C94+C95+C96+C97+C98</f>
        <v>303568049</v>
      </c>
    </row>
    <row r="94" spans="1:3" ht="12" customHeight="1">
      <c r="A94" s="446" t="s">
        <v>84</v>
      </c>
      <c r="B94" s="447" t="s">
        <v>42</v>
      </c>
      <c r="C94" s="448">
        <v>127598247</v>
      </c>
    </row>
    <row r="95" spans="1:3" ht="12" customHeight="1">
      <c r="A95" s="416" t="s">
        <v>85</v>
      </c>
      <c r="B95" s="449" t="s">
        <v>155</v>
      </c>
      <c r="C95" s="418">
        <v>34733039</v>
      </c>
    </row>
    <row r="96" spans="1:3" ht="12" customHeight="1">
      <c r="A96" s="416" t="s">
        <v>86</v>
      </c>
      <c r="B96" s="449" t="s">
        <v>121</v>
      </c>
      <c r="C96" s="423">
        <v>62262136</v>
      </c>
    </row>
    <row r="97" spans="1:3" ht="12" customHeight="1">
      <c r="A97" s="416" t="s">
        <v>87</v>
      </c>
      <c r="B97" s="450" t="s">
        <v>156</v>
      </c>
      <c r="C97" s="423">
        <v>11935489</v>
      </c>
    </row>
    <row r="98" spans="1:3" ht="12" customHeight="1">
      <c r="A98" s="416" t="s">
        <v>98</v>
      </c>
      <c r="B98" s="451" t="s">
        <v>157</v>
      </c>
      <c r="C98" s="423">
        <v>67039138</v>
      </c>
    </row>
    <row r="99" spans="1:3" ht="12" customHeight="1">
      <c r="A99" s="416" t="s">
        <v>88</v>
      </c>
      <c r="B99" s="449" t="s">
        <v>445</v>
      </c>
      <c r="C99" s="423"/>
    </row>
    <row r="100" spans="1:3" ht="12" customHeight="1">
      <c r="A100" s="416" t="s">
        <v>89</v>
      </c>
      <c r="B100" s="452" t="s">
        <v>384</v>
      </c>
      <c r="C100" s="423"/>
    </row>
    <row r="101" spans="1:3" ht="12" customHeight="1">
      <c r="A101" s="416" t="s">
        <v>99</v>
      </c>
      <c r="B101" s="452" t="s">
        <v>383</v>
      </c>
      <c r="C101" s="423">
        <v>5800000</v>
      </c>
    </row>
    <row r="102" spans="1:3" ht="12" customHeight="1">
      <c r="A102" s="416" t="s">
        <v>100</v>
      </c>
      <c r="B102" s="452" t="s">
        <v>297</v>
      </c>
      <c r="C102" s="423"/>
    </row>
    <row r="103" spans="1:3" ht="12" customHeight="1">
      <c r="A103" s="416" t="s">
        <v>101</v>
      </c>
      <c r="B103" s="453" t="s">
        <v>298</v>
      </c>
      <c r="C103" s="423"/>
    </row>
    <row r="104" spans="1:3" ht="12" customHeight="1">
      <c r="A104" s="416" t="s">
        <v>102</v>
      </c>
      <c r="B104" s="453" t="s">
        <v>299</v>
      </c>
      <c r="C104" s="423"/>
    </row>
    <row r="105" spans="1:3" ht="12" customHeight="1">
      <c r="A105" s="416" t="s">
        <v>104</v>
      </c>
      <c r="B105" s="452" t="s">
        <v>300</v>
      </c>
      <c r="C105" s="423">
        <v>21552000</v>
      </c>
    </row>
    <row r="106" spans="1:3" ht="12" customHeight="1">
      <c r="A106" s="416" t="s">
        <v>158</v>
      </c>
      <c r="B106" s="452" t="s">
        <v>301</v>
      </c>
      <c r="C106" s="423"/>
    </row>
    <row r="107" spans="1:3" ht="12" customHeight="1">
      <c r="A107" s="416" t="s">
        <v>295</v>
      </c>
      <c r="B107" s="453" t="s">
        <v>302</v>
      </c>
      <c r="C107" s="423"/>
    </row>
    <row r="108" spans="1:3" ht="12" customHeight="1">
      <c r="A108" s="454" t="s">
        <v>296</v>
      </c>
      <c r="B108" s="455" t="s">
        <v>303</v>
      </c>
      <c r="C108" s="423"/>
    </row>
    <row r="109" spans="1:3" ht="12" customHeight="1">
      <c r="A109" s="416" t="s">
        <v>381</v>
      </c>
      <c r="B109" s="455" t="s">
        <v>304</v>
      </c>
      <c r="C109" s="423"/>
    </row>
    <row r="110" spans="1:3" ht="12" customHeight="1">
      <c r="A110" s="416" t="s">
        <v>382</v>
      </c>
      <c r="B110" s="453" t="s">
        <v>305</v>
      </c>
      <c r="C110" s="418"/>
    </row>
    <row r="111" spans="1:3" ht="12" customHeight="1">
      <c r="A111" s="416" t="s">
        <v>386</v>
      </c>
      <c r="B111" s="450" t="s">
        <v>43</v>
      </c>
      <c r="C111" s="418">
        <v>39687138</v>
      </c>
    </row>
    <row r="112" spans="1:3" ht="12" customHeight="1">
      <c r="A112" s="420" t="s">
        <v>387</v>
      </c>
      <c r="B112" s="449" t="s">
        <v>446</v>
      </c>
      <c r="C112" s="423"/>
    </row>
    <row r="113" spans="1:3" ht="12" customHeight="1" thickBot="1">
      <c r="A113" s="456" t="s">
        <v>388</v>
      </c>
      <c r="B113" s="457" t="s">
        <v>447</v>
      </c>
      <c r="C113" s="458"/>
    </row>
    <row r="114" spans="1:3" ht="12" customHeight="1" thickBot="1">
      <c r="A114" s="409" t="s">
        <v>12</v>
      </c>
      <c r="B114" s="459" t="s">
        <v>552</v>
      </c>
      <c r="C114" s="411">
        <f>+C115+C117+C119</f>
        <v>50554000</v>
      </c>
    </row>
    <row r="115" spans="1:3" ht="12" customHeight="1">
      <c r="A115" s="412" t="s">
        <v>90</v>
      </c>
      <c r="B115" s="449" t="s">
        <v>174</v>
      </c>
      <c r="C115" s="414">
        <v>13843000</v>
      </c>
    </row>
    <row r="116" spans="1:3" ht="12" customHeight="1">
      <c r="A116" s="412" t="s">
        <v>91</v>
      </c>
      <c r="B116" s="460" t="s">
        <v>309</v>
      </c>
      <c r="C116" s="414"/>
    </row>
    <row r="117" spans="1:3" ht="12" customHeight="1">
      <c r="A117" s="412" t="s">
        <v>92</v>
      </c>
      <c r="B117" s="460" t="s">
        <v>159</v>
      </c>
      <c r="C117" s="418">
        <v>36711000</v>
      </c>
    </row>
    <row r="118" spans="1:3" ht="12" customHeight="1">
      <c r="A118" s="412" t="s">
        <v>93</v>
      </c>
      <c r="B118" s="460" t="s">
        <v>310</v>
      </c>
      <c r="C118" s="461"/>
    </row>
    <row r="119" spans="1:3" ht="12" customHeight="1">
      <c r="A119" s="412" t="s">
        <v>94</v>
      </c>
      <c r="B119" s="462" t="s">
        <v>176</v>
      </c>
      <c r="C119" s="461"/>
    </row>
    <row r="120" spans="1:3" ht="12" customHeight="1">
      <c r="A120" s="412" t="s">
        <v>103</v>
      </c>
      <c r="B120" s="463" t="s">
        <v>373</v>
      </c>
      <c r="C120" s="461"/>
    </row>
    <row r="121" spans="1:3" ht="12" customHeight="1">
      <c r="A121" s="412" t="s">
        <v>105</v>
      </c>
      <c r="B121" s="464" t="s">
        <v>315</v>
      </c>
      <c r="C121" s="461"/>
    </row>
    <row r="122" spans="1:3" ht="12" customHeight="1">
      <c r="A122" s="412" t="s">
        <v>160</v>
      </c>
      <c r="B122" s="453" t="s">
        <v>299</v>
      </c>
      <c r="C122" s="461"/>
    </row>
    <row r="123" spans="1:3" ht="12" customHeight="1">
      <c r="A123" s="412" t="s">
        <v>161</v>
      </c>
      <c r="B123" s="453" t="s">
        <v>314</v>
      </c>
      <c r="C123" s="461"/>
    </row>
    <row r="124" spans="1:3" ht="12" customHeight="1">
      <c r="A124" s="412" t="s">
        <v>162</v>
      </c>
      <c r="B124" s="453" t="s">
        <v>313</v>
      </c>
      <c r="C124" s="461"/>
    </row>
    <row r="125" spans="1:3" ht="12" customHeight="1">
      <c r="A125" s="412" t="s">
        <v>306</v>
      </c>
      <c r="B125" s="453" t="s">
        <v>302</v>
      </c>
      <c r="C125" s="461"/>
    </row>
    <row r="126" spans="1:3" ht="12" customHeight="1">
      <c r="A126" s="412" t="s">
        <v>307</v>
      </c>
      <c r="B126" s="453" t="s">
        <v>312</v>
      </c>
      <c r="C126" s="461"/>
    </row>
    <row r="127" spans="1:3" ht="12" customHeight="1" thickBot="1">
      <c r="A127" s="454" t="s">
        <v>308</v>
      </c>
      <c r="B127" s="453" t="s">
        <v>311</v>
      </c>
      <c r="C127" s="465"/>
    </row>
    <row r="128" spans="1:3" ht="12" customHeight="1" thickBot="1">
      <c r="A128" s="409" t="s">
        <v>13</v>
      </c>
      <c r="B128" s="466" t="s">
        <v>391</v>
      </c>
      <c r="C128" s="411">
        <f>+C93+C114</f>
        <v>354122049</v>
      </c>
    </row>
    <row r="129" spans="1:3" ht="12" customHeight="1" thickBot="1">
      <c r="A129" s="409" t="s">
        <v>14</v>
      </c>
      <c r="B129" s="466" t="s">
        <v>392</v>
      </c>
      <c r="C129" s="411">
        <f>+C130+C131+C132</f>
        <v>0</v>
      </c>
    </row>
    <row r="130" spans="1:3" s="415" customFormat="1" ht="12" customHeight="1">
      <c r="A130" s="412" t="s">
        <v>211</v>
      </c>
      <c r="B130" s="467" t="s">
        <v>450</v>
      </c>
      <c r="C130" s="461"/>
    </row>
    <row r="131" spans="1:3" ht="12" customHeight="1">
      <c r="A131" s="412" t="s">
        <v>212</v>
      </c>
      <c r="B131" s="467" t="s">
        <v>400</v>
      </c>
      <c r="C131" s="461"/>
    </row>
    <row r="132" spans="1:3" ht="12" customHeight="1" thickBot="1">
      <c r="A132" s="454" t="s">
        <v>213</v>
      </c>
      <c r="B132" s="468" t="s">
        <v>449</v>
      </c>
      <c r="C132" s="461"/>
    </row>
    <row r="133" spans="1:3" ht="12" customHeight="1" thickBot="1">
      <c r="A133" s="409" t="s">
        <v>15</v>
      </c>
      <c r="B133" s="466" t="s">
        <v>393</v>
      </c>
      <c r="C133" s="411">
        <f>+C134+C135+C136+C137+C138+C139</f>
        <v>0</v>
      </c>
    </row>
    <row r="134" spans="1:3" ht="12" customHeight="1">
      <c r="A134" s="412" t="s">
        <v>77</v>
      </c>
      <c r="B134" s="467" t="s">
        <v>402</v>
      </c>
      <c r="C134" s="461"/>
    </row>
    <row r="135" spans="1:3" ht="12" customHeight="1">
      <c r="A135" s="412" t="s">
        <v>78</v>
      </c>
      <c r="B135" s="467" t="s">
        <v>394</v>
      </c>
      <c r="C135" s="461"/>
    </row>
    <row r="136" spans="1:3" ht="12" customHeight="1">
      <c r="A136" s="412" t="s">
        <v>79</v>
      </c>
      <c r="B136" s="467" t="s">
        <v>395</v>
      </c>
      <c r="C136" s="461"/>
    </row>
    <row r="137" spans="1:3" ht="12" customHeight="1">
      <c r="A137" s="412" t="s">
        <v>147</v>
      </c>
      <c r="B137" s="467" t="s">
        <v>448</v>
      </c>
      <c r="C137" s="461"/>
    </row>
    <row r="138" spans="1:3" ht="12" customHeight="1">
      <c r="A138" s="412" t="s">
        <v>148</v>
      </c>
      <c r="B138" s="467" t="s">
        <v>397</v>
      </c>
      <c r="C138" s="461"/>
    </row>
    <row r="139" spans="1:3" s="415" customFormat="1" ht="12" customHeight="1" thickBot="1">
      <c r="A139" s="454" t="s">
        <v>149</v>
      </c>
      <c r="B139" s="468" t="s">
        <v>398</v>
      </c>
      <c r="C139" s="461"/>
    </row>
    <row r="140" spans="1:11" ht="12" customHeight="1" thickBot="1">
      <c r="A140" s="409" t="s">
        <v>16</v>
      </c>
      <c r="B140" s="466" t="s">
        <v>473</v>
      </c>
      <c r="C140" s="424">
        <f>+C141+C142+C144+C145+C143</f>
        <v>0</v>
      </c>
      <c r="K140" s="469"/>
    </row>
    <row r="141" spans="1:3" ht="12.75">
      <c r="A141" s="412" t="s">
        <v>80</v>
      </c>
      <c r="B141" s="467" t="s">
        <v>316</v>
      </c>
      <c r="C141" s="461"/>
    </row>
    <row r="142" spans="1:3" ht="12" customHeight="1">
      <c r="A142" s="412" t="s">
        <v>81</v>
      </c>
      <c r="B142" s="467" t="s">
        <v>317</v>
      </c>
      <c r="C142" s="461"/>
    </row>
    <row r="143" spans="1:3" s="415" customFormat="1" ht="12" customHeight="1">
      <c r="A143" s="412" t="s">
        <v>231</v>
      </c>
      <c r="B143" s="467" t="s">
        <v>472</v>
      </c>
      <c r="C143" s="461"/>
    </row>
    <row r="144" spans="1:3" s="415" customFormat="1" ht="12" customHeight="1">
      <c r="A144" s="412" t="s">
        <v>232</v>
      </c>
      <c r="B144" s="467" t="s">
        <v>407</v>
      </c>
      <c r="C144" s="461"/>
    </row>
    <row r="145" spans="1:3" s="415" customFormat="1" ht="12" customHeight="1" thickBot="1">
      <c r="A145" s="454" t="s">
        <v>233</v>
      </c>
      <c r="B145" s="468" t="s">
        <v>336</v>
      </c>
      <c r="C145" s="461"/>
    </row>
    <row r="146" spans="1:3" s="415" customFormat="1" ht="12" customHeight="1" thickBot="1">
      <c r="A146" s="409" t="s">
        <v>17</v>
      </c>
      <c r="B146" s="466" t="s">
        <v>408</v>
      </c>
      <c r="C146" s="470">
        <f>+C147+C148+C149+C150+C151</f>
        <v>0</v>
      </c>
    </row>
    <row r="147" spans="1:3" s="415" customFormat="1" ht="12" customHeight="1">
      <c r="A147" s="412" t="s">
        <v>82</v>
      </c>
      <c r="B147" s="467" t="s">
        <v>403</v>
      </c>
      <c r="C147" s="461"/>
    </row>
    <row r="148" spans="1:3" s="415" customFormat="1" ht="12" customHeight="1">
      <c r="A148" s="412" t="s">
        <v>83</v>
      </c>
      <c r="B148" s="467" t="s">
        <v>410</v>
      </c>
      <c r="C148" s="461"/>
    </row>
    <row r="149" spans="1:3" s="415" customFormat="1" ht="12" customHeight="1">
      <c r="A149" s="412" t="s">
        <v>243</v>
      </c>
      <c r="B149" s="467" t="s">
        <v>405</v>
      </c>
      <c r="C149" s="461"/>
    </row>
    <row r="150" spans="1:3" ht="12.75" customHeight="1">
      <c r="A150" s="412" t="s">
        <v>244</v>
      </c>
      <c r="B150" s="467" t="s">
        <v>451</v>
      </c>
      <c r="C150" s="461"/>
    </row>
    <row r="151" spans="1:3" ht="12.75" customHeight="1" thickBot="1">
      <c r="A151" s="454" t="s">
        <v>409</v>
      </c>
      <c r="B151" s="468" t="s">
        <v>412</v>
      </c>
      <c r="C151" s="465"/>
    </row>
    <row r="152" spans="1:3" ht="12.75" customHeight="1" thickBot="1">
      <c r="A152" s="471" t="s">
        <v>18</v>
      </c>
      <c r="B152" s="466" t="s">
        <v>413</v>
      </c>
      <c r="C152" s="470"/>
    </row>
    <row r="153" spans="1:3" ht="12" customHeight="1" thickBot="1">
      <c r="A153" s="471" t="s">
        <v>19</v>
      </c>
      <c r="B153" s="466" t="s">
        <v>414</v>
      </c>
      <c r="C153" s="470"/>
    </row>
    <row r="154" spans="1:3" ht="15" customHeight="1" thickBot="1">
      <c r="A154" s="409" t="s">
        <v>20</v>
      </c>
      <c r="B154" s="466" t="s">
        <v>416</v>
      </c>
      <c r="C154" s="472">
        <f>+C129+C133+C140+C146+C152+C153</f>
        <v>0</v>
      </c>
    </row>
    <row r="155" spans="1:3" ht="13.5" thickBot="1">
      <c r="A155" s="473" t="s">
        <v>21</v>
      </c>
      <c r="B155" s="474" t="s">
        <v>415</v>
      </c>
      <c r="C155" s="472">
        <f>+C128+C154</f>
        <v>354122049</v>
      </c>
    </row>
    <row r="156" ht="15" customHeight="1" thickBot="1"/>
    <row r="157" spans="1:3" ht="14.25" customHeight="1" thickBot="1">
      <c r="A157" s="478" t="s">
        <v>452</v>
      </c>
      <c r="B157" s="479"/>
      <c r="C157" s="480"/>
    </row>
    <row r="158" spans="1:3" ht="13.5" thickBot="1">
      <c r="A158" s="478" t="s">
        <v>171</v>
      </c>
      <c r="B158" s="479"/>
      <c r="C158" s="480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workbookViewId="0" topLeftCell="A1">
      <selection activeCell="C1" sqref="C1"/>
    </sheetView>
  </sheetViews>
  <sheetFormatPr defaultColWidth="9.00390625" defaultRowHeight="12.75"/>
  <cols>
    <col min="1" max="1" width="19.50390625" style="475" customWidth="1"/>
    <col min="2" max="2" width="72.00390625" style="476" customWidth="1"/>
    <col min="3" max="3" width="25.00390625" style="477" customWidth="1"/>
    <col min="4" max="16384" width="9.375" style="401" customWidth="1"/>
  </cols>
  <sheetData>
    <row r="1" spans="1:3" s="388" customFormat="1" ht="16.5" customHeight="1" thickBot="1">
      <c r="A1" s="385"/>
      <c r="B1" s="386"/>
      <c r="C1" s="387" t="s">
        <v>563</v>
      </c>
    </row>
    <row r="2" spans="1:3" s="392" customFormat="1" ht="21" customHeight="1">
      <c r="A2" s="389" t="s">
        <v>53</v>
      </c>
      <c r="B2" s="390" t="s">
        <v>511</v>
      </c>
      <c r="C2" s="391" t="s">
        <v>46</v>
      </c>
    </row>
    <row r="3" spans="1:3" s="392" customFormat="1" ht="13.5" thickBot="1">
      <c r="A3" s="393" t="s">
        <v>169</v>
      </c>
      <c r="B3" s="394" t="s">
        <v>375</v>
      </c>
      <c r="C3" s="395" t="s">
        <v>51</v>
      </c>
    </row>
    <row r="4" spans="1:3" s="392" customFormat="1" ht="15.75" customHeight="1" thickBot="1">
      <c r="A4" s="396"/>
      <c r="B4" s="396"/>
      <c r="C4" s="397"/>
    </row>
    <row r="5" spans="1:3" ht="13.5" thickBot="1">
      <c r="A5" s="398" t="s">
        <v>170</v>
      </c>
      <c r="B5" s="399" t="s">
        <v>495</v>
      </c>
      <c r="C5" s="400" t="s">
        <v>47</v>
      </c>
    </row>
    <row r="6" spans="1:3" s="405" customFormat="1" ht="12.75" customHeight="1" thickBot="1">
      <c r="A6" s="402"/>
      <c r="B6" s="403" t="s">
        <v>435</v>
      </c>
      <c r="C6" s="404" t="s">
        <v>436</v>
      </c>
    </row>
    <row r="7" spans="1:3" s="405" customFormat="1" ht="15.75" customHeight="1" thickBot="1">
      <c r="A7" s="406"/>
      <c r="B7" s="407" t="s">
        <v>48</v>
      </c>
      <c r="C7" s="408"/>
    </row>
    <row r="8" spans="1:3" s="405" customFormat="1" ht="12" customHeight="1" thickBot="1">
      <c r="A8" s="409" t="s">
        <v>11</v>
      </c>
      <c r="B8" s="410" t="s">
        <v>195</v>
      </c>
      <c r="C8" s="411">
        <v>2750000</v>
      </c>
    </row>
    <row r="9" spans="1:3" s="415" customFormat="1" ht="12" customHeight="1">
      <c r="A9" s="412" t="s">
        <v>84</v>
      </c>
      <c r="B9" s="413" t="s">
        <v>196</v>
      </c>
      <c r="C9" s="414"/>
    </row>
    <row r="10" spans="1:3" s="419" customFormat="1" ht="12" customHeight="1">
      <c r="A10" s="416" t="s">
        <v>85</v>
      </c>
      <c r="B10" s="417" t="s">
        <v>197</v>
      </c>
      <c r="C10" s="418"/>
    </row>
    <row r="11" spans="1:3" s="419" customFormat="1" ht="12" customHeight="1">
      <c r="A11" s="416" t="s">
        <v>86</v>
      </c>
      <c r="B11" s="417" t="s">
        <v>482</v>
      </c>
      <c r="C11" s="418">
        <v>2750000</v>
      </c>
    </row>
    <row r="12" spans="1:3" s="419" customFormat="1" ht="12" customHeight="1">
      <c r="A12" s="416" t="s">
        <v>87</v>
      </c>
      <c r="B12" s="417" t="s">
        <v>199</v>
      </c>
      <c r="C12" s="418"/>
    </row>
    <row r="13" spans="1:3" s="419" customFormat="1" ht="12" customHeight="1">
      <c r="A13" s="416" t="s">
        <v>129</v>
      </c>
      <c r="B13" s="417" t="s">
        <v>440</v>
      </c>
      <c r="C13" s="418"/>
    </row>
    <row r="14" spans="1:3" s="415" customFormat="1" ht="12" customHeight="1" thickBot="1">
      <c r="A14" s="420" t="s">
        <v>88</v>
      </c>
      <c r="B14" s="421" t="s">
        <v>377</v>
      </c>
      <c r="C14" s="418"/>
    </row>
    <row r="15" spans="1:3" s="415" customFormat="1" ht="12" customHeight="1" thickBot="1">
      <c r="A15" s="409" t="s">
        <v>12</v>
      </c>
      <c r="B15" s="422" t="s">
        <v>200</v>
      </c>
      <c r="C15" s="411">
        <f>+C16+C17+C18+C19+C20</f>
        <v>0</v>
      </c>
    </row>
    <row r="16" spans="1:3" s="415" customFormat="1" ht="12" customHeight="1">
      <c r="A16" s="412" t="s">
        <v>90</v>
      </c>
      <c r="B16" s="413" t="s">
        <v>201</v>
      </c>
      <c r="C16" s="414"/>
    </row>
    <row r="17" spans="1:3" s="415" customFormat="1" ht="12" customHeight="1">
      <c r="A17" s="416" t="s">
        <v>91</v>
      </c>
      <c r="B17" s="417" t="s">
        <v>202</v>
      </c>
      <c r="C17" s="418"/>
    </row>
    <row r="18" spans="1:3" s="415" customFormat="1" ht="12" customHeight="1">
      <c r="A18" s="416" t="s">
        <v>92</v>
      </c>
      <c r="B18" s="417" t="s">
        <v>367</v>
      </c>
      <c r="C18" s="418"/>
    </row>
    <row r="19" spans="1:3" s="415" customFormat="1" ht="12" customHeight="1">
      <c r="A19" s="416" t="s">
        <v>93</v>
      </c>
      <c r="B19" s="417" t="s">
        <v>368</v>
      </c>
      <c r="C19" s="418"/>
    </row>
    <row r="20" spans="1:3" s="415" customFormat="1" ht="12" customHeight="1">
      <c r="A20" s="416" t="s">
        <v>94</v>
      </c>
      <c r="B20" s="417" t="s">
        <v>203</v>
      </c>
      <c r="C20" s="418"/>
    </row>
    <row r="21" spans="1:3" s="419" customFormat="1" ht="12" customHeight="1" thickBot="1">
      <c r="A21" s="420" t="s">
        <v>103</v>
      </c>
      <c r="B21" s="421" t="s">
        <v>204</v>
      </c>
      <c r="C21" s="423"/>
    </row>
    <row r="22" spans="1:3" s="419" customFormat="1" ht="12" customHeight="1" thickBot="1">
      <c r="A22" s="409" t="s">
        <v>13</v>
      </c>
      <c r="B22" s="410" t="s">
        <v>205</v>
      </c>
      <c r="C22" s="411">
        <f>+C23+C24+C25+C26+C27</f>
        <v>0</v>
      </c>
    </row>
    <row r="23" spans="1:3" s="419" customFormat="1" ht="12" customHeight="1">
      <c r="A23" s="412" t="s">
        <v>73</v>
      </c>
      <c r="B23" s="413" t="s">
        <v>206</v>
      </c>
      <c r="C23" s="414"/>
    </row>
    <row r="24" spans="1:3" s="415" customFormat="1" ht="12" customHeight="1">
      <c r="A24" s="416" t="s">
        <v>74</v>
      </c>
      <c r="B24" s="417" t="s">
        <v>207</v>
      </c>
      <c r="C24" s="418"/>
    </row>
    <row r="25" spans="1:3" s="419" customFormat="1" ht="12" customHeight="1">
      <c r="A25" s="416" t="s">
        <v>75</v>
      </c>
      <c r="B25" s="417" t="s">
        <v>369</v>
      </c>
      <c r="C25" s="418"/>
    </row>
    <row r="26" spans="1:3" s="419" customFormat="1" ht="12" customHeight="1">
      <c r="A26" s="416" t="s">
        <v>76</v>
      </c>
      <c r="B26" s="417" t="s">
        <v>370</v>
      </c>
      <c r="C26" s="418"/>
    </row>
    <row r="27" spans="1:3" s="419" customFormat="1" ht="12" customHeight="1">
      <c r="A27" s="416" t="s">
        <v>143</v>
      </c>
      <c r="B27" s="417" t="s">
        <v>208</v>
      </c>
      <c r="C27" s="418"/>
    </row>
    <row r="28" spans="1:3" s="419" customFormat="1" ht="12" customHeight="1" thickBot="1">
      <c r="A28" s="420" t="s">
        <v>144</v>
      </c>
      <c r="B28" s="421" t="s">
        <v>209</v>
      </c>
      <c r="C28" s="423"/>
    </row>
    <row r="29" spans="1:3" s="419" customFormat="1" ht="12" customHeight="1" thickBot="1">
      <c r="A29" s="409" t="s">
        <v>145</v>
      </c>
      <c r="B29" s="410" t="s">
        <v>492</v>
      </c>
      <c r="C29" s="424">
        <f>SUM(C30:C36)</f>
        <v>0</v>
      </c>
    </row>
    <row r="30" spans="1:3" s="419" customFormat="1" ht="12" customHeight="1">
      <c r="A30" s="412" t="s">
        <v>211</v>
      </c>
      <c r="B30" s="413" t="s">
        <v>496</v>
      </c>
      <c r="C30" s="414"/>
    </row>
    <row r="31" spans="1:3" s="419" customFormat="1" ht="12" customHeight="1">
      <c r="A31" s="416" t="s">
        <v>212</v>
      </c>
      <c r="B31" s="417" t="s">
        <v>487</v>
      </c>
      <c r="C31" s="418"/>
    </row>
    <row r="32" spans="1:3" s="419" customFormat="1" ht="12" customHeight="1">
      <c r="A32" s="416" t="s">
        <v>213</v>
      </c>
      <c r="B32" s="417" t="s">
        <v>488</v>
      </c>
      <c r="C32" s="418"/>
    </row>
    <row r="33" spans="1:3" s="419" customFormat="1" ht="12" customHeight="1">
      <c r="A33" s="416" t="s">
        <v>214</v>
      </c>
      <c r="B33" s="417" t="s">
        <v>489</v>
      </c>
      <c r="C33" s="418"/>
    </row>
    <row r="34" spans="1:3" s="419" customFormat="1" ht="12" customHeight="1">
      <c r="A34" s="416" t="s">
        <v>484</v>
      </c>
      <c r="B34" s="417" t="s">
        <v>215</v>
      </c>
      <c r="C34" s="418"/>
    </row>
    <row r="35" spans="1:3" s="419" customFormat="1" ht="12" customHeight="1">
      <c r="A35" s="416" t="s">
        <v>485</v>
      </c>
      <c r="B35" s="417" t="s">
        <v>216</v>
      </c>
      <c r="C35" s="418"/>
    </row>
    <row r="36" spans="1:3" s="419" customFormat="1" ht="12" customHeight="1" thickBot="1">
      <c r="A36" s="420" t="s">
        <v>486</v>
      </c>
      <c r="B36" s="425" t="s">
        <v>217</v>
      </c>
      <c r="C36" s="423"/>
    </row>
    <row r="37" spans="1:3" s="419" customFormat="1" ht="12" customHeight="1" thickBot="1">
      <c r="A37" s="409" t="s">
        <v>15</v>
      </c>
      <c r="B37" s="410" t="s">
        <v>378</v>
      </c>
      <c r="C37" s="411">
        <f>SUM(C38:C48)</f>
        <v>0</v>
      </c>
    </row>
    <row r="38" spans="1:3" s="419" customFormat="1" ht="12" customHeight="1">
      <c r="A38" s="412" t="s">
        <v>77</v>
      </c>
      <c r="B38" s="413" t="s">
        <v>220</v>
      </c>
      <c r="C38" s="414"/>
    </row>
    <row r="39" spans="1:3" s="419" customFormat="1" ht="12" customHeight="1">
      <c r="A39" s="416" t="s">
        <v>78</v>
      </c>
      <c r="B39" s="417" t="s">
        <v>221</v>
      </c>
      <c r="C39" s="418"/>
    </row>
    <row r="40" spans="1:3" s="419" customFormat="1" ht="12" customHeight="1">
      <c r="A40" s="416" t="s">
        <v>79</v>
      </c>
      <c r="B40" s="417" t="s">
        <v>222</v>
      </c>
      <c r="C40" s="418"/>
    </row>
    <row r="41" spans="1:3" s="419" customFormat="1" ht="12" customHeight="1">
      <c r="A41" s="416" t="s">
        <v>147</v>
      </c>
      <c r="B41" s="417" t="s">
        <v>223</v>
      </c>
      <c r="C41" s="418"/>
    </row>
    <row r="42" spans="1:3" s="419" customFormat="1" ht="12" customHeight="1">
      <c r="A42" s="416" t="s">
        <v>148</v>
      </c>
      <c r="B42" s="417" t="s">
        <v>224</v>
      </c>
      <c r="C42" s="418"/>
    </row>
    <row r="43" spans="1:3" s="419" customFormat="1" ht="12" customHeight="1">
      <c r="A43" s="416" t="s">
        <v>149</v>
      </c>
      <c r="B43" s="417" t="s">
        <v>225</v>
      </c>
      <c r="C43" s="418"/>
    </row>
    <row r="44" spans="1:3" s="419" customFormat="1" ht="12" customHeight="1">
      <c r="A44" s="416" t="s">
        <v>150</v>
      </c>
      <c r="B44" s="417" t="s">
        <v>226</v>
      </c>
      <c r="C44" s="418"/>
    </row>
    <row r="45" spans="1:3" s="419" customFormat="1" ht="12" customHeight="1">
      <c r="A45" s="416" t="s">
        <v>151</v>
      </c>
      <c r="B45" s="417" t="s">
        <v>491</v>
      </c>
      <c r="C45" s="418"/>
    </row>
    <row r="46" spans="1:3" s="419" customFormat="1" ht="12" customHeight="1">
      <c r="A46" s="416" t="s">
        <v>218</v>
      </c>
      <c r="B46" s="417" t="s">
        <v>228</v>
      </c>
      <c r="C46" s="426"/>
    </row>
    <row r="47" spans="1:3" s="419" customFormat="1" ht="12" customHeight="1">
      <c r="A47" s="420" t="s">
        <v>219</v>
      </c>
      <c r="B47" s="421" t="s">
        <v>380</v>
      </c>
      <c r="C47" s="427"/>
    </row>
    <row r="48" spans="1:3" s="419" customFormat="1" ht="12" customHeight="1" thickBot="1">
      <c r="A48" s="420" t="s">
        <v>379</v>
      </c>
      <c r="B48" s="421" t="s">
        <v>229</v>
      </c>
      <c r="C48" s="427"/>
    </row>
    <row r="49" spans="1:3" s="419" customFormat="1" ht="12" customHeight="1" thickBot="1">
      <c r="A49" s="409" t="s">
        <v>16</v>
      </c>
      <c r="B49" s="410" t="s">
        <v>230</v>
      </c>
      <c r="C49" s="411">
        <f>SUM(C50:C54)</f>
        <v>0</v>
      </c>
    </row>
    <row r="50" spans="1:3" s="419" customFormat="1" ht="12" customHeight="1">
      <c r="A50" s="412" t="s">
        <v>80</v>
      </c>
      <c r="B50" s="413" t="s">
        <v>234</v>
      </c>
      <c r="C50" s="428"/>
    </row>
    <row r="51" spans="1:3" s="419" customFormat="1" ht="12" customHeight="1">
      <c r="A51" s="416" t="s">
        <v>81</v>
      </c>
      <c r="B51" s="417" t="s">
        <v>235</v>
      </c>
      <c r="C51" s="426"/>
    </row>
    <row r="52" spans="1:3" s="419" customFormat="1" ht="12" customHeight="1">
      <c r="A52" s="416" t="s">
        <v>231</v>
      </c>
      <c r="B52" s="417" t="s">
        <v>236</v>
      </c>
      <c r="C52" s="426"/>
    </row>
    <row r="53" spans="1:3" s="419" customFormat="1" ht="12" customHeight="1">
      <c r="A53" s="416" t="s">
        <v>232</v>
      </c>
      <c r="B53" s="417" t="s">
        <v>237</v>
      </c>
      <c r="C53" s="426"/>
    </row>
    <row r="54" spans="1:3" s="419" customFormat="1" ht="12" customHeight="1" thickBot="1">
      <c r="A54" s="420" t="s">
        <v>233</v>
      </c>
      <c r="B54" s="421" t="s">
        <v>238</v>
      </c>
      <c r="C54" s="427"/>
    </row>
    <row r="55" spans="1:3" s="419" customFormat="1" ht="12" customHeight="1" thickBot="1">
      <c r="A55" s="409" t="s">
        <v>152</v>
      </c>
      <c r="B55" s="410" t="s">
        <v>239</v>
      </c>
      <c r="C55" s="411">
        <f>SUM(C56:C58)</f>
        <v>1960000</v>
      </c>
    </row>
    <row r="56" spans="1:3" s="419" customFormat="1" ht="12" customHeight="1">
      <c r="A56" s="412" t="s">
        <v>82</v>
      </c>
      <c r="B56" s="413" t="s">
        <v>240</v>
      </c>
      <c r="C56" s="414"/>
    </row>
    <row r="57" spans="1:3" s="419" customFormat="1" ht="12" customHeight="1">
      <c r="A57" s="416" t="s">
        <v>83</v>
      </c>
      <c r="B57" s="417" t="s">
        <v>371</v>
      </c>
      <c r="C57" s="418"/>
    </row>
    <row r="58" spans="1:3" s="419" customFormat="1" ht="12" customHeight="1">
      <c r="A58" s="416" t="s">
        <v>243</v>
      </c>
      <c r="B58" s="417" t="s">
        <v>241</v>
      </c>
      <c r="C58" s="418">
        <v>1960000</v>
      </c>
    </row>
    <row r="59" spans="1:3" s="419" customFormat="1" ht="12" customHeight="1" thickBot="1">
      <c r="A59" s="420" t="s">
        <v>244</v>
      </c>
      <c r="B59" s="421" t="s">
        <v>242</v>
      </c>
      <c r="C59" s="423"/>
    </row>
    <row r="60" spans="1:3" s="419" customFormat="1" ht="12" customHeight="1" thickBot="1">
      <c r="A60" s="409" t="s">
        <v>18</v>
      </c>
      <c r="B60" s="422" t="s">
        <v>245</v>
      </c>
      <c r="C60" s="411">
        <f>SUM(C61:C63)</f>
        <v>0</v>
      </c>
    </row>
    <row r="61" spans="1:3" s="419" customFormat="1" ht="12" customHeight="1">
      <c r="A61" s="412" t="s">
        <v>153</v>
      </c>
      <c r="B61" s="413" t="s">
        <v>247</v>
      </c>
      <c r="C61" s="426"/>
    </row>
    <row r="62" spans="1:3" s="419" customFormat="1" ht="12" customHeight="1">
      <c r="A62" s="416" t="s">
        <v>154</v>
      </c>
      <c r="B62" s="417" t="s">
        <v>372</v>
      </c>
      <c r="C62" s="426"/>
    </row>
    <row r="63" spans="1:3" s="419" customFormat="1" ht="12" customHeight="1">
      <c r="A63" s="416" t="s">
        <v>175</v>
      </c>
      <c r="B63" s="417" t="s">
        <v>248</v>
      </c>
      <c r="C63" s="426"/>
    </row>
    <row r="64" spans="1:3" s="419" customFormat="1" ht="12" customHeight="1" thickBot="1">
      <c r="A64" s="420" t="s">
        <v>246</v>
      </c>
      <c r="B64" s="421" t="s">
        <v>249</v>
      </c>
      <c r="C64" s="426"/>
    </row>
    <row r="65" spans="1:3" s="419" customFormat="1" ht="12" customHeight="1" thickBot="1">
      <c r="A65" s="409" t="s">
        <v>19</v>
      </c>
      <c r="B65" s="410" t="s">
        <v>250</v>
      </c>
      <c r="C65" s="424">
        <f>+C8+C15+C22+C29+C37+C49+C55+C60</f>
        <v>4710000</v>
      </c>
    </row>
    <row r="66" spans="1:3" s="419" customFormat="1" ht="12" customHeight="1" thickBot="1">
      <c r="A66" s="429" t="s">
        <v>340</v>
      </c>
      <c r="B66" s="422" t="s">
        <v>252</v>
      </c>
      <c r="C66" s="411">
        <f>SUM(C67:C69)</f>
        <v>0</v>
      </c>
    </row>
    <row r="67" spans="1:3" s="419" customFormat="1" ht="12" customHeight="1">
      <c r="A67" s="412" t="s">
        <v>283</v>
      </c>
      <c r="B67" s="413" t="s">
        <v>253</v>
      </c>
      <c r="C67" s="426"/>
    </row>
    <row r="68" spans="1:3" s="419" customFormat="1" ht="12" customHeight="1">
      <c r="A68" s="416" t="s">
        <v>292</v>
      </c>
      <c r="B68" s="417" t="s">
        <v>254</v>
      </c>
      <c r="C68" s="426"/>
    </row>
    <row r="69" spans="1:3" s="419" customFormat="1" ht="12" customHeight="1" thickBot="1">
      <c r="A69" s="420" t="s">
        <v>293</v>
      </c>
      <c r="B69" s="430" t="s">
        <v>255</v>
      </c>
      <c r="C69" s="426"/>
    </row>
    <row r="70" spans="1:3" s="419" customFormat="1" ht="12" customHeight="1" thickBot="1">
      <c r="A70" s="429" t="s">
        <v>256</v>
      </c>
      <c r="B70" s="422" t="s">
        <v>257</v>
      </c>
      <c r="C70" s="411">
        <f>SUM(C71:C74)</f>
        <v>0</v>
      </c>
    </row>
    <row r="71" spans="1:3" s="419" customFormat="1" ht="12" customHeight="1">
      <c r="A71" s="412" t="s">
        <v>130</v>
      </c>
      <c r="B71" s="413" t="s">
        <v>258</v>
      </c>
      <c r="C71" s="426"/>
    </row>
    <row r="72" spans="1:3" s="419" customFormat="1" ht="12" customHeight="1">
      <c r="A72" s="416" t="s">
        <v>131</v>
      </c>
      <c r="B72" s="417" t="s">
        <v>259</v>
      </c>
      <c r="C72" s="426"/>
    </row>
    <row r="73" spans="1:3" s="419" customFormat="1" ht="12" customHeight="1">
      <c r="A73" s="416" t="s">
        <v>284</v>
      </c>
      <c r="B73" s="417" t="s">
        <v>260</v>
      </c>
      <c r="C73" s="426"/>
    </row>
    <row r="74" spans="1:3" s="419" customFormat="1" ht="12" customHeight="1" thickBot="1">
      <c r="A74" s="420" t="s">
        <v>285</v>
      </c>
      <c r="B74" s="421" t="s">
        <v>261</v>
      </c>
      <c r="C74" s="426"/>
    </row>
    <row r="75" spans="1:3" s="419" customFormat="1" ht="12" customHeight="1" thickBot="1">
      <c r="A75" s="429" t="s">
        <v>262</v>
      </c>
      <c r="B75" s="422" t="s">
        <v>263</v>
      </c>
      <c r="C75" s="411">
        <f>SUM(C76:C77)</f>
        <v>51977</v>
      </c>
    </row>
    <row r="76" spans="1:3" s="419" customFormat="1" ht="12" customHeight="1">
      <c r="A76" s="412" t="s">
        <v>286</v>
      </c>
      <c r="B76" s="413" t="s">
        <v>264</v>
      </c>
      <c r="C76" s="426">
        <v>51977</v>
      </c>
    </row>
    <row r="77" spans="1:3" s="419" customFormat="1" ht="12" customHeight="1" thickBot="1">
      <c r="A77" s="420" t="s">
        <v>287</v>
      </c>
      <c r="B77" s="421" t="s">
        <v>265</v>
      </c>
      <c r="C77" s="426"/>
    </row>
    <row r="78" spans="1:3" s="415" customFormat="1" ht="12" customHeight="1" thickBot="1">
      <c r="A78" s="429" t="s">
        <v>266</v>
      </c>
      <c r="B78" s="422" t="s">
        <v>267</v>
      </c>
      <c r="C78" s="411">
        <f>SUM(C79:C81)</f>
        <v>0</v>
      </c>
    </row>
    <row r="79" spans="1:3" s="419" customFormat="1" ht="12" customHeight="1">
      <c r="A79" s="412" t="s">
        <v>288</v>
      </c>
      <c r="B79" s="413" t="s">
        <v>268</v>
      </c>
      <c r="C79" s="426"/>
    </row>
    <row r="80" spans="1:3" s="419" customFormat="1" ht="12" customHeight="1">
      <c r="A80" s="416" t="s">
        <v>289</v>
      </c>
      <c r="B80" s="417" t="s">
        <v>269</v>
      </c>
      <c r="C80" s="426"/>
    </row>
    <row r="81" spans="1:3" s="419" customFormat="1" ht="12" customHeight="1" thickBot="1">
      <c r="A81" s="420" t="s">
        <v>290</v>
      </c>
      <c r="B81" s="421" t="s">
        <v>270</v>
      </c>
      <c r="C81" s="426"/>
    </row>
    <row r="82" spans="1:3" s="419" customFormat="1" ht="12" customHeight="1" thickBot="1">
      <c r="A82" s="429" t="s">
        <v>271</v>
      </c>
      <c r="B82" s="422" t="s">
        <v>291</v>
      </c>
      <c r="C82" s="411">
        <f>SUM(C83:C86)</f>
        <v>0</v>
      </c>
    </row>
    <row r="83" spans="1:3" s="419" customFormat="1" ht="12" customHeight="1">
      <c r="A83" s="431" t="s">
        <v>272</v>
      </c>
      <c r="B83" s="413" t="s">
        <v>273</v>
      </c>
      <c r="C83" s="426"/>
    </row>
    <row r="84" spans="1:3" s="419" customFormat="1" ht="12" customHeight="1">
      <c r="A84" s="432" t="s">
        <v>274</v>
      </c>
      <c r="B84" s="417" t="s">
        <v>275</v>
      </c>
      <c r="C84" s="426"/>
    </row>
    <row r="85" spans="1:3" s="419" customFormat="1" ht="12" customHeight="1">
      <c r="A85" s="432" t="s">
        <v>276</v>
      </c>
      <c r="B85" s="417" t="s">
        <v>277</v>
      </c>
      <c r="C85" s="426"/>
    </row>
    <row r="86" spans="1:3" s="415" customFormat="1" ht="12" customHeight="1" thickBot="1">
      <c r="A86" s="433" t="s">
        <v>278</v>
      </c>
      <c r="B86" s="421" t="s">
        <v>279</v>
      </c>
      <c r="C86" s="426"/>
    </row>
    <row r="87" spans="1:3" s="415" customFormat="1" ht="12" customHeight="1" thickBot="1">
      <c r="A87" s="429" t="s">
        <v>280</v>
      </c>
      <c r="B87" s="422" t="s">
        <v>418</v>
      </c>
      <c r="C87" s="434"/>
    </row>
    <row r="88" spans="1:3" s="415" customFormat="1" ht="12" customHeight="1" thickBot="1">
      <c r="A88" s="429" t="s">
        <v>441</v>
      </c>
      <c r="B88" s="422" t="s">
        <v>281</v>
      </c>
      <c r="C88" s="434"/>
    </row>
    <row r="89" spans="1:3" s="415" customFormat="1" ht="12" customHeight="1" thickBot="1">
      <c r="A89" s="429" t="s">
        <v>442</v>
      </c>
      <c r="B89" s="435" t="s">
        <v>421</v>
      </c>
      <c r="C89" s="424">
        <f>+C66+C70+C75+C78+C82+C88+C87</f>
        <v>51977</v>
      </c>
    </row>
    <row r="90" spans="1:3" s="415" customFormat="1" ht="12" customHeight="1" thickBot="1">
      <c r="A90" s="436" t="s">
        <v>443</v>
      </c>
      <c r="B90" s="437" t="s">
        <v>444</v>
      </c>
      <c r="C90" s="424">
        <f>+C65+C89</f>
        <v>4761977</v>
      </c>
    </row>
    <row r="91" spans="1:3" s="419" customFormat="1" ht="15" customHeight="1" thickBot="1">
      <c r="A91" s="438"/>
      <c r="B91" s="439"/>
      <c r="C91" s="440"/>
    </row>
    <row r="92" spans="1:3" s="405" customFormat="1" ht="16.5" customHeight="1" thickBot="1">
      <c r="A92" s="398"/>
      <c r="B92" s="441" t="s">
        <v>49</v>
      </c>
      <c r="C92" s="442"/>
    </row>
    <row r="93" spans="1:3" s="415" customFormat="1" ht="12" customHeight="1" thickBot="1">
      <c r="A93" s="443" t="s">
        <v>11</v>
      </c>
      <c r="B93" s="444" t="s">
        <v>551</v>
      </c>
      <c r="C93" s="445">
        <f>+C94+C95+C96+C97+C98</f>
        <v>13976820</v>
      </c>
    </row>
    <row r="94" spans="1:3" ht="12" customHeight="1">
      <c r="A94" s="446" t="s">
        <v>84</v>
      </c>
      <c r="B94" s="447" t="s">
        <v>42</v>
      </c>
      <c r="C94" s="448">
        <v>2766000</v>
      </c>
    </row>
    <row r="95" spans="1:3" ht="12" customHeight="1">
      <c r="A95" s="416" t="s">
        <v>85</v>
      </c>
      <c r="B95" s="449" t="s">
        <v>155</v>
      </c>
      <c r="C95" s="418">
        <v>746820</v>
      </c>
    </row>
    <row r="96" spans="1:3" ht="12" customHeight="1">
      <c r="A96" s="416" t="s">
        <v>86</v>
      </c>
      <c r="B96" s="449" t="s">
        <v>121</v>
      </c>
      <c r="C96" s="423"/>
    </row>
    <row r="97" spans="1:3" ht="12" customHeight="1">
      <c r="A97" s="416" t="s">
        <v>87</v>
      </c>
      <c r="B97" s="450" t="s">
        <v>156</v>
      </c>
      <c r="C97" s="423">
        <v>2750000</v>
      </c>
    </row>
    <row r="98" spans="1:3" ht="12" customHeight="1">
      <c r="A98" s="416" t="s">
        <v>98</v>
      </c>
      <c r="B98" s="451" t="s">
        <v>157</v>
      </c>
      <c r="C98" s="423">
        <v>7714000</v>
      </c>
    </row>
    <row r="99" spans="1:3" ht="12" customHeight="1">
      <c r="A99" s="416" t="s">
        <v>88</v>
      </c>
      <c r="B99" s="449" t="s">
        <v>445</v>
      </c>
      <c r="C99" s="423"/>
    </row>
    <row r="100" spans="1:3" ht="12" customHeight="1">
      <c r="A100" s="416" t="s">
        <v>89</v>
      </c>
      <c r="B100" s="452" t="s">
        <v>384</v>
      </c>
      <c r="C100" s="423"/>
    </row>
    <row r="101" spans="1:3" ht="12" customHeight="1">
      <c r="A101" s="416" t="s">
        <v>99</v>
      </c>
      <c r="B101" s="452" t="s">
        <v>383</v>
      </c>
      <c r="C101" s="423"/>
    </row>
    <row r="102" spans="1:3" ht="12" customHeight="1">
      <c r="A102" s="416" t="s">
        <v>100</v>
      </c>
      <c r="B102" s="452" t="s">
        <v>297</v>
      </c>
      <c r="C102" s="423"/>
    </row>
    <row r="103" spans="1:3" ht="12" customHeight="1">
      <c r="A103" s="416" t="s">
        <v>101</v>
      </c>
      <c r="B103" s="453" t="s">
        <v>298</v>
      </c>
      <c r="C103" s="423"/>
    </row>
    <row r="104" spans="1:3" ht="12" customHeight="1">
      <c r="A104" s="416" t="s">
        <v>102</v>
      </c>
      <c r="B104" s="453" t="s">
        <v>299</v>
      </c>
      <c r="C104" s="423"/>
    </row>
    <row r="105" spans="1:3" ht="12" customHeight="1">
      <c r="A105" s="416" t="s">
        <v>104</v>
      </c>
      <c r="B105" s="452" t="s">
        <v>300</v>
      </c>
      <c r="C105" s="423"/>
    </row>
    <row r="106" spans="1:3" ht="12" customHeight="1">
      <c r="A106" s="416" t="s">
        <v>158</v>
      </c>
      <c r="B106" s="452" t="s">
        <v>301</v>
      </c>
      <c r="C106" s="423"/>
    </row>
    <row r="107" spans="1:3" ht="12" customHeight="1">
      <c r="A107" s="416" t="s">
        <v>295</v>
      </c>
      <c r="B107" s="453" t="s">
        <v>302</v>
      </c>
      <c r="C107" s="423"/>
    </row>
    <row r="108" spans="1:3" ht="12" customHeight="1">
      <c r="A108" s="454" t="s">
        <v>296</v>
      </c>
      <c r="B108" s="455" t="s">
        <v>303</v>
      </c>
      <c r="C108" s="423"/>
    </row>
    <row r="109" spans="1:3" ht="12" customHeight="1">
      <c r="A109" s="416" t="s">
        <v>381</v>
      </c>
      <c r="B109" s="455" t="s">
        <v>304</v>
      </c>
      <c r="C109" s="423"/>
    </row>
    <row r="110" spans="1:3" ht="12" customHeight="1">
      <c r="A110" s="416" t="s">
        <v>382</v>
      </c>
      <c r="B110" s="453" t="s">
        <v>305</v>
      </c>
      <c r="C110" s="418"/>
    </row>
    <row r="111" spans="1:3" ht="12" customHeight="1">
      <c r="A111" s="416" t="s">
        <v>386</v>
      </c>
      <c r="B111" s="450" t="s">
        <v>43</v>
      </c>
      <c r="C111" s="418"/>
    </row>
    <row r="112" spans="1:3" ht="12" customHeight="1">
      <c r="A112" s="420" t="s">
        <v>387</v>
      </c>
      <c r="B112" s="449" t="s">
        <v>446</v>
      </c>
      <c r="C112" s="423"/>
    </row>
    <row r="113" spans="1:3" ht="12" customHeight="1" thickBot="1">
      <c r="A113" s="456" t="s">
        <v>388</v>
      </c>
      <c r="B113" s="457" t="s">
        <v>447</v>
      </c>
      <c r="C113" s="458"/>
    </row>
    <row r="114" spans="1:3" ht="12" customHeight="1" thickBot="1">
      <c r="A114" s="409" t="s">
        <v>12</v>
      </c>
      <c r="B114" s="459" t="s">
        <v>552</v>
      </c>
      <c r="C114" s="411">
        <f>+C115+C117+C119</f>
        <v>0</v>
      </c>
    </row>
    <row r="115" spans="1:3" ht="12" customHeight="1">
      <c r="A115" s="412" t="s">
        <v>90</v>
      </c>
      <c r="B115" s="449" t="s">
        <v>174</v>
      </c>
      <c r="C115" s="414"/>
    </row>
    <row r="116" spans="1:3" ht="12" customHeight="1">
      <c r="A116" s="412" t="s">
        <v>91</v>
      </c>
      <c r="B116" s="460" t="s">
        <v>309</v>
      </c>
      <c r="C116" s="414"/>
    </row>
    <row r="117" spans="1:3" ht="12" customHeight="1">
      <c r="A117" s="412" t="s">
        <v>92</v>
      </c>
      <c r="B117" s="460" t="s">
        <v>159</v>
      </c>
      <c r="C117" s="418"/>
    </row>
    <row r="118" spans="1:3" ht="12" customHeight="1">
      <c r="A118" s="412" t="s">
        <v>93</v>
      </c>
      <c r="B118" s="460" t="s">
        <v>310</v>
      </c>
      <c r="C118" s="461"/>
    </row>
    <row r="119" spans="1:3" ht="12" customHeight="1">
      <c r="A119" s="412" t="s">
        <v>94</v>
      </c>
      <c r="B119" s="462" t="s">
        <v>176</v>
      </c>
      <c r="C119" s="461"/>
    </row>
    <row r="120" spans="1:3" ht="12" customHeight="1">
      <c r="A120" s="412" t="s">
        <v>103</v>
      </c>
      <c r="B120" s="463" t="s">
        <v>373</v>
      </c>
      <c r="C120" s="461"/>
    </row>
    <row r="121" spans="1:3" ht="12" customHeight="1">
      <c r="A121" s="412" t="s">
        <v>105</v>
      </c>
      <c r="B121" s="464" t="s">
        <v>315</v>
      </c>
      <c r="C121" s="461"/>
    </row>
    <row r="122" spans="1:3" ht="12" customHeight="1">
      <c r="A122" s="412" t="s">
        <v>160</v>
      </c>
      <c r="B122" s="453" t="s">
        <v>299</v>
      </c>
      <c r="C122" s="461"/>
    </row>
    <row r="123" spans="1:3" ht="12" customHeight="1">
      <c r="A123" s="412" t="s">
        <v>161</v>
      </c>
      <c r="B123" s="453" t="s">
        <v>314</v>
      </c>
      <c r="C123" s="461"/>
    </row>
    <row r="124" spans="1:3" ht="12" customHeight="1">
      <c r="A124" s="412" t="s">
        <v>162</v>
      </c>
      <c r="B124" s="453" t="s">
        <v>313</v>
      </c>
      <c r="C124" s="461"/>
    </row>
    <row r="125" spans="1:3" ht="12" customHeight="1">
      <c r="A125" s="412" t="s">
        <v>306</v>
      </c>
      <c r="B125" s="453" t="s">
        <v>302</v>
      </c>
      <c r="C125" s="461"/>
    </row>
    <row r="126" spans="1:3" ht="12" customHeight="1">
      <c r="A126" s="412" t="s">
        <v>307</v>
      </c>
      <c r="B126" s="453" t="s">
        <v>312</v>
      </c>
      <c r="C126" s="461"/>
    </row>
    <row r="127" spans="1:3" ht="12" customHeight="1" thickBot="1">
      <c r="A127" s="454" t="s">
        <v>308</v>
      </c>
      <c r="B127" s="453" t="s">
        <v>311</v>
      </c>
      <c r="C127" s="465"/>
    </row>
    <row r="128" spans="1:3" ht="12" customHeight="1" thickBot="1">
      <c r="A128" s="409" t="s">
        <v>13</v>
      </c>
      <c r="B128" s="466" t="s">
        <v>391</v>
      </c>
      <c r="C128" s="411">
        <f>+C93+C114</f>
        <v>13976820</v>
      </c>
    </row>
    <row r="129" spans="1:3" ht="12" customHeight="1" thickBot="1">
      <c r="A129" s="409" t="s">
        <v>14</v>
      </c>
      <c r="B129" s="466" t="s">
        <v>392</v>
      </c>
      <c r="C129" s="411">
        <f>+C130+C131+C132</f>
        <v>0</v>
      </c>
    </row>
    <row r="130" spans="1:3" s="415" customFormat="1" ht="12" customHeight="1">
      <c r="A130" s="412" t="s">
        <v>211</v>
      </c>
      <c r="B130" s="467" t="s">
        <v>450</v>
      </c>
      <c r="C130" s="461"/>
    </row>
    <row r="131" spans="1:3" ht="12" customHeight="1">
      <c r="A131" s="412" t="s">
        <v>212</v>
      </c>
      <c r="B131" s="467" t="s">
        <v>400</v>
      </c>
      <c r="C131" s="461"/>
    </row>
    <row r="132" spans="1:3" ht="12" customHeight="1" thickBot="1">
      <c r="A132" s="454" t="s">
        <v>213</v>
      </c>
      <c r="B132" s="468" t="s">
        <v>449</v>
      </c>
      <c r="C132" s="461"/>
    </row>
    <row r="133" spans="1:3" ht="12" customHeight="1" thickBot="1">
      <c r="A133" s="409" t="s">
        <v>15</v>
      </c>
      <c r="B133" s="466" t="s">
        <v>393</v>
      </c>
      <c r="C133" s="411">
        <f>+C134+C135+C136+C137+C138+C139</f>
        <v>0</v>
      </c>
    </row>
    <row r="134" spans="1:3" ht="12" customHeight="1">
      <c r="A134" s="412" t="s">
        <v>77</v>
      </c>
      <c r="B134" s="467" t="s">
        <v>402</v>
      </c>
      <c r="C134" s="461"/>
    </row>
    <row r="135" spans="1:3" ht="12" customHeight="1">
      <c r="A135" s="412" t="s">
        <v>78</v>
      </c>
      <c r="B135" s="467" t="s">
        <v>394</v>
      </c>
      <c r="C135" s="461"/>
    </row>
    <row r="136" spans="1:3" ht="12" customHeight="1">
      <c r="A136" s="412" t="s">
        <v>79</v>
      </c>
      <c r="B136" s="467" t="s">
        <v>395</v>
      </c>
      <c r="C136" s="461"/>
    </row>
    <row r="137" spans="1:3" ht="12" customHeight="1">
      <c r="A137" s="412" t="s">
        <v>147</v>
      </c>
      <c r="B137" s="467" t="s">
        <v>448</v>
      </c>
      <c r="C137" s="461"/>
    </row>
    <row r="138" spans="1:3" ht="12" customHeight="1">
      <c r="A138" s="412" t="s">
        <v>148</v>
      </c>
      <c r="B138" s="467" t="s">
        <v>397</v>
      </c>
      <c r="C138" s="461"/>
    </row>
    <row r="139" spans="1:3" s="415" customFormat="1" ht="12" customHeight="1" thickBot="1">
      <c r="A139" s="454" t="s">
        <v>149</v>
      </c>
      <c r="B139" s="468" t="s">
        <v>398</v>
      </c>
      <c r="C139" s="461"/>
    </row>
    <row r="140" spans="1:11" ht="12" customHeight="1" thickBot="1">
      <c r="A140" s="409" t="s">
        <v>16</v>
      </c>
      <c r="B140" s="466" t="s">
        <v>473</v>
      </c>
      <c r="C140" s="424">
        <f>+C141+C142+C144+C145+C143</f>
        <v>0</v>
      </c>
      <c r="K140" s="469"/>
    </row>
    <row r="141" spans="1:3" ht="12.75">
      <c r="A141" s="412" t="s">
        <v>80</v>
      </c>
      <c r="B141" s="467" t="s">
        <v>316</v>
      </c>
      <c r="C141" s="461"/>
    </row>
    <row r="142" spans="1:3" ht="12" customHeight="1">
      <c r="A142" s="412" t="s">
        <v>81</v>
      </c>
      <c r="B142" s="467" t="s">
        <v>317</v>
      </c>
      <c r="C142" s="461"/>
    </row>
    <row r="143" spans="1:3" s="415" customFormat="1" ht="12" customHeight="1">
      <c r="A143" s="412" t="s">
        <v>231</v>
      </c>
      <c r="B143" s="467" t="s">
        <v>472</v>
      </c>
      <c r="C143" s="461"/>
    </row>
    <row r="144" spans="1:3" s="415" customFormat="1" ht="12" customHeight="1">
      <c r="A144" s="412" t="s">
        <v>232</v>
      </c>
      <c r="B144" s="467" t="s">
        <v>407</v>
      </c>
      <c r="C144" s="461"/>
    </row>
    <row r="145" spans="1:3" s="415" customFormat="1" ht="12" customHeight="1" thickBot="1">
      <c r="A145" s="454" t="s">
        <v>233</v>
      </c>
      <c r="B145" s="468" t="s">
        <v>336</v>
      </c>
      <c r="C145" s="461"/>
    </row>
    <row r="146" spans="1:3" s="415" customFormat="1" ht="12" customHeight="1" thickBot="1">
      <c r="A146" s="409" t="s">
        <v>17</v>
      </c>
      <c r="B146" s="466" t="s">
        <v>408</v>
      </c>
      <c r="C146" s="470">
        <f>+C147+C148+C149+C150+C151</f>
        <v>0</v>
      </c>
    </row>
    <row r="147" spans="1:3" s="415" customFormat="1" ht="12" customHeight="1">
      <c r="A147" s="412" t="s">
        <v>82</v>
      </c>
      <c r="B147" s="467" t="s">
        <v>403</v>
      </c>
      <c r="C147" s="461"/>
    </row>
    <row r="148" spans="1:3" s="415" customFormat="1" ht="12" customHeight="1">
      <c r="A148" s="412" t="s">
        <v>83</v>
      </c>
      <c r="B148" s="467" t="s">
        <v>410</v>
      </c>
      <c r="C148" s="461"/>
    </row>
    <row r="149" spans="1:3" s="415" customFormat="1" ht="12" customHeight="1">
      <c r="A149" s="412" t="s">
        <v>243</v>
      </c>
      <c r="B149" s="467" t="s">
        <v>405</v>
      </c>
      <c r="C149" s="461"/>
    </row>
    <row r="150" spans="1:3" ht="12.75" customHeight="1">
      <c r="A150" s="412" t="s">
        <v>244</v>
      </c>
      <c r="B150" s="467" t="s">
        <v>451</v>
      </c>
      <c r="C150" s="461"/>
    </row>
    <row r="151" spans="1:3" ht="12.75" customHeight="1" thickBot="1">
      <c r="A151" s="454" t="s">
        <v>409</v>
      </c>
      <c r="B151" s="468" t="s">
        <v>412</v>
      </c>
      <c r="C151" s="465"/>
    </row>
    <row r="152" spans="1:3" ht="12.75" customHeight="1" thickBot="1">
      <c r="A152" s="471" t="s">
        <v>18</v>
      </c>
      <c r="B152" s="466" t="s">
        <v>413</v>
      </c>
      <c r="C152" s="470"/>
    </row>
    <row r="153" spans="1:3" ht="12" customHeight="1" thickBot="1">
      <c r="A153" s="471" t="s">
        <v>19</v>
      </c>
      <c r="B153" s="466" t="s">
        <v>414</v>
      </c>
      <c r="C153" s="470"/>
    </row>
    <row r="154" spans="1:3" ht="15" customHeight="1" thickBot="1">
      <c r="A154" s="409" t="s">
        <v>20</v>
      </c>
      <c r="B154" s="466" t="s">
        <v>416</v>
      </c>
      <c r="C154" s="472">
        <f>+C129+C133+C140+C146+C152+C153</f>
        <v>0</v>
      </c>
    </row>
    <row r="155" spans="1:3" ht="13.5" thickBot="1">
      <c r="A155" s="473" t="s">
        <v>21</v>
      </c>
      <c r="B155" s="474" t="s">
        <v>415</v>
      </c>
      <c r="C155" s="472">
        <f>+C128+C154</f>
        <v>13976820</v>
      </c>
    </row>
    <row r="156" ht="15" customHeight="1" thickBot="1"/>
    <row r="157" spans="1:3" ht="14.25" customHeight="1" thickBot="1">
      <c r="A157" s="478" t="s">
        <v>452</v>
      </c>
      <c r="B157" s="479"/>
      <c r="C157" s="480"/>
    </row>
    <row r="158" spans="1:3" ht="13.5" thickBot="1">
      <c r="A158" s="478" t="s">
        <v>171</v>
      </c>
      <c r="B158" s="479"/>
      <c r="C158" s="480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PageLayoutView="0" workbookViewId="0" topLeftCell="A1">
      <selection activeCell="D104" sqref="D104"/>
    </sheetView>
  </sheetViews>
  <sheetFormatPr defaultColWidth="9.00390625" defaultRowHeight="12.75"/>
  <cols>
    <col min="1" max="1" width="19.50390625" style="475" customWidth="1"/>
    <col min="2" max="2" width="72.00390625" style="476" customWidth="1"/>
    <col min="3" max="3" width="25.00390625" style="477" customWidth="1"/>
    <col min="4" max="16384" width="9.375" style="401" customWidth="1"/>
  </cols>
  <sheetData>
    <row r="1" spans="1:3" s="388" customFormat="1" ht="16.5" customHeight="1" thickBot="1">
      <c r="A1" s="385"/>
      <c r="B1" s="386"/>
      <c r="C1" s="387" t="s">
        <v>564</v>
      </c>
    </row>
    <row r="2" spans="1:3" s="392" customFormat="1" ht="21" customHeight="1">
      <c r="A2" s="389" t="s">
        <v>53</v>
      </c>
      <c r="B2" s="390" t="s">
        <v>511</v>
      </c>
      <c r="C2" s="391" t="s">
        <v>46</v>
      </c>
    </row>
    <row r="3" spans="1:3" s="392" customFormat="1" ht="13.5" thickBot="1">
      <c r="A3" s="393" t="s">
        <v>169</v>
      </c>
      <c r="B3" s="394" t="s">
        <v>550</v>
      </c>
      <c r="C3" s="395" t="s">
        <v>51</v>
      </c>
    </row>
    <row r="4" spans="1:3" s="392" customFormat="1" ht="15.75" customHeight="1" thickBot="1">
      <c r="A4" s="396"/>
      <c r="B4" s="396"/>
      <c r="C4" s="397"/>
    </row>
    <row r="5" spans="1:3" ht="13.5" thickBot="1">
      <c r="A5" s="398" t="s">
        <v>170</v>
      </c>
      <c r="B5" s="399" t="s">
        <v>495</v>
      </c>
      <c r="C5" s="400" t="s">
        <v>47</v>
      </c>
    </row>
    <row r="6" spans="1:3" s="405" customFormat="1" ht="12.75" customHeight="1" thickBot="1">
      <c r="A6" s="402"/>
      <c r="B6" s="403" t="s">
        <v>435</v>
      </c>
      <c r="C6" s="404" t="s">
        <v>436</v>
      </c>
    </row>
    <row r="7" spans="1:3" s="405" customFormat="1" ht="15.75" customHeight="1" thickBot="1">
      <c r="A7" s="406"/>
      <c r="B7" s="407" t="s">
        <v>48</v>
      </c>
      <c r="C7" s="408"/>
    </row>
    <row r="8" spans="1:3" s="405" customFormat="1" ht="12" customHeight="1" thickBot="1">
      <c r="A8" s="409" t="s">
        <v>11</v>
      </c>
      <c r="B8" s="410" t="s">
        <v>195</v>
      </c>
      <c r="C8" s="411">
        <f>+C9+C10+C11+C12+C13+C14</f>
        <v>0</v>
      </c>
    </row>
    <row r="9" spans="1:3" s="415" customFormat="1" ht="12" customHeight="1">
      <c r="A9" s="412" t="s">
        <v>84</v>
      </c>
      <c r="B9" s="413" t="s">
        <v>196</v>
      </c>
      <c r="C9" s="414"/>
    </row>
    <row r="10" spans="1:3" s="419" customFormat="1" ht="12" customHeight="1">
      <c r="A10" s="416" t="s">
        <v>85</v>
      </c>
      <c r="B10" s="417" t="s">
        <v>197</v>
      </c>
      <c r="C10" s="418"/>
    </row>
    <row r="11" spans="1:3" s="419" customFormat="1" ht="12" customHeight="1">
      <c r="A11" s="416" t="s">
        <v>86</v>
      </c>
      <c r="B11" s="417" t="s">
        <v>482</v>
      </c>
      <c r="C11" s="418"/>
    </row>
    <row r="12" spans="1:3" s="419" customFormat="1" ht="12" customHeight="1">
      <c r="A12" s="416" t="s">
        <v>87</v>
      </c>
      <c r="B12" s="417" t="s">
        <v>199</v>
      </c>
      <c r="C12" s="418"/>
    </row>
    <row r="13" spans="1:3" s="419" customFormat="1" ht="12" customHeight="1">
      <c r="A13" s="416" t="s">
        <v>129</v>
      </c>
      <c r="B13" s="417" t="s">
        <v>440</v>
      </c>
      <c r="C13" s="418"/>
    </row>
    <row r="14" spans="1:3" s="415" customFormat="1" ht="12" customHeight="1" thickBot="1">
      <c r="A14" s="420" t="s">
        <v>88</v>
      </c>
      <c r="B14" s="421" t="s">
        <v>377</v>
      </c>
      <c r="C14" s="418"/>
    </row>
    <row r="15" spans="1:3" s="415" customFormat="1" ht="12" customHeight="1" thickBot="1">
      <c r="A15" s="409" t="s">
        <v>12</v>
      </c>
      <c r="B15" s="422" t="s">
        <v>200</v>
      </c>
      <c r="C15" s="411">
        <f>+C16+C17+C18+C19+C20</f>
        <v>0</v>
      </c>
    </row>
    <row r="16" spans="1:3" s="415" customFormat="1" ht="12" customHeight="1">
      <c r="A16" s="412" t="s">
        <v>90</v>
      </c>
      <c r="B16" s="413" t="s">
        <v>201</v>
      </c>
      <c r="C16" s="414"/>
    </row>
    <row r="17" spans="1:3" s="415" customFormat="1" ht="12" customHeight="1">
      <c r="A17" s="416" t="s">
        <v>91</v>
      </c>
      <c r="B17" s="417" t="s">
        <v>202</v>
      </c>
      <c r="C17" s="418"/>
    </row>
    <row r="18" spans="1:3" s="415" customFormat="1" ht="12" customHeight="1">
      <c r="A18" s="416" t="s">
        <v>92</v>
      </c>
      <c r="B18" s="417" t="s">
        <v>367</v>
      </c>
      <c r="C18" s="418"/>
    </row>
    <row r="19" spans="1:3" s="415" customFormat="1" ht="12" customHeight="1">
      <c r="A19" s="416" t="s">
        <v>93</v>
      </c>
      <c r="B19" s="417" t="s">
        <v>368</v>
      </c>
      <c r="C19" s="418"/>
    </row>
    <row r="20" spans="1:3" s="415" customFormat="1" ht="12" customHeight="1">
      <c r="A20" s="416" t="s">
        <v>94</v>
      </c>
      <c r="B20" s="417" t="s">
        <v>203</v>
      </c>
      <c r="C20" s="418"/>
    </row>
    <row r="21" spans="1:3" s="419" customFormat="1" ht="12" customHeight="1" thickBot="1">
      <c r="A21" s="420" t="s">
        <v>103</v>
      </c>
      <c r="B21" s="421" t="s">
        <v>204</v>
      </c>
      <c r="C21" s="423"/>
    </row>
    <row r="22" spans="1:3" s="419" customFormat="1" ht="12" customHeight="1" thickBot="1">
      <c r="A22" s="409" t="s">
        <v>13</v>
      </c>
      <c r="B22" s="410" t="s">
        <v>205</v>
      </c>
      <c r="C22" s="411">
        <f>+C23+C24+C25+C26+C27</f>
        <v>0</v>
      </c>
    </row>
    <row r="23" spans="1:3" s="419" customFormat="1" ht="12" customHeight="1">
      <c r="A23" s="412" t="s">
        <v>73</v>
      </c>
      <c r="B23" s="413" t="s">
        <v>206</v>
      </c>
      <c r="C23" s="414"/>
    </row>
    <row r="24" spans="1:3" s="415" customFormat="1" ht="12" customHeight="1">
      <c r="A24" s="416" t="s">
        <v>74</v>
      </c>
      <c r="B24" s="417" t="s">
        <v>207</v>
      </c>
      <c r="C24" s="418"/>
    </row>
    <row r="25" spans="1:3" s="419" customFormat="1" ht="12" customHeight="1">
      <c r="A25" s="416" t="s">
        <v>75</v>
      </c>
      <c r="B25" s="417" t="s">
        <v>369</v>
      </c>
      <c r="C25" s="418"/>
    </row>
    <row r="26" spans="1:3" s="419" customFormat="1" ht="12" customHeight="1">
      <c r="A26" s="416" t="s">
        <v>76</v>
      </c>
      <c r="B26" s="417" t="s">
        <v>370</v>
      </c>
      <c r="C26" s="418"/>
    </row>
    <row r="27" spans="1:3" s="419" customFormat="1" ht="12" customHeight="1">
      <c r="A27" s="416" t="s">
        <v>143</v>
      </c>
      <c r="B27" s="417" t="s">
        <v>208</v>
      </c>
      <c r="C27" s="418"/>
    </row>
    <row r="28" spans="1:3" s="419" customFormat="1" ht="12" customHeight="1" thickBot="1">
      <c r="A28" s="420" t="s">
        <v>144</v>
      </c>
      <c r="B28" s="421" t="s">
        <v>209</v>
      </c>
      <c r="C28" s="423"/>
    </row>
    <row r="29" spans="1:3" s="419" customFormat="1" ht="12" customHeight="1" thickBot="1">
      <c r="A29" s="409" t="s">
        <v>145</v>
      </c>
      <c r="B29" s="410" t="s">
        <v>492</v>
      </c>
      <c r="C29" s="424">
        <f>SUM(C30:C36)</f>
        <v>0</v>
      </c>
    </row>
    <row r="30" spans="1:3" s="419" customFormat="1" ht="12" customHeight="1">
      <c r="A30" s="412" t="s">
        <v>211</v>
      </c>
      <c r="B30" s="413" t="s">
        <v>496</v>
      </c>
      <c r="C30" s="414"/>
    </row>
    <row r="31" spans="1:3" s="419" customFormat="1" ht="12" customHeight="1">
      <c r="A31" s="416" t="s">
        <v>212</v>
      </c>
      <c r="B31" s="417" t="s">
        <v>487</v>
      </c>
      <c r="C31" s="418"/>
    </row>
    <row r="32" spans="1:3" s="419" customFormat="1" ht="12" customHeight="1">
      <c r="A32" s="416" t="s">
        <v>213</v>
      </c>
      <c r="B32" s="417" t="s">
        <v>488</v>
      </c>
      <c r="C32" s="418"/>
    </row>
    <row r="33" spans="1:3" s="419" customFormat="1" ht="12" customHeight="1">
      <c r="A33" s="416" t="s">
        <v>214</v>
      </c>
      <c r="B33" s="417" t="s">
        <v>489</v>
      </c>
      <c r="C33" s="418"/>
    </row>
    <row r="34" spans="1:3" s="419" customFormat="1" ht="12" customHeight="1">
      <c r="A34" s="416" t="s">
        <v>484</v>
      </c>
      <c r="B34" s="417" t="s">
        <v>215</v>
      </c>
      <c r="C34" s="418"/>
    </row>
    <row r="35" spans="1:3" s="419" customFormat="1" ht="12" customHeight="1">
      <c r="A35" s="416" t="s">
        <v>485</v>
      </c>
      <c r="B35" s="417" t="s">
        <v>216</v>
      </c>
      <c r="C35" s="418"/>
    </row>
    <row r="36" spans="1:3" s="419" customFormat="1" ht="12" customHeight="1" thickBot="1">
      <c r="A36" s="420" t="s">
        <v>486</v>
      </c>
      <c r="B36" s="425" t="s">
        <v>217</v>
      </c>
      <c r="C36" s="423"/>
    </row>
    <row r="37" spans="1:3" s="419" customFormat="1" ht="12" customHeight="1" thickBot="1">
      <c r="A37" s="409" t="s">
        <v>15</v>
      </c>
      <c r="B37" s="410" t="s">
        <v>378</v>
      </c>
      <c r="C37" s="411">
        <f>SUM(C38:C48)</f>
        <v>0</v>
      </c>
    </row>
    <row r="38" spans="1:3" s="419" customFormat="1" ht="12" customHeight="1">
      <c r="A38" s="412" t="s">
        <v>77</v>
      </c>
      <c r="B38" s="413" t="s">
        <v>220</v>
      </c>
      <c r="C38" s="414"/>
    </row>
    <row r="39" spans="1:3" s="419" customFormat="1" ht="12" customHeight="1">
      <c r="A39" s="416" t="s">
        <v>78</v>
      </c>
      <c r="B39" s="417" t="s">
        <v>221</v>
      </c>
      <c r="C39" s="418"/>
    </row>
    <row r="40" spans="1:3" s="419" customFormat="1" ht="12" customHeight="1">
      <c r="A40" s="416" t="s">
        <v>79</v>
      </c>
      <c r="B40" s="417" t="s">
        <v>222</v>
      </c>
      <c r="C40" s="418"/>
    </row>
    <row r="41" spans="1:3" s="419" customFormat="1" ht="12" customHeight="1">
      <c r="A41" s="416" t="s">
        <v>147</v>
      </c>
      <c r="B41" s="417" t="s">
        <v>223</v>
      </c>
      <c r="C41" s="418"/>
    </row>
    <row r="42" spans="1:3" s="419" customFormat="1" ht="12" customHeight="1">
      <c r="A42" s="416" t="s">
        <v>148</v>
      </c>
      <c r="B42" s="417" t="s">
        <v>224</v>
      </c>
      <c r="C42" s="418"/>
    </row>
    <row r="43" spans="1:3" s="419" customFormat="1" ht="12" customHeight="1">
      <c r="A43" s="416" t="s">
        <v>149</v>
      </c>
      <c r="B43" s="417" t="s">
        <v>225</v>
      </c>
      <c r="C43" s="418"/>
    </row>
    <row r="44" spans="1:3" s="419" customFormat="1" ht="12" customHeight="1">
      <c r="A44" s="416" t="s">
        <v>150</v>
      </c>
      <c r="B44" s="417" t="s">
        <v>226</v>
      </c>
      <c r="C44" s="418"/>
    </row>
    <row r="45" spans="1:3" s="419" customFormat="1" ht="12" customHeight="1">
      <c r="A45" s="416" t="s">
        <v>151</v>
      </c>
      <c r="B45" s="417" t="s">
        <v>491</v>
      </c>
      <c r="C45" s="418"/>
    </row>
    <row r="46" spans="1:3" s="419" customFormat="1" ht="12" customHeight="1">
      <c r="A46" s="416" t="s">
        <v>218</v>
      </c>
      <c r="B46" s="417" t="s">
        <v>228</v>
      </c>
      <c r="C46" s="426"/>
    </row>
    <row r="47" spans="1:3" s="419" customFormat="1" ht="12" customHeight="1">
      <c r="A47" s="420" t="s">
        <v>219</v>
      </c>
      <c r="B47" s="421" t="s">
        <v>380</v>
      </c>
      <c r="C47" s="427"/>
    </row>
    <row r="48" spans="1:3" s="419" customFormat="1" ht="12" customHeight="1" thickBot="1">
      <c r="A48" s="420" t="s">
        <v>379</v>
      </c>
      <c r="B48" s="421" t="s">
        <v>229</v>
      </c>
      <c r="C48" s="427"/>
    </row>
    <row r="49" spans="1:3" s="419" customFormat="1" ht="12" customHeight="1" thickBot="1">
      <c r="A49" s="409" t="s">
        <v>16</v>
      </c>
      <c r="B49" s="410" t="s">
        <v>230</v>
      </c>
      <c r="C49" s="411">
        <f>SUM(C50:C54)</f>
        <v>0</v>
      </c>
    </row>
    <row r="50" spans="1:3" s="419" customFormat="1" ht="12" customHeight="1">
      <c r="A50" s="412" t="s">
        <v>80</v>
      </c>
      <c r="B50" s="413" t="s">
        <v>234</v>
      </c>
      <c r="C50" s="428"/>
    </row>
    <row r="51" spans="1:3" s="419" customFormat="1" ht="12" customHeight="1">
      <c r="A51" s="416" t="s">
        <v>81</v>
      </c>
      <c r="B51" s="417" t="s">
        <v>235</v>
      </c>
      <c r="C51" s="426"/>
    </row>
    <row r="52" spans="1:3" s="419" customFormat="1" ht="12" customHeight="1">
      <c r="A52" s="416" t="s">
        <v>231</v>
      </c>
      <c r="B52" s="417" t="s">
        <v>236</v>
      </c>
      <c r="C52" s="426"/>
    </row>
    <row r="53" spans="1:3" s="419" customFormat="1" ht="12" customHeight="1">
      <c r="A53" s="416" t="s">
        <v>232</v>
      </c>
      <c r="B53" s="417" t="s">
        <v>237</v>
      </c>
      <c r="C53" s="426"/>
    </row>
    <row r="54" spans="1:3" s="419" customFormat="1" ht="12" customHeight="1" thickBot="1">
      <c r="A54" s="420" t="s">
        <v>233</v>
      </c>
      <c r="B54" s="421" t="s">
        <v>238</v>
      </c>
      <c r="C54" s="427"/>
    </row>
    <row r="55" spans="1:3" s="419" customFormat="1" ht="12" customHeight="1" thickBot="1">
      <c r="A55" s="409" t="s">
        <v>152</v>
      </c>
      <c r="B55" s="410" t="s">
        <v>239</v>
      </c>
      <c r="C55" s="411">
        <f>SUM(C56:C58)</f>
        <v>0</v>
      </c>
    </row>
    <row r="56" spans="1:3" s="419" customFormat="1" ht="12" customHeight="1">
      <c r="A56" s="412" t="s">
        <v>82</v>
      </c>
      <c r="B56" s="413" t="s">
        <v>240</v>
      </c>
      <c r="C56" s="414"/>
    </row>
    <row r="57" spans="1:3" s="419" customFormat="1" ht="12" customHeight="1">
      <c r="A57" s="416" t="s">
        <v>83</v>
      </c>
      <c r="B57" s="417" t="s">
        <v>371</v>
      </c>
      <c r="C57" s="418"/>
    </row>
    <row r="58" spans="1:3" s="419" customFormat="1" ht="12" customHeight="1">
      <c r="A58" s="416" t="s">
        <v>243</v>
      </c>
      <c r="B58" s="417" t="s">
        <v>241</v>
      </c>
      <c r="C58" s="418"/>
    </row>
    <row r="59" spans="1:3" s="419" customFormat="1" ht="12" customHeight="1" thickBot="1">
      <c r="A59" s="420" t="s">
        <v>244</v>
      </c>
      <c r="B59" s="421" t="s">
        <v>242</v>
      </c>
      <c r="C59" s="423"/>
    </row>
    <row r="60" spans="1:3" s="419" customFormat="1" ht="12" customHeight="1" thickBot="1">
      <c r="A60" s="409" t="s">
        <v>18</v>
      </c>
      <c r="B60" s="422" t="s">
        <v>245</v>
      </c>
      <c r="C60" s="411">
        <f>SUM(C61:C63)</f>
        <v>0</v>
      </c>
    </row>
    <row r="61" spans="1:3" s="419" customFormat="1" ht="12" customHeight="1">
      <c r="A61" s="412" t="s">
        <v>153</v>
      </c>
      <c r="B61" s="413" t="s">
        <v>247</v>
      </c>
      <c r="C61" s="426"/>
    </row>
    <row r="62" spans="1:3" s="419" customFormat="1" ht="12" customHeight="1">
      <c r="A62" s="416" t="s">
        <v>154</v>
      </c>
      <c r="B62" s="417" t="s">
        <v>372</v>
      </c>
      <c r="C62" s="426"/>
    </row>
    <row r="63" spans="1:3" s="419" customFormat="1" ht="12" customHeight="1">
      <c r="A63" s="416" t="s">
        <v>175</v>
      </c>
      <c r="B63" s="417" t="s">
        <v>248</v>
      </c>
      <c r="C63" s="426"/>
    </row>
    <row r="64" spans="1:3" s="419" customFormat="1" ht="12" customHeight="1" thickBot="1">
      <c r="A64" s="420" t="s">
        <v>246</v>
      </c>
      <c r="B64" s="421" t="s">
        <v>249</v>
      </c>
      <c r="C64" s="426"/>
    </row>
    <row r="65" spans="1:3" s="419" customFormat="1" ht="12" customHeight="1" thickBot="1">
      <c r="A65" s="409" t="s">
        <v>19</v>
      </c>
      <c r="B65" s="410" t="s">
        <v>250</v>
      </c>
      <c r="C65" s="424">
        <f>+C8+C15+C22+C29+C37+C49+C55+C60</f>
        <v>0</v>
      </c>
    </row>
    <row r="66" spans="1:3" s="419" customFormat="1" ht="12" customHeight="1" thickBot="1">
      <c r="A66" s="429" t="s">
        <v>340</v>
      </c>
      <c r="B66" s="422" t="s">
        <v>252</v>
      </c>
      <c r="C66" s="411">
        <f>SUM(C67:C69)</f>
        <v>0</v>
      </c>
    </row>
    <row r="67" spans="1:3" s="419" customFormat="1" ht="12" customHeight="1">
      <c r="A67" s="412" t="s">
        <v>283</v>
      </c>
      <c r="B67" s="413" t="s">
        <v>253</v>
      </c>
      <c r="C67" s="426"/>
    </row>
    <row r="68" spans="1:3" s="419" customFormat="1" ht="12" customHeight="1">
      <c r="A68" s="416" t="s">
        <v>292</v>
      </c>
      <c r="B68" s="417" t="s">
        <v>254</v>
      </c>
      <c r="C68" s="426"/>
    </row>
    <row r="69" spans="1:3" s="419" customFormat="1" ht="12" customHeight="1" thickBot="1">
      <c r="A69" s="420" t="s">
        <v>293</v>
      </c>
      <c r="B69" s="430" t="s">
        <v>255</v>
      </c>
      <c r="C69" s="426"/>
    </row>
    <row r="70" spans="1:3" s="419" customFormat="1" ht="12" customHeight="1" thickBot="1">
      <c r="A70" s="429" t="s">
        <v>256</v>
      </c>
      <c r="B70" s="422" t="s">
        <v>257</v>
      </c>
      <c r="C70" s="411">
        <f>SUM(C71:C74)</f>
        <v>0</v>
      </c>
    </row>
    <row r="71" spans="1:3" s="419" customFormat="1" ht="12" customHeight="1">
      <c r="A71" s="412" t="s">
        <v>130</v>
      </c>
      <c r="B71" s="413" t="s">
        <v>258</v>
      </c>
      <c r="C71" s="426"/>
    </row>
    <row r="72" spans="1:3" s="419" customFormat="1" ht="12" customHeight="1">
      <c r="A72" s="416" t="s">
        <v>131</v>
      </c>
      <c r="B72" s="417" t="s">
        <v>259</v>
      </c>
      <c r="C72" s="426"/>
    </row>
    <row r="73" spans="1:3" s="419" customFormat="1" ht="12" customHeight="1">
      <c r="A73" s="416" t="s">
        <v>284</v>
      </c>
      <c r="B73" s="417" t="s">
        <v>260</v>
      </c>
      <c r="C73" s="426"/>
    </row>
    <row r="74" spans="1:3" s="419" customFormat="1" ht="12" customHeight="1" thickBot="1">
      <c r="A74" s="420" t="s">
        <v>285</v>
      </c>
      <c r="B74" s="421" t="s">
        <v>261</v>
      </c>
      <c r="C74" s="426"/>
    </row>
    <row r="75" spans="1:3" s="419" customFormat="1" ht="12" customHeight="1" thickBot="1">
      <c r="A75" s="429" t="s">
        <v>262</v>
      </c>
      <c r="B75" s="422" t="s">
        <v>263</v>
      </c>
      <c r="C75" s="411">
        <f>SUM(C76:C77)</f>
        <v>0</v>
      </c>
    </row>
    <row r="76" spans="1:3" s="419" customFormat="1" ht="12" customHeight="1">
      <c r="A76" s="412" t="s">
        <v>286</v>
      </c>
      <c r="B76" s="413" t="s">
        <v>264</v>
      </c>
      <c r="C76" s="426"/>
    </row>
    <row r="77" spans="1:3" s="419" customFormat="1" ht="12" customHeight="1" thickBot="1">
      <c r="A77" s="420" t="s">
        <v>287</v>
      </c>
      <c r="B77" s="421" t="s">
        <v>265</v>
      </c>
      <c r="C77" s="426"/>
    </row>
    <row r="78" spans="1:3" s="415" customFormat="1" ht="12" customHeight="1" thickBot="1">
      <c r="A78" s="429" t="s">
        <v>266</v>
      </c>
      <c r="B78" s="422" t="s">
        <v>267</v>
      </c>
      <c r="C78" s="411">
        <f>SUM(C79:C81)</f>
        <v>0</v>
      </c>
    </row>
    <row r="79" spans="1:3" s="419" customFormat="1" ht="12" customHeight="1">
      <c r="A79" s="412" t="s">
        <v>288</v>
      </c>
      <c r="B79" s="413" t="s">
        <v>268</v>
      </c>
      <c r="C79" s="426"/>
    </row>
    <row r="80" spans="1:3" s="419" customFormat="1" ht="12" customHeight="1">
      <c r="A80" s="416" t="s">
        <v>289</v>
      </c>
      <c r="B80" s="417" t="s">
        <v>269</v>
      </c>
      <c r="C80" s="426"/>
    </row>
    <row r="81" spans="1:3" s="419" customFormat="1" ht="12" customHeight="1" thickBot="1">
      <c r="A81" s="420" t="s">
        <v>290</v>
      </c>
      <c r="B81" s="421" t="s">
        <v>270</v>
      </c>
      <c r="C81" s="426"/>
    </row>
    <row r="82" spans="1:3" s="419" customFormat="1" ht="12" customHeight="1" thickBot="1">
      <c r="A82" s="429" t="s">
        <v>271</v>
      </c>
      <c r="B82" s="422" t="s">
        <v>291</v>
      </c>
      <c r="C82" s="411">
        <f>SUM(C83:C86)</f>
        <v>0</v>
      </c>
    </row>
    <row r="83" spans="1:3" s="419" customFormat="1" ht="12" customHeight="1">
      <c r="A83" s="431" t="s">
        <v>272</v>
      </c>
      <c r="B83" s="413" t="s">
        <v>273</v>
      </c>
      <c r="C83" s="426"/>
    </row>
    <row r="84" spans="1:3" s="419" customFormat="1" ht="12" customHeight="1">
      <c r="A84" s="432" t="s">
        <v>274</v>
      </c>
      <c r="B84" s="417" t="s">
        <v>275</v>
      </c>
      <c r="C84" s="426"/>
    </row>
    <row r="85" spans="1:3" s="419" customFormat="1" ht="12" customHeight="1">
      <c r="A85" s="432" t="s">
        <v>276</v>
      </c>
      <c r="B85" s="417" t="s">
        <v>277</v>
      </c>
      <c r="C85" s="426"/>
    </row>
    <row r="86" spans="1:3" s="415" customFormat="1" ht="12" customHeight="1" thickBot="1">
      <c r="A86" s="433" t="s">
        <v>278</v>
      </c>
      <c r="B86" s="421" t="s">
        <v>279</v>
      </c>
      <c r="C86" s="426"/>
    </row>
    <row r="87" spans="1:3" s="415" customFormat="1" ht="12" customHeight="1" thickBot="1">
      <c r="A87" s="429" t="s">
        <v>280</v>
      </c>
      <c r="B87" s="422" t="s">
        <v>418</v>
      </c>
      <c r="C87" s="434"/>
    </row>
    <row r="88" spans="1:3" s="415" customFormat="1" ht="12" customHeight="1" thickBot="1">
      <c r="A88" s="429" t="s">
        <v>441</v>
      </c>
      <c r="B88" s="422" t="s">
        <v>281</v>
      </c>
      <c r="C88" s="434"/>
    </row>
    <row r="89" spans="1:3" s="415" customFormat="1" ht="12" customHeight="1" thickBot="1">
      <c r="A89" s="429" t="s">
        <v>442</v>
      </c>
      <c r="B89" s="435" t="s">
        <v>421</v>
      </c>
      <c r="C89" s="424">
        <f>+C66+C70+C75+C78+C82+C88+C87</f>
        <v>0</v>
      </c>
    </row>
    <row r="90" spans="1:3" s="415" customFormat="1" ht="12" customHeight="1" thickBot="1">
      <c r="A90" s="436" t="s">
        <v>443</v>
      </c>
      <c r="B90" s="437" t="s">
        <v>444</v>
      </c>
      <c r="C90" s="424">
        <f>+C65+C89</f>
        <v>0</v>
      </c>
    </row>
    <row r="91" spans="1:3" s="419" customFormat="1" ht="15" customHeight="1" thickBot="1">
      <c r="A91" s="438"/>
      <c r="B91" s="439"/>
      <c r="C91" s="440"/>
    </row>
    <row r="92" spans="1:3" s="405" customFormat="1" ht="16.5" customHeight="1" thickBot="1">
      <c r="A92" s="398"/>
      <c r="B92" s="441" t="s">
        <v>49</v>
      </c>
      <c r="C92" s="442"/>
    </row>
    <row r="93" spans="1:3" s="415" customFormat="1" ht="12" customHeight="1" thickBot="1">
      <c r="A93" s="443" t="s">
        <v>11</v>
      </c>
      <c r="B93" s="444" t="s">
        <v>551</v>
      </c>
      <c r="C93" s="445">
        <f>+C94+C95+C96+C97+C98</f>
        <v>54112633</v>
      </c>
    </row>
    <row r="94" spans="1:3" ht="12" customHeight="1">
      <c r="A94" s="446" t="s">
        <v>84</v>
      </c>
      <c r="B94" s="447" t="s">
        <v>42</v>
      </c>
      <c r="C94" s="448">
        <v>34031499</v>
      </c>
    </row>
    <row r="95" spans="1:3" ht="12" customHeight="1">
      <c r="A95" s="416" t="s">
        <v>85</v>
      </c>
      <c r="B95" s="449" t="s">
        <v>155</v>
      </c>
      <c r="C95" s="418">
        <v>8965620</v>
      </c>
    </row>
    <row r="96" spans="1:3" ht="12" customHeight="1">
      <c r="A96" s="416" t="s">
        <v>86</v>
      </c>
      <c r="B96" s="449" t="s">
        <v>121</v>
      </c>
      <c r="C96" s="423">
        <v>10635514</v>
      </c>
    </row>
    <row r="97" spans="1:3" ht="12" customHeight="1">
      <c r="A97" s="416" t="s">
        <v>87</v>
      </c>
      <c r="B97" s="450" t="s">
        <v>156</v>
      </c>
      <c r="C97" s="423">
        <v>480000</v>
      </c>
    </row>
    <row r="98" spans="1:3" ht="12" customHeight="1">
      <c r="A98" s="416" t="s">
        <v>98</v>
      </c>
      <c r="B98" s="451" t="s">
        <v>157</v>
      </c>
      <c r="C98" s="423"/>
    </row>
    <row r="99" spans="1:3" ht="12" customHeight="1">
      <c r="A99" s="416" t="s">
        <v>88</v>
      </c>
      <c r="B99" s="449" t="s">
        <v>445</v>
      </c>
      <c r="C99" s="423"/>
    </row>
    <row r="100" spans="1:3" ht="12" customHeight="1">
      <c r="A100" s="416" t="s">
        <v>89</v>
      </c>
      <c r="B100" s="452" t="s">
        <v>384</v>
      </c>
      <c r="C100" s="423"/>
    </row>
    <row r="101" spans="1:3" ht="12" customHeight="1">
      <c r="A101" s="416" t="s">
        <v>99</v>
      </c>
      <c r="B101" s="452" t="s">
        <v>383</v>
      </c>
      <c r="C101" s="423"/>
    </row>
    <row r="102" spans="1:3" ht="12" customHeight="1">
      <c r="A102" s="416" t="s">
        <v>100</v>
      </c>
      <c r="B102" s="452" t="s">
        <v>297</v>
      </c>
      <c r="C102" s="423"/>
    </row>
    <row r="103" spans="1:3" ht="12" customHeight="1">
      <c r="A103" s="416" t="s">
        <v>101</v>
      </c>
      <c r="B103" s="453" t="s">
        <v>298</v>
      </c>
      <c r="C103" s="423"/>
    </row>
    <row r="104" spans="1:3" ht="12" customHeight="1">
      <c r="A104" s="416" t="s">
        <v>102</v>
      </c>
      <c r="B104" s="453" t="s">
        <v>299</v>
      </c>
      <c r="C104" s="423"/>
    </row>
    <row r="105" spans="1:3" ht="12" customHeight="1">
      <c r="A105" s="416" t="s">
        <v>104</v>
      </c>
      <c r="B105" s="452" t="s">
        <v>300</v>
      </c>
      <c r="C105" s="423"/>
    </row>
    <row r="106" spans="1:3" ht="12" customHeight="1">
      <c r="A106" s="416" t="s">
        <v>158</v>
      </c>
      <c r="B106" s="452" t="s">
        <v>301</v>
      </c>
      <c r="C106" s="423"/>
    </row>
    <row r="107" spans="1:3" ht="12" customHeight="1">
      <c r="A107" s="416" t="s">
        <v>295</v>
      </c>
      <c r="B107" s="453" t="s">
        <v>302</v>
      </c>
      <c r="C107" s="423"/>
    </row>
    <row r="108" spans="1:3" ht="12" customHeight="1">
      <c r="A108" s="454" t="s">
        <v>296</v>
      </c>
      <c r="B108" s="455" t="s">
        <v>303</v>
      </c>
      <c r="C108" s="423"/>
    </row>
    <row r="109" spans="1:3" ht="12" customHeight="1">
      <c r="A109" s="416" t="s">
        <v>381</v>
      </c>
      <c r="B109" s="455" t="s">
        <v>304</v>
      </c>
      <c r="C109" s="423"/>
    </row>
    <row r="110" spans="1:3" ht="12" customHeight="1">
      <c r="A110" s="416" t="s">
        <v>382</v>
      </c>
      <c r="B110" s="453" t="s">
        <v>305</v>
      </c>
      <c r="C110" s="418"/>
    </row>
    <row r="111" spans="1:3" ht="12" customHeight="1">
      <c r="A111" s="416" t="s">
        <v>386</v>
      </c>
      <c r="B111" s="450" t="s">
        <v>43</v>
      </c>
      <c r="C111" s="418"/>
    </row>
    <row r="112" spans="1:3" ht="12" customHeight="1">
      <c r="A112" s="420" t="s">
        <v>387</v>
      </c>
      <c r="B112" s="449" t="s">
        <v>446</v>
      </c>
      <c r="C112" s="423"/>
    </row>
    <row r="113" spans="1:3" ht="12" customHeight="1" thickBot="1">
      <c r="A113" s="456" t="s">
        <v>388</v>
      </c>
      <c r="B113" s="457" t="s">
        <v>447</v>
      </c>
      <c r="C113" s="458"/>
    </row>
    <row r="114" spans="1:3" ht="12" customHeight="1" thickBot="1">
      <c r="A114" s="409" t="s">
        <v>12</v>
      </c>
      <c r="B114" s="459" t="s">
        <v>552</v>
      </c>
      <c r="C114" s="411">
        <f>+C115+C117+C119</f>
        <v>1080000</v>
      </c>
    </row>
    <row r="115" spans="1:3" ht="12" customHeight="1">
      <c r="A115" s="412" t="s">
        <v>90</v>
      </c>
      <c r="B115" s="449" t="s">
        <v>174</v>
      </c>
      <c r="C115" s="414">
        <v>1080000</v>
      </c>
    </row>
    <row r="116" spans="1:3" ht="12" customHeight="1">
      <c r="A116" s="412" t="s">
        <v>91</v>
      </c>
      <c r="B116" s="460" t="s">
        <v>309</v>
      </c>
      <c r="C116" s="414"/>
    </row>
    <row r="117" spans="1:3" ht="12" customHeight="1">
      <c r="A117" s="412" t="s">
        <v>92</v>
      </c>
      <c r="B117" s="460" t="s">
        <v>159</v>
      </c>
      <c r="C117" s="418"/>
    </row>
    <row r="118" spans="1:3" ht="12" customHeight="1">
      <c r="A118" s="412" t="s">
        <v>93</v>
      </c>
      <c r="B118" s="460" t="s">
        <v>310</v>
      </c>
      <c r="C118" s="461"/>
    </row>
    <row r="119" spans="1:3" ht="12" customHeight="1">
      <c r="A119" s="412" t="s">
        <v>94</v>
      </c>
      <c r="B119" s="462" t="s">
        <v>176</v>
      </c>
      <c r="C119" s="461"/>
    </row>
    <row r="120" spans="1:3" ht="12" customHeight="1">
      <c r="A120" s="412" t="s">
        <v>103</v>
      </c>
      <c r="B120" s="463" t="s">
        <v>373</v>
      </c>
      <c r="C120" s="461"/>
    </row>
    <row r="121" spans="1:3" ht="12" customHeight="1">
      <c r="A121" s="412" t="s">
        <v>105</v>
      </c>
      <c r="B121" s="464" t="s">
        <v>315</v>
      </c>
      <c r="C121" s="461"/>
    </row>
    <row r="122" spans="1:3" ht="12" customHeight="1">
      <c r="A122" s="412" t="s">
        <v>160</v>
      </c>
      <c r="B122" s="453" t="s">
        <v>299</v>
      </c>
      <c r="C122" s="461"/>
    </row>
    <row r="123" spans="1:3" ht="12" customHeight="1">
      <c r="A123" s="412" t="s">
        <v>161</v>
      </c>
      <c r="B123" s="453" t="s">
        <v>314</v>
      </c>
      <c r="C123" s="461"/>
    </row>
    <row r="124" spans="1:3" ht="12" customHeight="1">
      <c r="A124" s="412" t="s">
        <v>162</v>
      </c>
      <c r="B124" s="453" t="s">
        <v>313</v>
      </c>
      <c r="C124" s="461"/>
    </row>
    <row r="125" spans="1:3" ht="12" customHeight="1">
      <c r="A125" s="412" t="s">
        <v>306</v>
      </c>
      <c r="B125" s="453" t="s">
        <v>302</v>
      </c>
      <c r="C125" s="461"/>
    </row>
    <row r="126" spans="1:3" ht="12" customHeight="1">
      <c r="A126" s="412" t="s">
        <v>307</v>
      </c>
      <c r="B126" s="453" t="s">
        <v>312</v>
      </c>
      <c r="C126" s="461"/>
    </row>
    <row r="127" spans="1:3" ht="12" customHeight="1" thickBot="1">
      <c r="A127" s="454" t="s">
        <v>308</v>
      </c>
      <c r="B127" s="453" t="s">
        <v>311</v>
      </c>
      <c r="C127" s="465"/>
    </row>
    <row r="128" spans="1:3" ht="12" customHeight="1" thickBot="1">
      <c r="A128" s="409" t="s">
        <v>13</v>
      </c>
      <c r="B128" s="466" t="s">
        <v>391</v>
      </c>
      <c r="C128" s="411">
        <f>+C93+C114</f>
        <v>55192633</v>
      </c>
    </row>
    <row r="129" spans="1:3" ht="12" customHeight="1" thickBot="1">
      <c r="A129" s="409" t="s">
        <v>14</v>
      </c>
      <c r="B129" s="466" t="s">
        <v>392</v>
      </c>
      <c r="C129" s="411">
        <f>+C130+C131+C132</f>
        <v>0</v>
      </c>
    </row>
    <row r="130" spans="1:3" s="415" customFormat="1" ht="12" customHeight="1">
      <c r="A130" s="412" t="s">
        <v>211</v>
      </c>
      <c r="B130" s="467" t="s">
        <v>450</v>
      </c>
      <c r="C130" s="461"/>
    </row>
    <row r="131" spans="1:3" ht="12" customHeight="1">
      <c r="A131" s="412" t="s">
        <v>212</v>
      </c>
      <c r="B131" s="467" t="s">
        <v>400</v>
      </c>
      <c r="C131" s="461"/>
    </row>
    <row r="132" spans="1:3" ht="12" customHeight="1" thickBot="1">
      <c r="A132" s="454" t="s">
        <v>213</v>
      </c>
      <c r="B132" s="468" t="s">
        <v>449</v>
      </c>
      <c r="C132" s="461"/>
    </row>
    <row r="133" spans="1:3" ht="12" customHeight="1" thickBot="1">
      <c r="A133" s="409" t="s">
        <v>15</v>
      </c>
      <c r="B133" s="466" t="s">
        <v>393</v>
      </c>
      <c r="C133" s="411">
        <f>+C134+C135+C136+C137+C138+C139</f>
        <v>0</v>
      </c>
    </row>
    <row r="134" spans="1:3" ht="12" customHeight="1">
      <c r="A134" s="412" t="s">
        <v>77</v>
      </c>
      <c r="B134" s="467" t="s">
        <v>402</v>
      </c>
      <c r="C134" s="461"/>
    </row>
    <row r="135" spans="1:3" ht="12" customHeight="1">
      <c r="A135" s="412" t="s">
        <v>78</v>
      </c>
      <c r="B135" s="467" t="s">
        <v>394</v>
      </c>
      <c r="C135" s="461"/>
    </row>
    <row r="136" spans="1:3" ht="12" customHeight="1">
      <c r="A136" s="412" t="s">
        <v>79</v>
      </c>
      <c r="B136" s="467" t="s">
        <v>395</v>
      </c>
      <c r="C136" s="461"/>
    </row>
    <row r="137" spans="1:3" ht="12" customHeight="1">
      <c r="A137" s="412" t="s">
        <v>147</v>
      </c>
      <c r="B137" s="467" t="s">
        <v>448</v>
      </c>
      <c r="C137" s="461"/>
    </row>
    <row r="138" spans="1:3" ht="12" customHeight="1">
      <c r="A138" s="412" t="s">
        <v>148</v>
      </c>
      <c r="B138" s="467" t="s">
        <v>397</v>
      </c>
      <c r="C138" s="461"/>
    </row>
    <row r="139" spans="1:3" s="415" customFormat="1" ht="12" customHeight="1" thickBot="1">
      <c r="A139" s="454" t="s">
        <v>149</v>
      </c>
      <c r="B139" s="468" t="s">
        <v>398</v>
      </c>
      <c r="C139" s="461"/>
    </row>
    <row r="140" spans="1:11" ht="12" customHeight="1" thickBot="1">
      <c r="A140" s="409" t="s">
        <v>16</v>
      </c>
      <c r="B140" s="466" t="s">
        <v>473</v>
      </c>
      <c r="C140" s="424">
        <f>+C141+C142+C144+C145+C143</f>
        <v>0</v>
      </c>
      <c r="K140" s="469"/>
    </row>
    <row r="141" spans="1:3" ht="12.75">
      <c r="A141" s="412" t="s">
        <v>80</v>
      </c>
      <c r="B141" s="467" t="s">
        <v>316</v>
      </c>
      <c r="C141" s="461"/>
    </row>
    <row r="142" spans="1:3" ht="12" customHeight="1">
      <c r="A142" s="412" t="s">
        <v>81</v>
      </c>
      <c r="B142" s="467" t="s">
        <v>317</v>
      </c>
      <c r="C142" s="461"/>
    </row>
    <row r="143" spans="1:3" s="415" customFormat="1" ht="12" customHeight="1">
      <c r="A143" s="412" t="s">
        <v>231</v>
      </c>
      <c r="B143" s="467" t="s">
        <v>472</v>
      </c>
      <c r="C143" s="461"/>
    </row>
    <row r="144" spans="1:3" s="415" customFormat="1" ht="12" customHeight="1">
      <c r="A144" s="412" t="s">
        <v>232</v>
      </c>
      <c r="B144" s="467" t="s">
        <v>407</v>
      </c>
      <c r="C144" s="461"/>
    </row>
    <row r="145" spans="1:3" s="415" customFormat="1" ht="12" customHeight="1" thickBot="1">
      <c r="A145" s="454" t="s">
        <v>233</v>
      </c>
      <c r="B145" s="468" t="s">
        <v>336</v>
      </c>
      <c r="C145" s="461"/>
    </row>
    <row r="146" spans="1:3" s="415" customFormat="1" ht="12" customHeight="1" thickBot="1">
      <c r="A146" s="409" t="s">
        <v>17</v>
      </c>
      <c r="B146" s="466" t="s">
        <v>408</v>
      </c>
      <c r="C146" s="470">
        <f>+C147+C148+C149+C150+C151</f>
        <v>0</v>
      </c>
    </row>
    <row r="147" spans="1:3" s="415" customFormat="1" ht="12" customHeight="1">
      <c r="A147" s="412" t="s">
        <v>82</v>
      </c>
      <c r="B147" s="467" t="s">
        <v>403</v>
      </c>
      <c r="C147" s="461"/>
    </row>
    <row r="148" spans="1:3" s="415" customFormat="1" ht="12" customHeight="1">
      <c r="A148" s="412" t="s">
        <v>83</v>
      </c>
      <c r="B148" s="467" t="s">
        <v>410</v>
      </c>
      <c r="C148" s="461"/>
    </row>
    <row r="149" spans="1:3" s="415" customFormat="1" ht="12" customHeight="1">
      <c r="A149" s="412" t="s">
        <v>243</v>
      </c>
      <c r="B149" s="467" t="s">
        <v>405</v>
      </c>
      <c r="C149" s="461"/>
    </row>
    <row r="150" spans="1:3" ht="12.75" customHeight="1">
      <c r="A150" s="412" t="s">
        <v>244</v>
      </c>
      <c r="B150" s="467" t="s">
        <v>451</v>
      </c>
      <c r="C150" s="461"/>
    </row>
    <row r="151" spans="1:3" ht="12.75" customHeight="1" thickBot="1">
      <c r="A151" s="454" t="s">
        <v>409</v>
      </c>
      <c r="B151" s="468" t="s">
        <v>412</v>
      </c>
      <c r="C151" s="465"/>
    </row>
    <row r="152" spans="1:3" ht="12.75" customHeight="1" thickBot="1">
      <c r="A152" s="471" t="s">
        <v>18</v>
      </c>
      <c r="B152" s="466" t="s">
        <v>413</v>
      </c>
      <c r="C152" s="470"/>
    </row>
    <row r="153" spans="1:3" ht="12" customHeight="1" thickBot="1">
      <c r="A153" s="471" t="s">
        <v>19</v>
      </c>
      <c r="B153" s="466" t="s">
        <v>414</v>
      </c>
      <c r="C153" s="470"/>
    </row>
    <row r="154" spans="1:3" ht="15" customHeight="1" thickBot="1">
      <c r="A154" s="409" t="s">
        <v>20</v>
      </c>
      <c r="B154" s="466" t="s">
        <v>416</v>
      </c>
      <c r="C154" s="472">
        <f>+C129+C133+C140+C146+C152+C153</f>
        <v>0</v>
      </c>
    </row>
    <row r="155" spans="1:3" ht="13.5" thickBot="1">
      <c r="A155" s="473" t="s">
        <v>21</v>
      </c>
      <c r="B155" s="474" t="s">
        <v>415</v>
      </c>
      <c r="C155" s="472">
        <f>+C128+C154</f>
        <v>55192633</v>
      </c>
    </row>
    <row r="156" ht="15" customHeight="1" thickBot="1"/>
    <row r="157" spans="1:3" ht="14.25" customHeight="1" thickBot="1">
      <c r="A157" s="478" t="s">
        <v>452</v>
      </c>
      <c r="B157" s="479"/>
      <c r="C157" s="480"/>
    </row>
    <row r="158" spans="1:3" ht="13.5" thickBot="1">
      <c r="A158" s="478" t="s">
        <v>171</v>
      </c>
      <c r="B158" s="479"/>
      <c r="C158" s="480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zoomScale="115" zoomScaleNormal="115" zoomScaleSheetLayoutView="100" workbookViewId="0" topLeftCell="A1">
      <selection activeCell="F33" sqref="F33"/>
    </sheetView>
  </sheetViews>
  <sheetFormatPr defaultColWidth="9.00390625" defaultRowHeight="12.75"/>
  <cols>
    <col min="1" max="1" width="6.875" style="188" customWidth="1"/>
    <col min="2" max="2" width="55.125" style="187" customWidth="1"/>
    <col min="3" max="3" width="16.375" style="188" customWidth="1"/>
    <col min="4" max="4" width="55.125" style="188" customWidth="1"/>
    <col min="5" max="5" width="16.375" style="188" customWidth="1"/>
    <col min="6" max="6" width="4.875" style="188" customWidth="1"/>
    <col min="7" max="16384" width="9.375" style="188" customWidth="1"/>
  </cols>
  <sheetData>
    <row r="1" spans="2:6" ht="39.75" customHeight="1">
      <c r="B1" s="213" t="s">
        <v>139</v>
      </c>
      <c r="C1" s="214"/>
      <c r="D1" s="214"/>
      <c r="E1" s="214"/>
      <c r="F1" s="488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2:6" ht="12.75" thickBot="1">
      <c r="B2" s="187" t="s">
        <v>549</v>
      </c>
      <c r="E2" s="215"/>
      <c r="F2" s="488"/>
    </row>
    <row r="3" spans="1:6" ht="18" customHeight="1" thickBot="1">
      <c r="A3" s="486" t="s">
        <v>60</v>
      </c>
      <c r="B3" s="216" t="s">
        <v>48</v>
      </c>
      <c r="C3" s="217"/>
      <c r="D3" s="216" t="s">
        <v>49</v>
      </c>
      <c r="E3" s="218"/>
      <c r="F3" s="488"/>
    </row>
    <row r="4" spans="1:6" s="219" customFormat="1" ht="35.25" customHeight="1" thickBot="1">
      <c r="A4" s="487"/>
      <c r="B4" s="190" t="s">
        <v>53</v>
      </c>
      <c r="C4" s="191" t="str">
        <f>+'1.sz.mell.'!C3</f>
        <v>2016. évi előirányzat</v>
      </c>
      <c r="D4" s="190" t="s">
        <v>53</v>
      </c>
      <c r="E4" s="210" t="str">
        <f>+C4</f>
        <v>2016. évi előirányzat</v>
      </c>
      <c r="F4" s="488"/>
    </row>
    <row r="5" spans="1:6" s="219" customFormat="1" ht="12" customHeight="1" thickBot="1">
      <c r="A5" s="220"/>
      <c r="B5" s="190" t="s">
        <v>435</v>
      </c>
      <c r="C5" s="191" t="s">
        <v>436</v>
      </c>
      <c r="D5" s="190" t="s">
        <v>437</v>
      </c>
      <c r="E5" s="210" t="s">
        <v>439</v>
      </c>
      <c r="F5" s="488"/>
    </row>
    <row r="6" spans="1:6" ht="12.75" customHeight="1">
      <c r="A6" s="221" t="s">
        <v>11</v>
      </c>
      <c r="B6" s="222" t="s">
        <v>319</v>
      </c>
      <c r="C6" s="223">
        <v>129633267</v>
      </c>
      <c r="D6" s="222" t="s">
        <v>54</v>
      </c>
      <c r="E6" s="84">
        <v>164395746</v>
      </c>
      <c r="F6" s="488"/>
    </row>
    <row r="7" spans="1:6" ht="12.75" customHeight="1">
      <c r="A7" s="224" t="s">
        <v>12</v>
      </c>
      <c r="B7" s="225" t="s">
        <v>320</v>
      </c>
      <c r="C7" s="226">
        <v>55202300</v>
      </c>
      <c r="D7" s="225" t="s">
        <v>155</v>
      </c>
      <c r="E7" s="97">
        <v>44445479</v>
      </c>
      <c r="F7" s="488"/>
    </row>
    <row r="8" spans="1:6" ht="12.75" customHeight="1">
      <c r="A8" s="224" t="s">
        <v>13</v>
      </c>
      <c r="B8" s="225" t="s">
        <v>341</v>
      </c>
      <c r="C8" s="226"/>
      <c r="D8" s="225" t="s">
        <v>179</v>
      </c>
      <c r="E8" s="97">
        <v>72897650</v>
      </c>
      <c r="F8" s="488"/>
    </row>
    <row r="9" spans="1:6" ht="12.75" customHeight="1">
      <c r="A9" s="224" t="s">
        <v>14</v>
      </c>
      <c r="B9" s="225" t="s">
        <v>146</v>
      </c>
      <c r="C9" s="226">
        <v>95400000</v>
      </c>
      <c r="D9" s="225" t="s">
        <v>156</v>
      </c>
      <c r="E9" s="97">
        <v>15165489</v>
      </c>
      <c r="F9" s="488"/>
    </row>
    <row r="10" spans="1:6" ht="12.75" customHeight="1">
      <c r="A10" s="224" t="s">
        <v>15</v>
      </c>
      <c r="B10" s="246" t="s">
        <v>366</v>
      </c>
      <c r="C10" s="226">
        <v>9554000</v>
      </c>
      <c r="D10" s="225" t="s">
        <v>157</v>
      </c>
      <c r="E10" s="97">
        <v>35066000</v>
      </c>
      <c r="F10" s="488"/>
    </row>
    <row r="11" spans="1:6" ht="12.75" customHeight="1">
      <c r="A11" s="224" t="s">
        <v>16</v>
      </c>
      <c r="B11" s="225" t="s">
        <v>321</v>
      </c>
      <c r="C11" s="227">
        <v>1960000</v>
      </c>
      <c r="D11" s="225" t="s">
        <v>43</v>
      </c>
      <c r="E11" s="97">
        <v>39687138</v>
      </c>
      <c r="F11" s="488"/>
    </row>
    <row r="12" spans="1:6" ht="12.75" customHeight="1">
      <c r="A12" s="224" t="s">
        <v>17</v>
      </c>
      <c r="B12" s="225" t="s">
        <v>423</v>
      </c>
      <c r="C12" s="226"/>
      <c r="D12" s="196"/>
      <c r="E12" s="97"/>
      <c r="F12" s="488"/>
    </row>
    <row r="13" spans="1:6" ht="12.75" customHeight="1">
      <c r="A13" s="224" t="s">
        <v>18</v>
      </c>
      <c r="B13" s="196"/>
      <c r="C13" s="226"/>
      <c r="D13" s="196"/>
      <c r="E13" s="97"/>
      <c r="F13" s="488"/>
    </row>
    <row r="14" spans="1:6" ht="12.75" customHeight="1">
      <c r="A14" s="224" t="s">
        <v>19</v>
      </c>
      <c r="B14" s="247"/>
      <c r="C14" s="227"/>
      <c r="D14" s="196"/>
      <c r="E14" s="97"/>
      <c r="F14" s="488"/>
    </row>
    <row r="15" spans="1:6" ht="12.75" customHeight="1">
      <c r="A15" s="224" t="s">
        <v>20</v>
      </c>
      <c r="B15" s="196"/>
      <c r="C15" s="226"/>
      <c r="D15" s="196"/>
      <c r="E15" s="97"/>
      <c r="F15" s="488"/>
    </row>
    <row r="16" spans="1:6" ht="12.75" customHeight="1">
      <c r="A16" s="224" t="s">
        <v>21</v>
      </c>
      <c r="B16" s="196"/>
      <c r="C16" s="226"/>
      <c r="D16" s="196"/>
      <c r="E16" s="97"/>
      <c r="F16" s="488"/>
    </row>
    <row r="17" spans="1:6" ht="12.75" customHeight="1" thickBot="1">
      <c r="A17" s="224" t="s">
        <v>22</v>
      </c>
      <c r="B17" s="200"/>
      <c r="C17" s="248"/>
      <c r="D17" s="196"/>
      <c r="E17" s="249"/>
      <c r="F17" s="488"/>
    </row>
    <row r="18" spans="1:6" ht="24.75" thickBot="1">
      <c r="A18" s="234" t="s">
        <v>23</v>
      </c>
      <c r="B18" s="235" t="s">
        <v>424</v>
      </c>
      <c r="C18" s="236">
        <f>SUM(C6:C17)</f>
        <v>291749567</v>
      </c>
      <c r="D18" s="235" t="s">
        <v>327</v>
      </c>
      <c r="E18" s="66">
        <f>SUM(E6:E17)</f>
        <v>371657502</v>
      </c>
      <c r="F18" s="488"/>
    </row>
    <row r="19" spans="1:6" ht="12.75" customHeight="1">
      <c r="A19" s="230" t="s">
        <v>24</v>
      </c>
      <c r="B19" s="233" t="s">
        <v>324</v>
      </c>
      <c r="C19" s="250">
        <f>+C20+C21+C22+C23</f>
        <v>89541935</v>
      </c>
      <c r="D19" s="225" t="s">
        <v>163</v>
      </c>
      <c r="E19" s="86"/>
      <c r="F19" s="488"/>
    </row>
    <row r="20" spans="1:6" ht="12.75" customHeight="1">
      <c r="A20" s="224" t="s">
        <v>25</v>
      </c>
      <c r="B20" s="225" t="s">
        <v>172</v>
      </c>
      <c r="C20" s="226">
        <v>83241935</v>
      </c>
      <c r="D20" s="225" t="s">
        <v>326</v>
      </c>
      <c r="E20" s="97"/>
      <c r="F20" s="488"/>
    </row>
    <row r="21" spans="1:6" ht="12.75" customHeight="1">
      <c r="A21" s="224" t="s">
        <v>26</v>
      </c>
      <c r="B21" s="225" t="s">
        <v>173</v>
      </c>
      <c r="C21" s="226"/>
      <c r="D21" s="225" t="s">
        <v>137</v>
      </c>
      <c r="E21" s="97"/>
      <c r="F21" s="488"/>
    </row>
    <row r="22" spans="1:6" ht="12.75" customHeight="1">
      <c r="A22" s="224" t="s">
        <v>27</v>
      </c>
      <c r="B22" s="225" t="s">
        <v>177</v>
      </c>
      <c r="C22" s="226">
        <v>6300000</v>
      </c>
      <c r="D22" s="225" t="s">
        <v>138</v>
      </c>
      <c r="E22" s="97"/>
      <c r="F22" s="488"/>
    </row>
    <row r="23" spans="1:6" ht="12.75" customHeight="1">
      <c r="A23" s="224" t="s">
        <v>28</v>
      </c>
      <c r="B23" s="225" t="s">
        <v>178</v>
      </c>
      <c r="C23" s="226"/>
      <c r="D23" s="233" t="s">
        <v>180</v>
      </c>
      <c r="E23" s="97"/>
      <c r="F23" s="488"/>
    </row>
    <row r="24" spans="1:6" ht="12.75" customHeight="1">
      <c r="A24" s="224" t="s">
        <v>29</v>
      </c>
      <c r="B24" s="225" t="s">
        <v>325</v>
      </c>
      <c r="C24" s="242">
        <f>+C25+C26</f>
        <v>42000000</v>
      </c>
      <c r="D24" s="225" t="s">
        <v>164</v>
      </c>
      <c r="E24" s="97"/>
      <c r="F24" s="488"/>
    </row>
    <row r="25" spans="1:6" ht="12.75" customHeight="1">
      <c r="A25" s="230" t="s">
        <v>30</v>
      </c>
      <c r="B25" s="233" t="s">
        <v>322</v>
      </c>
      <c r="C25" s="251"/>
      <c r="D25" s="222" t="s">
        <v>407</v>
      </c>
      <c r="E25" s="86"/>
      <c r="F25" s="488"/>
    </row>
    <row r="26" spans="1:6" ht="12.75" customHeight="1">
      <c r="A26" s="224" t="s">
        <v>31</v>
      </c>
      <c r="B26" s="225" t="s">
        <v>323</v>
      </c>
      <c r="C26" s="226">
        <v>42000000</v>
      </c>
      <c r="D26" s="225" t="s">
        <v>413</v>
      </c>
      <c r="E26" s="97"/>
      <c r="F26" s="488"/>
    </row>
    <row r="27" spans="1:6" ht="12.75" customHeight="1">
      <c r="A27" s="224" t="s">
        <v>32</v>
      </c>
      <c r="B27" s="225" t="s">
        <v>418</v>
      </c>
      <c r="C27" s="226"/>
      <c r="D27" s="225" t="s">
        <v>414</v>
      </c>
      <c r="E27" s="97"/>
      <c r="F27" s="488"/>
    </row>
    <row r="28" spans="1:6" ht="12.75" customHeight="1" thickBot="1">
      <c r="A28" s="230" t="s">
        <v>33</v>
      </c>
      <c r="B28" s="233" t="s">
        <v>281</v>
      </c>
      <c r="C28" s="251"/>
      <c r="D28" s="231"/>
      <c r="E28" s="86"/>
      <c r="F28" s="488"/>
    </row>
    <row r="29" spans="1:6" ht="24.75" thickBot="1">
      <c r="A29" s="234" t="s">
        <v>34</v>
      </c>
      <c r="B29" s="235" t="s">
        <v>425</v>
      </c>
      <c r="C29" s="236">
        <f>+C19+C24+C27+C28</f>
        <v>131541935</v>
      </c>
      <c r="D29" s="235" t="s">
        <v>427</v>
      </c>
      <c r="E29" s="66">
        <f>SUM(E19:E28)</f>
        <v>0</v>
      </c>
      <c r="F29" s="488"/>
    </row>
    <row r="30" spans="1:6" ht="12.75" thickBot="1">
      <c r="A30" s="234" t="s">
        <v>35</v>
      </c>
      <c r="B30" s="235" t="s">
        <v>426</v>
      </c>
      <c r="C30" s="90">
        <f>+C18+C29</f>
        <v>423291502</v>
      </c>
      <c r="D30" s="235" t="s">
        <v>428</v>
      </c>
      <c r="E30" s="90">
        <f>+E18+E29</f>
        <v>371657502</v>
      </c>
      <c r="F30" s="488"/>
    </row>
    <row r="31" spans="1:6" ht="12.75" thickBot="1">
      <c r="A31" s="234" t="s">
        <v>36</v>
      </c>
      <c r="B31" s="235" t="s">
        <v>141</v>
      </c>
      <c r="C31" s="90">
        <f>IF(C18-E18&lt;0,E18-C18,"-")</f>
        <v>79907935</v>
      </c>
      <c r="D31" s="235" t="s">
        <v>142</v>
      </c>
      <c r="E31" s="90" t="str">
        <f>IF(C18-E18&gt;0,C18-E18,"-")</f>
        <v>-</v>
      </c>
      <c r="F31" s="488"/>
    </row>
    <row r="32" spans="1:6" ht="12.75" thickBot="1">
      <c r="A32" s="234" t="s">
        <v>37</v>
      </c>
      <c r="B32" s="235" t="s">
        <v>181</v>
      </c>
      <c r="C32" s="90" t="str">
        <f>IF(C18+C29-E30&lt;0,E30-(C18+C29),"-")</f>
        <v>-</v>
      </c>
      <c r="D32" s="235" t="s">
        <v>182</v>
      </c>
      <c r="E32" s="90">
        <f>IF(C18+C29-E30&gt;0,C18+C29-E30,"-")</f>
        <v>51634000</v>
      </c>
      <c r="F32" s="488"/>
    </row>
    <row r="33" spans="2:4" ht="12">
      <c r="B33" s="489"/>
      <c r="C33" s="489"/>
      <c r="D33" s="48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fitToWidth="0" fitToHeight="1" horizontalDpi="300" verticalDpi="300" orientation="landscape" paperSize="9" scale="97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A1" sqref="A1"/>
    </sheetView>
  </sheetViews>
  <sheetFormatPr defaultColWidth="9.00390625" defaultRowHeight="12.75"/>
  <cols>
    <col min="1" max="1" width="6.875" style="188" customWidth="1"/>
    <col min="2" max="2" width="55.125" style="187" customWidth="1"/>
    <col min="3" max="3" width="16.375" style="188" customWidth="1"/>
    <col min="4" max="4" width="55.125" style="188" customWidth="1"/>
    <col min="5" max="5" width="16.375" style="188" customWidth="1"/>
    <col min="6" max="6" width="4.875" style="188" customWidth="1"/>
    <col min="7" max="16384" width="9.375" style="188" customWidth="1"/>
  </cols>
  <sheetData>
    <row r="1" spans="2:6" ht="24">
      <c r="B1" s="213" t="s">
        <v>140</v>
      </c>
      <c r="C1" s="214"/>
      <c r="D1" s="214"/>
      <c r="E1" s="214"/>
      <c r="F1" s="488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2:6" ht="12.75" thickBot="1">
      <c r="B2" s="187" t="s">
        <v>548</v>
      </c>
      <c r="E2" s="215"/>
      <c r="F2" s="488"/>
    </row>
    <row r="3" spans="1:6" ht="12.75" thickBot="1">
      <c r="A3" s="490" t="s">
        <v>60</v>
      </c>
      <c r="B3" s="216" t="s">
        <v>48</v>
      </c>
      <c r="C3" s="217"/>
      <c r="D3" s="216" t="s">
        <v>49</v>
      </c>
      <c r="E3" s="218"/>
      <c r="F3" s="488"/>
    </row>
    <row r="4" spans="1:6" s="219" customFormat="1" ht="24.75" thickBot="1">
      <c r="A4" s="491"/>
      <c r="B4" s="190" t="s">
        <v>53</v>
      </c>
      <c r="C4" s="191" t="str">
        <f>+'2.1.sz.mell  '!C4</f>
        <v>2016. évi előirányzat</v>
      </c>
      <c r="D4" s="190" t="s">
        <v>53</v>
      </c>
      <c r="E4" s="191" t="str">
        <f>+'2.1.sz.mell  '!C4</f>
        <v>2016. évi előirányzat</v>
      </c>
      <c r="F4" s="488"/>
    </row>
    <row r="5" spans="1:6" s="219" customFormat="1" ht="12.75" thickBot="1">
      <c r="A5" s="220"/>
      <c r="B5" s="190" t="s">
        <v>435</v>
      </c>
      <c r="C5" s="191" t="s">
        <v>436</v>
      </c>
      <c r="D5" s="190" t="s">
        <v>437</v>
      </c>
      <c r="E5" s="210" t="s">
        <v>439</v>
      </c>
      <c r="F5" s="488"/>
    </row>
    <row r="6" spans="1:6" ht="12.75" customHeight="1">
      <c r="A6" s="221" t="s">
        <v>11</v>
      </c>
      <c r="B6" s="222" t="s">
        <v>328</v>
      </c>
      <c r="C6" s="223"/>
      <c r="D6" s="222" t="s">
        <v>174</v>
      </c>
      <c r="E6" s="84">
        <v>14923000</v>
      </c>
      <c r="F6" s="488"/>
    </row>
    <row r="7" spans="1:6" ht="12">
      <c r="A7" s="224" t="s">
        <v>12</v>
      </c>
      <c r="B7" s="225" t="s">
        <v>329</v>
      </c>
      <c r="C7" s="226"/>
      <c r="D7" s="225" t="s">
        <v>334</v>
      </c>
      <c r="E7" s="97"/>
      <c r="F7" s="488"/>
    </row>
    <row r="8" spans="1:6" ht="12.75" customHeight="1">
      <c r="A8" s="224" t="s">
        <v>13</v>
      </c>
      <c r="B8" s="225" t="s">
        <v>3</v>
      </c>
      <c r="C8" s="226"/>
      <c r="D8" s="225" t="s">
        <v>159</v>
      </c>
      <c r="E8" s="97">
        <v>36711000</v>
      </c>
      <c r="F8" s="488"/>
    </row>
    <row r="9" spans="1:6" ht="12.75" customHeight="1">
      <c r="A9" s="224" t="s">
        <v>14</v>
      </c>
      <c r="B9" s="225" t="s">
        <v>330</v>
      </c>
      <c r="C9" s="226"/>
      <c r="D9" s="225" t="s">
        <v>335</v>
      </c>
      <c r="E9" s="97"/>
      <c r="F9" s="488"/>
    </row>
    <row r="10" spans="1:6" ht="12.75" customHeight="1">
      <c r="A10" s="224" t="s">
        <v>15</v>
      </c>
      <c r="B10" s="225" t="s">
        <v>331</v>
      </c>
      <c r="C10" s="226"/>
      <c r="D10" s="225" t="s">
        <v>176</v>
      </c>
      <c r="E10" s="97"/>
      <c r="F10" s="488"/>
    </row>
    <row r="11" spans="1:6" ht="12.75" customHeight="1">
      <c r="A11" s="224" t="s">
        <v>16</v>
      </c>
      <c r="B11" s="225" t="s">
        <v>332</v>
      </c>
      <c r="C11" s="227"/>
      <c r="D11" s="228"/>
      <c r="E11" s="97"/>
      <c r="F11" s="488"/>
    </row>
    <row r="12" spans="1:6" ht="12.75" customHeight="1">
      <c r="A12" s="224" t="s">
        <v>17</v>
      </c>
      <c r="B12" s="196"/>
      <c r="C12" s="226"/>
      <c r="D12" s="228"/>
      <c r="E12" s="97"/>
      <c r="F12" s="488"/>
    </row>
    <row r="13" spans="1:6" ht="12.75" customHeight="1">
      <c r="A13" s="224" t="s">
        <v>18</v>
      </c>
      <c r="B13" s="196"/>
      <c r="C13" s="226"/>
      <c r="D13" s="228"/>
      <c r="E13" s="97"/>
      <c r="F13" s="488"/>
    </row>
    <row r="14" spans="1:6" ht="12.75" customHeight="1">
      <c r="A14" s="224" t="s">
        <v>19</v>
      </c>
      <c r="B14" s="229"/>
      <c r="C14" s="227"/>
      <c r="D14" s="228"/>
      <c r="E14" s="97"/>
      <c r="F14" s="488"/>
    </row>
    <row r="15" spans="1:6" ht="12">
      <c r="A15" s="224" t="s">
        <v>20</v>
      </c>
      <c r="B15" s="196"/>
      <c r="C15" s="227"/>
      <c r="D15" s="228"/>
      <c r="E15" s="97"/>
      <c r="F15" s="488"/>
    </row>
    <row r="16" spans="1:6" ht="12.75" customHeight="1" thickBot="1">
      <c r="A16" s="230" t="s">
        <v>21</v>
      </c>
      <c r="B16" s="231"/>
      <c r="C16" s="232"/>
      <c r="D16" s="233" t="s">
        <v>43</v>
      </c>
      <c r="E16" s="86"/>
      <c r="F16" s="488"/>
    </row>
    <row r="17" spans="1:6" ht="15.75" customHeight="1" thickBot="1">
      <c r="A17" s="234" t="s">
        <v>22</v>
      </c>
      <c r="B17" s="235" t="s">
        <v>342</v>
      </c>
      <c r="C17" s="236">
        <f>+C6+C8+C9+C11+C12+C13+C14+C15+C16</f>
        <v>0</v>
      </c>
      <c r="D17" s="235" t="s">
        <v>343</v>
      </c>
      <c r="E17" s="66">
        <f>+E6+E8+E10+E11+E12+E13+E14+E15+E16</f>
        <v>51634000</v>
      </c>
      <c r="F17" s="488"/>
    </row>
    <row r="18" spans="1:6" ht="12.75" customHeight="1">
      <c r="A18" s="221" t="s">
        <v>23</v>
      </c>
      <c r="B18" s="237" t="s">
        <v>194</v>
      </c>
      <c r="C18" s="238"/>
      <c r="D18" s="225" t="s">
        <v>163</v>
      </c>
      <c r="E18" s="84"/>
      <c r="F18" s="488"/>
    </row>
    <row r="19" spans="1:6" ht="12.75" customHeight="1">
      <c r="A19" s="224" t="s">
        <v>24</v>
      </c>
      <c r="B19" s="239" t="s">
        <v>183</v>
      </c>
      <c r="C19" s="226"/>
      <c r="D19" s="225" t="s">
        <v>166</v>
      </c>
      <c r="E19" s="97"/>
      <c r="F19" s="488"/>
    </row>
    <row r="20" spans="1:6" ht="12.75" customHeight="1">
      <c r="A20" s="221" t="s">
        <v>25</v>
      </c>
      <c r="B20" s="239" t="s">
        <v>184</v>
      </c>
      <c r="C20" s="226"/>
      <c r="D20" s="225" t="s">
        <v>137</v>
      </c>
      <c r="E20" s="97"/>
      <c r="F20" s="488"/>
    </row>
    <row r="21" spans="1:6" ht="12.75" customHeight="1">
      <c r="A21" s="224" t="s">
        <v>26</v>
      </c>
      <c r="B21" s="239" t="s">
        <v>185</v>
      </c>
      <c r="C21" s="226"/>
      <c r="D21" s="225" t="s">
        <v>138</v>
      </c>
      <c r="E21" s="97"/>
      <c r="F21" s="488"/>
    </row>
    <row r="22" spans="1:6" ht="12.75" customHeight="1">
      <c r="A22" s="221" t="s">
        <v>27</v>
      </c>
      <c r="B22" s="239" t="s">
        <v>186</v>
      </c>
      <c r="C22" s="226"/>
      <c r="D22" s="233" t="s">
        <v>180</v>
      </c>
      <c r="E22" s="97"/>
      <c r="F22" s="488"/>
    </row>
    <row r="23" spans="1:6" ht="12.75" customHeight="1">
      <c r="A23" s="224" t="s">
        <v>28</v>
      </c>
      <c r="B23" s="240" t="s">
        <v>187</v>
      </c>
      <c r="C23" s="226"/>
      <c r="D23" s="225" t="s">
        <v>167</v>
      </c>
      <c r="E23" s="97"/>
      <c r="F23" s="488"/>
    </row>
    <row r="24" spans="1:6" ht="12.75" customHeight="1">
      <c r="A24" s="221" t="s">
        <v>29</v>
      </c>
      <c r="B24" s="241" t="s">
        <v>188</v>
      </c>
      <c r="C24" s="242">
        <f>+C25+C26+C27+C28+C29</f>
        <v>0</v>
      </c>
      <c r="D24" s="222" t="s">
        <v>165</v>
      </c>
      <c r="E24" s="97"/>
      <c r="F24" s="488"/>
    </row>
    <row r="25" spans="1:6" ht="12.75" customHeight="1">
      <c r="A25" s="224" t="s">
        <v>30</v>
      </c>
      <c r="B25" s="240" t="s">
        <v>189</v>
      </c>
      <c r="C25" s="226"/>
      <c r="D25" s="222" t="s">
        <v>336</v>
      </c>
      <c r="E25" s="97"/>
      <c r="F25" s="488"/>
    </row>
    <row r="26" spans="1:6" ht="12.75" customHeight="1">
      <c r="A26" s="221" t="s">
        <v>31</v>
      </c>
      <c r="B26" s="240" t="s">
        <v>190</v>
      </c>
      <c r="C26" s="226"/>
      <c r="D26" s="243"/>
      <c r="E26" s="97"/>
      <c r="F26" s="488"/>
    </row>
    <row r="27" spans="1:6" ht="12.75" customHeight="1">
      <c r="A27" s="224" t="s">
        <v>32</v>
      </c>
      <c r="B27" s="239" t="s">
        <v>191</v>
      </c>
      <c r="C27" s="226"/>
      <c r="D27" s="243"/>
      <c r="E27" s="97"/>
      <c r="F27" s="488"/>
    </row>
    <row r="28" spans="1:6" ht="12.75" customHeight="1">
      <c r="A28" s="221" t="s">
        <v>33</v>
      </c>
      <c r="B28" s="244" t="s">
        <v>192</v>
      </c>
      <c r="C28" s="226"/>
      <c r="D28" s="196"/>
      <c r="E28" s="97"/>
      <c r="F28" s="488"/>
    </row>
    <row r="29" spans="1:6" ht="12.75" customHeight="1" thickBot="1">
      <c r="A29" s="224" t="s">
        <v>34</v>
      </c>
      <c r="B29" s="245" t="s">
        <v>193</v>
      </c>
      <c r="C29" s="226"/>
      <c r="D29" s="243"/>
      <c r="E29" s="97"/>
      <c r="F29" s="488"/>
    </row>
    <row r="30" spans="1:6" ht="24.75" thickBot="1">
      <c r="A30" s="234" t="s">
        <v>35</v>
      </c>
      <c r="B30" s="235" t="s">
        <v>333</v>
      </c>
      <c r="C30" s="236">
        <f>+C18+C24</f>
        <v>0</v>
      </c>
      <c r="D30" s="235" t="s">
        <v>337</v>
      </c>
      <c r="E30" s="66">
        <f>SUM(E18:E29)</f>
        <v>0</v>
      </c>
      <c r="F30" s="488"/>
    </row>
    <row r="31" spans="1:6" ht="12.75" thickBot="1">
      <c r="A31" s="234" t="s">
        <v>36</v>
      </c>
      <c r="B31" s="235" t="s">
        <v>338</v>
      </c>
      <c r="C31" s="90">
        <f>+C17+C30</f>
        <v>0</v>
      </c>
      <c r="D31" s="235" t="s">
        <v>339</v>
      </c>
      <c r="E31" s="90">
        <f>+E17+E30</f>
        <v>51634000</v>
      </c>
      <c r="F31" s="488"/>
    </row>
    <row r="32" spans="1:6" ht="12.75" thickBot="1">
      <c r="A32" s="234" t="s">
        <v>37</v>
      </c>
      <c r="B32" s="235" t="s">
        <v>141</v>
      </c>
      <c r="C32" s="90">
        <f>IF(C17-E17&lt;0,E17-C17,"-")</f>
        <v>51634000</v>
      </c>
      <c r="D32" s="235" t="s">
        <v>142</v>
      </c>
      <c r="E32" s="90" t="str">
        <f>IF(C17-E17&gt;0,C17-E17,"-")</f>
        <v>-</v>
      </c>
      <c r="F32" s="488"/>
    </row>
    <row r="33" spans="1:6" ht="12.75" thickBot="1">
      <c r="A33" s="234" t="s">
        <v>38</v>
      </c>
      <c r="B33" s="235" t="s">
        <v>181</v>
      </c>
      <c r="C33" s="90" t="str">
        <f>IF(C17+C30-E26&lt;0,E26-(C17+C30),"-")</f>
        <v>-</v>
      </c>
      <c r="D33" s="235" t="s">
        <v>182</v>
      </c>
      <c r="E33" s="90" t="str">
        <f>IF(C17+C30-E26&gt;0,C17+C30-E26,"-")</f>
        <v>-</v>
      </c>
      <c r="F33" s="4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8" t="s">
        <v>132</v>
      </c>
      <c r="E1" s="11" t="s">
        <v>136</v>
      </c>
    </row>
    <row r="3" spans="1:5" ht="12.75">
      <c r="A3" s="12"/>
      <c r="B3" s="13"/>
      <c r="C3" s="12"/>
      <c r="D3" s="15"/>
      <c r="E3" s="13"/>
    </row>
    <row r="4" spans="1:5" ht="15.75">
      <c r="A4" s="4" t="str">
        <f>+ÖSSZEFÜGGÉSEK!A5</f>
        <v>2016. évi előirányzat BEVÉTELEK</v>
      </c>
      <c r="B4" s="14"/>
      <c r="C4" s="17"/>
      <c r="D4" s="15"/>
      <c r="E4" s="13"/>
    </row>
    <row r="5" spans="1:5" ht="12.75">
      <c r="A5" s="12"/>
      <c r="B5" s="13"/>
      <c r="C5" s="12"/>
      <c r="D5" s="15"/>
      <c r="E5" s="13"/>
    </row>
    <row r="6" spans="1:5" ht="12.75">
      <c r="A6" s="12" t="s">
        <v>476</v>
      </c>
      <c r="B6" s="13">
        <f>+'1.sz.mell.'!C62</f>
        <v>291749567</v>
      </c>
      <c r="C6" s="12" t="s">
        <v>429</v>
      </c>
      <c r="D6" s="15">
        <f>+'2.1.sz.mell  '!C18+'2.2.sz.mell  '!C17</f>
        <v>291749567</v>
      </c>
      <c r="E6" s="13">
        <f aca="true" t="shared" si="0" ref="E6:E15">+B6-D6</f>
        <v>0</v>
      </c>
    </row>
    <row r="7" spans="1:5" ht="12.75">
      <c r="A7" s="12" t="s">
        <v>477</v>
      </c>
      <c r="B7" s="13">
        <f>+'1.sz.mell.'!C86</f>
        <v>131541935</v>
      </c>
      <c r="C7" s="12" t="s">
        <v>430</v>
      </c>
      <c r="D7" s="15">
        <f>+'2.1.sz.mell  '!C29+'2.2.sz.mell  '!C30</f>
        <v>131541935</v>
      </c>
      <c r="E7" s="13">
        <f t="shared" si="0"/>
        <v>0</v>
      </c>
    </row>
    <row r="8" spans="1:5" ht="12.75">
      <c r="A8" s="12" t="s">
        <v>478</v>
      </c>
      <c r="B8" s="13">
        <f>+'1.sz.mell.'!C87</f>
        <v>423291502</v>
      </c>
      <c r="C8" s="12" t="s">
        <v>431</v>
      </c>
      <c r="D8" s="15">
        <f>+'2.1.sz.mell  '!C30+'2.2.sz.mell  '!C31</f>
        <v>423291502</v>
      </c>
      <c r="E8" s="13">
        <f t="shared" si="0"/>
        <v>0</v>
      </c>
    </row>
    <row r="9" spans="1:5" ht="12.75">
      <c r="A9" s="12"/>
      <c r="B9" s="13"/>
      <c r="C9" s="12"/>
      <c r="D9" s="15"/>
      <c r="E9" s="13"/>
    </row>
    <row r="10" spans="1:5" ht="12.75">
      <c r="A10" s="12"/>
      <c r="B10" s="13"/>
      <c r="C10" s="12"/>
      <c r="D10" s="15"/>
      <c r="E10" s="13"/>
    </row>
    <row r="11" spans="1:5" ht="15.75">
      <c r="A11" s="4" t="str">
        <f>+ÖSSZEFÜGGÉSEK!A12</f>
        <v>2016. évi előirányzat KIADÁSOK</v>
      </c>
      <c r="B11" s="14"/>
      <c r="C11" s="17"/>
      <c r="D11" s="15"/>
      <c r="E11" s="13"/>
    </row>
    <row r="12" spans="1:5" ht="12.75">
      <c r="A12" s="12"/>
      <c r="B12" s="13"/>
      <c r="C12" s="12"/>
      <c r="D12" s="15"/>
      <c r="E12" s="13"/>
    </row>
    <row r="13" spans="1:5" ht="12.75">
      <c r="A13" s="12" t="s">
        <v>479</v>
      </c>
      <c r="B13" s="13">
        <f>+'1.sz.mell.'!C128</f>
        <v>423291502</v>
      </c>
      <c r="C13" s="12" t="s">
        <v>432</v>
      </c>
      <c r="D13" s="15">
        <f>+'2.1.sz.mell  '!E18+'2.2.sz.mell  '!E17</f>
        <v>423291502</v>
      </c>
      <c r="E13" s="13">
        <f t="shared" si="0"/>
        <v>0</v>
      </c>
    </row>
    <row r="14" spans="1:5" ht="12.75">
      <c r="A14" s="12" t="s">
        <v>480</v>
      </c>
      <c r="B14" s="13">
        <f>+'1.sz.mell.'!C153</f>
        <v>0</v>
      </c>
      <c r="C14" s="12" t="s">
        <v>433</v>
      </c>
      <c r="D14" s="15">
        <f>+'2.1.sz.mell  '!E29+'2.2.sz.mell  '!E30</f>
        <v>0</v>
      </c>
      <c r="E14" s="13">
        <f t="shared" si="0"/>
        <v>0</v>
      </c>
    </row>
    <row r="15" spans="1:5" ht="12.75">
      <c r="A15" s="12" t="s">
        <v>481</v>
      </c>
      <c r="B15" s="13">
        <f>+'1.sz.mell.'!C154</f>
        <v>423291502</v>
      </c>
      <c r="C15" s="12" t="s">
        <v>434</v>
      </c>
      <c r="D15" s="15">
        <f>+'2.1.sz.mell  '!E30+'2.2.sz.mell  '!E31</f>
        <v>423291502</v>
      </c>
      <c r="E15" s="13">
        <f t="shared" si="0"/>
        <v>0</v>
      </c>
    </row>
    <row r="16" spans="1:5" ht="12.75">
      <c r="A16" s="9"/>
      <c r="B16" s="9"/>
      <c r="C16" s="12"/>
      <c r="D16" s="15"/>
      <c r="E16" s="10"/>
    </row>
    <row r="17" spans="1:5" ht="12.75">
      <c r="A17" s="9"/>
      <c r="B17" s="9"/>
      <c r="C17" s="9"/>
      <c r="D17" s="9"/>
      <c r="E17" s="9"/>
    </row>
    <row r="18" spans="1:5" ht="12.75">
      <c r="A18" s="9"/>
      <c r="B18" s="9"/>
      <c r="C18" s="9"/>
      <c r="D18" s="9"/>
      <c r="E18" s="9"/>
    </row>
    <row r="19" spans="1:5" ht="12.75">
      <c r="A19" s="9"/>
      <c r="B19" s="9"/>
      <c r="C19" s="9"/>
      <c r="D19" s="9"/>
      <c r="E19" s="9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A1" sqref="A1:F1"/>
    </sheetView>
  </sheetViews>
  <sheetFormatPr defaultColWidth="9.00390625" defaultRowHeight="12.75"/>
  <cols>
    <col min="1" max="1" width="47.125" style="209" customWidth="1"/>
    <col min="2" max="2" width="15.625" style="186" customWidth="1"/>
    <col min="3" max="3" width="16.375" style="186" customWidth="1"/>
    <col min="4" max="4" width="18.00390625" style="186" customWidth="1"/>
    <col min="5" max="5" width="16.625" style="186" customWidth="1"/>
    <col min="6" max="6" width="18.875" style="188" customWidth="1"/>
    <col min="7" max="8" width="12.875" style="186" customWidth="1"/>
    <col min="9" max="9" width="13.875" style="186" customWidth="1"/>
    <col min="10" max="16384" width="9.375" style="186" customWidth="1"/>
  </cols>
  <sheetData>
    <row r="1" spans="1:6" ht="25.5" customHeight="1">
      <c r="A1" s="492" t="s">
        <v>0</v>
      </c>
      <c r="B1" s="492"/>
      <c r="C1" s="492"/>
      <c r="D1" s="492"/>
      <c r="E1" s="492"/>
      <c r="F1" s="492"/>
    </row>
    <row r="2" spans="1:6" ht="22.5" customHeight="1" thickBot="1">
      <c r="A2" s="187"/>
      <c r="B2" s="188"/>
      <c r="C2" s="188"/>
      <c r="D2" s="188"/>
      <c r="E2" s="188"/>
      <c r="F2" s="189"/>
    </row>
    <row r="3" spans="1:6" s="185" customFormat="1" ht="44.25" customHeight="1" thickBot="1">
      <c r="A3" s="190" t="s">
        <v>56</v>
      </c>
      <c r="B3" s="191" t="s">
        <v>57</v>
      </c>
      <c r="C3" s="191" t="s">
        <v>58</v>
      </c>
      <c r="D3" s="191" t="str">
        <f>+CONCATENATE("Felhasználás   ",LEFT(ÖSSZEFÜGGÉSEK!A5,4)-1,". XII. 31-ig")</f>
        <v>Felhasználás   2015. XII. 31-ig</v>
      </c>
      <c r="E3" s="191" t="str">
        <f>+'1.sz.mell.'!C3</f>
        <v>2016. évi előirányzat</v>
      </c>
      <c r="F3" s="210" t="str">
        <f>+CONCATENATE(LEFT(ÖSSZEFÜGGÉSEK!A5,4),". utáni szükséglet")</f>
        <v>2016. utáni szükséglet</v>
      </c>
    </row>
    <row r="4" spans="1:6" s="188" customFormat="1" ht="12" customHeight="1" thickBot="1">
      <c r="A4" s="193" t="s">
        <v>435</v>
      </c>
      <c r="B4" s="194" t="s">
        <v>436</v>
      </c>
      <c r="C4" s="194" t="s">
        <v>437</v>
      </c>
      <c r="D4" s="194" t="s">
        <v>439</v>
      </c>
      <c r="E4" s="194" t="s">
        <v>438</v>
      </c>
      <c r="F4" s="195" t="s">
        <v>494</v>
      </c>
    </row>
    <row r="5" spans="1:6" ht="15.75" customHeight="1">
      <c r="A5" s="211" t="s">
        <v>499</v>
      </c>
      <c r="B5" s="197">
        <v>3014400</v>
      </c>
      <c r="C5" s="198"/>
      <c r="D5" s="197"/>
      <c r="E5" s="197">
        <v>3014400</v>
      </c>
      <c r="F5" s="199">
        <f aca="true" t="shared" si="0" ref="F5:F22">B5-D5-E5</f>
        <v>0</v>
      </c>
    </row>
    <row r="6" spans="1:6" ht="15.75" customHeight="1">
      <c r="A6" s="211" t="s">
        <v>500</v>
      </c>
      <c r="B6" s="197">
        <v>1500000</v>
      </c>
      <c r="C6" s="198"/>
      <c r="D6" s="197"/>
      <c r="E6" s="197">
        <v>1500000</v>
      </c>
      <c r="F6" s="199">
        <f t="shared" si="0"/>
        <v>0</v>
      </c>
    </row>
    <row r="7" spans="1:6" ht="15.75" customHeight="1">
      <c r="A7" s="211" t="s">
        <v>501</v>
      </c>
      <c r="B7" s="201">
        <v>3000000</v>
      </c>
      <c r="C7" s="198"/>
      <c r="D7" s="197"/>
      <c r="E7" s="197">
        <v>3000000</v>
      </c>
      <c r="F7" s="199">
        <f t="shared" si="0"/>
        <v>0</v>
      </c>
    </row>
    <row r="8" spans="1:6" ht="24">
      <c r="A8" s="381" t="s">
        <v>519</v>
      </c>
      <c r="B8" s="384">
        <v>1524000</v>
      </c>
      <c r="C8" s="382"/>
      <c r="D8" s="197"/>
      <c r="E8" s="197">
        <v>1524000</v>
      </c>
      <c r="F8" s="199">
        <f t="shared" si="0"/>
        <v>0</v>
      </c>
    </row>
    <row r="9" spans="1:6" ht="12">
      <c r="A9" s="211" t="s">
        <v>502</v>
      </c>
      <c r="B9" s="383">
        <v>1080000</v>
      </c>
      <c r="C9" s="198"/>
      <c r="D9" s="197"/>
      <c r="E9" s="197">
        <v>1080000</v>
      </c>
      <c r="F9" s="199">
        <f t="shared" si="0"/>
        <v>0</v>
      </c>
    </row>
    <row r="10" spans="1:6" ht="15.75" customHeight="1">
      <c r="A10" s="212" t="s">
        <v>503</v>
      </c>
      <c r="B10" s="197">
        <v>1000000</v>
      </c>
      <c r="C10" s="198"/>
      <c r="D10" s="197"/>
      <c r="E10" s="197">
        <v>1000000</v>
      </c>
      <c r="F10" s="199">
        <f t="shared" si="0"/>
        <v>0</v>
      </c>
    </row>
    <row r="11" spans="1:6" ht="24">
      <c r="A11" s="211" t="s">
        <v>504</v>
      </c>
      <c r="B11" s="197">
        <v>3804600</v>
      </c>
      <c r="C11" s="198"/>
      <c r="D11" s="197"/>
      <c r="E11" s="197">
        <v>3804600</v>
      </c>
      <c r="F11" s="199">
        <f t="shared" si="0"/>
        <v>0</v>
      </c>
    </row>
    <row r="12" spans="1:6" ht="15.75" customHeight="1">
      <c r="A12" s="211"/>
      <c r="B12" s="197"/>
      <c r="C12" s="198"/>
      <c r="D12" s="197"/>
      <c r="E12" s="197"/>
      <c r="F12" s="199">
        <f t="shared" si="0"/>
        <v>0</v>
      </c>
    </row>
    <row r="13" spans="1:6" ht="15.75" customHeight="1">
      <c r="A13" s="211"/>
      <c r="B13" s="197"/>
      <c r="C13" s="198"/>
      <c r="D13" s="197"/>
      <c r="E13" s="197"/>
      <c r="F13" s="199">
        <f t="shared" si="0"/>
        <v>0</v>
      </c>
    </row>
    <row r="14" spans="1:6" ht="15.75" customHeight="1">
      <c r="A14" s="211"/>
      <c r="B14" s="197"/>
      <c r="C14" s="198"/>
      <c r="D14" s="197"/>
      <c r="E14" s="197"/>
      <c r="F14" s="199">
        <f t="shared" si="0"/>
        <v>0</v>
      </c>
    </row>
    <row r="15" spans="1:6" ht="15.75" customHeight="1">
      <c r="A15" s="211"/>
      <c r="B15" s="197"/>
      <c r="C15" s="198"/>
      <c r="D15" s="197"/>
      <c r="E15" s="197"/>
      <c r="F15" s="199">
        <f t="shared" si="0"/>
        <v>0</v>
      </c>
    </row>
    <row r="16" spans="1:6" ht="15.75" customHeight="1">
      <c r="A16" s="211"/>
      <c r="B16" s="197"/>
      <c r="C16" s="198"/>
      <c r="D16" s="197"/>
      <c r="E16" s="197"/>
      <c r="F16" s="199">
        <f t="shared" si="0"/>
        <v>0</v>
      </c>
    </row>
    <row r="17" spans="1:6" ht="15.75" customHeight="1">
      <c r="A17" s="211"/>
      <c r="B17" s="197"/>
      <c r="C17" s="198"/>
      <c r="D17" s="197"/>
      <c r="E17" s="197"/>
      <c r="F17" s="199">
        <f t="shared" si="0"/>
        <v>0</v>
      </c>
    </row>
    <row r="18" spans="1:6" ht="15.75" customHeight="1">
      <c r="A18" s="211"/>
      <c r="B18" s="197"/>
      <c r="C18" s="198"/>
      <c r="D18" s="197"/>
      <c r="E18" s="197"/>
      <c r="F18" s="199">
        <f t="shared" si="0"/>
        <v>0</v>
      </c>
    </row>
    <row r="19" spans="1:6" ht="15.75" customHeight="1">
      <c r="A19" s="211"/>
      <c r="B19" s="197"/>
      <c r="C19" s="198"/>
      <c r="D19" s="197"/>
      <c r="E19" s="197"/>
      <c r="F19" s="199">
        <f t="shared" si="0"/>
        <v>0</v>
      </c>
    </row>
    <row r="20" spans="1:6" ht="15.75" customHeight="1">
      <c r="A20" s="211"/>
      <c r="B20" s="197"/>
      <c r="C20" s="198"/>
      <c r="D20" s="197"/>
      <c r="E20" s="197"/>
      <c r="F20" s="199">
        <f t="shared" si="0"/>
        <v>0</v>
      </c>
    </row>
    <row r="21" spans="1:6" ht="15.75" customHeight="1">
      <c r="A21" s="211"/>
      <c r="B21" s="197"/>
      <c r="C21" s="198"/>
      <c r="D21" s="197"/>
      <c r="E21" s="197"/>
      <c r="F21" s="199">
        <f t="shared" si="0"/>
        <v>0</v>
      </c>
    </row>
    <row r="22" spans="1:6" ht="15.75" customHeight="1" thickBot="1">
      <c r="A22" s="200"/>
      <c r="B22" s="201"/>
      <c r="C22" s="202"/>
      <c r="D22" s="201"/>
      <c r="E22" s="201"/>
      <c r="F22" s="203">
        <f t="shared" si="0"/>
        <v>0</v>
      </c>
    </row>
    <row r="23" spans="1:6" s="208" customFormat="1" ht="18" customHeight="1" thickBot="1">
      <c r="A23" s="204" t="s">
        <v>55</v>
      </c>
      <c r="B23" s="205">
        <f>SUM(B5:B22)</f>
        <v>14923000</v>
      </c>
      <c r="C23" s="206"/>
      <c r="D23" s="205">
        <f>SUM(D5:D22)</f>
        <v>0</v>
      </c>
      <c r="E23" s="205">
        <f>SUM(E5:E22)</f>
        <v>14923000</v>
      </c>
      <c r="F23" s="207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……/2016.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1" sqref="A1:F1"/>
    </sheetView>
  </sheetViews>
  <sheetFormatPr defaultColWidth="9.00390625" defaultRowHeight="12.75"/>
  <cols>
    <col min="1" max="1" width="60.625" style="209" customWidth="1"/>
    <col min="2" max="2" width="15.625" style="186" customWidth="1"/>
    <col min="3" max="3" width="16.375" style="186" customWidth="1"/>
    <col min="4" max="4" width="18.00390625" style="186" customWidth="1"/>
    <col min="5" max="5" width="16.625" style="186" customWidth="1"/>
    <col min="6" max="6" width="18.875" style="186" customWidth="1"/>
    <col min="7" max="8" width="12.875" style="186" customWidth="1"/>
    <col min="9" max="9" width="13.875" style="186" customWidth="1"/>
    <col min="10" max="16384" width="9.375" style="186" customWidth="1"/>
  </cols>
  <sheetData>
    <row r="1" spans="1:6" ht="24.75" customHeight="1">
      <c r="A1" s="492" t="s">
        <v>1</v>
      </c>
      <c r="B1" s="492"/>
      <c r="C1" s="492"/>
      <c r="D1" s="492"/>
      <c r="E1" s="492"/>
      <c r="F1" s="492"/>
    </row>
    <row r="2" spans="1:6" ht="23.25" customHeight="1" thickBot="1">
      <c r="A2" s="187"/>
      <c r="B2" s="188"/>
      <c r="C2" s="188"/>
      <c r="D2" s="188"/>
      <c r="E2" s="188"/>
      <c r="F2" s="189"/>
    </row>
    <row r="3" spans="1:6" s="185" customFormat="1" ht="48.75" customHeight="1" thickBot="1">
      <c r="A3" s="190" t="s">
        <v>59</v>
      </c>
      <c r="B3" s="191" t="s">
        <v>57</v>
      </c>
      <c r="C3" s="191" t="s">
        <v>58</v>
      </c>
      <c r="D3" s="191" t="str">
        <f>+'3.sz.mell.'!D3</f>
        <v>Felhasználás   2015. XII. 31-ig</v>
      </c>
      <c r="E3" s="191" t="str">
        <f>+'3.sz.mell.'!E3</f>
        <v>2016. évi előirányzat</v>
      </c>
      <c r="F3" s="192" t="str">
        <f>+CONCATENATE(LEFT(ÖSSZEFÜGGÉSEK!A5,4),". utáni szükséglet ",CHAR(10),"")</f>
        <v>2016. utáni szükséglet 
</v>
      </c>
    </row>
    <row r="4" spans="1:6" s="188" customFormat="1" ht="12.75" thickBot="1">
      <c r="A4" s="193" t="s">
        <v>435</v>
      </c>
      <c r="B4" s="194" t="s">
        <v>436</v>
      </c>
      <c r="C4" s="194" t="s">
        <v>437</v>
      </c>
      <c r="D4" s="194" t="s">
        <v>439</v>
      </c>
      <c r="E4" s="194" t="s">
        <v>438</v>
      </c>
      <c r="F4" s="195" t="s">
        <v>494</v>
      </c>
    </row>
    <row r="5" spans="1:6" ht="24">
      <c r="A5" s="196" t="s">
        <v>505</v>
      </c>
      <c r="B5" s="197">
        <v>1405000</v>
      </c>
      <c r="C5" s="198"/>
      <c r="D5" s="197"/>
      <c r="E5" s="197">
        <v>1405000</v>
      </c>
      <c r="F5" s="199">
        <f aca="true" t="shared" si="0" ref="F5:F23">B5-D5-E5</f>
        <v>0</v>
      </c>
    </row>
    <row r="6" spans="1:6" ht="12">
      <c r="A6" s="196" t="s">
        <v>506</v>
      </c>
      <c r="B6" s="197">
        <v>20000000</v>
      </c>
      <c r="C6" s="198"/>
      <c r="D6" s="197"/>
      <c r="E6" s="197">
        <v>20000000</v>
      </c>
      <c r="F6" s="199">
        <f t="shared" si="0"/>
        <v>0</v>
      </c>
    </row>
    <row r="7" spans="1:6" ht="24">
      <c r="A7" s="196" t="s">
        <v>509</v>
      </c>
      <c r="B7" s="197">
        <v>15306000</v>
      </c>
      <c r="C7" s="198"/>
      <c r="D7" s="197"/>
      <c r="E7" s="197">
        <v>15306000</v>
      </c>
      <c r="F7" s="199">
        <f t="shared" si="0"/>
        <v>0</v>
      </c>
    </row>
    <row r="8" spans="1:6" ht="15.75" customHeight="1">
      <c r="A8" s="196"/>
      <c r="B8" s="197"/>
      <c r="C8" s="198"/>
      <c r="D8" s="197"/>
      <c r="E8" s="197"/>
      <c r="F8" s="199">
        <f t="shared" si="0"/>
        <v>0</v>
      </c>
    </row>
    <row r="9" spans="1:6" ht="15.75" customHeight="1">
      <c r="A9" s="196"/>
      <c r="B9" s="197"/>
      <c r="C9" s="198"/>
      <c r="D9" s="197"/>
      <c r="E9" s="197"/>
      <c r="F9" s="199">
        <f t="shared" si="0"/>
        <v>0</v>
      </c>
    </row>
    <row r="10" spans="1:6" ht="15.75" customHeight="1">
      <c r="A10" s="196"/>
      <c r="B10" s="197"/>
      <c r="C10" s="198"/>
      <c r="D10" s="197"/>
      <c r="E10" s="197"/>
      <c r="F10" s="199">
        <f t="shared" si="0"/>
        <v>0</v>
      </c>
    </row>
    <row r="11" spans="1:6" ht="15.75" customHeight="1">
      <c r="A11" s="196"/>
      <c r="B11" s="197"/>
      <c r="C11" s="198"/>
      <c r="D11" s="197"/>
      <c r="E11" s="197"/>
      <c r="F11" s="199">
        <f t="shared" si="0"/>
        <v>0</v>
      </c>
    </row>
    <row r="12" spans="1:6" ht="15.75" customHeight="1">
      <c r="A12" s="196"/>
      <c r="B12" s="197"/>
      <c r="C12" s="198"/>
      <c r="D12" s="197"/>
      <c r="E12" s="197"/>
      <c r="F12" s="199">
        <f t="shared" si="0"/>
        <v>0</v>
      </c>
    </row>
    <row r="13" spans="1:6" ht="15.75" customHeight="1">
      <c r="A13" s="196"/>
      <c r="B13" s="197"/>
      <c r="C13" s="198"/>
      <c r="D13" s="197"/>
      <c r="E13" s="197"/>
      <c r="F13" s="199">
        <f t="shared" si="0"/>
        <v>0</v>
      </c>
    </row>
    <row r="14" spans="1:6" ht="15.75" customHeight="1">
      <c r="A14" s="196"/>
      <c r="B14" s="197"/>
      <c r="C14" s="198"/>
      <c r="D14" s="197"/>
      <c r="E14" s="197"/>
      <c r="F14" s="199">
        <f t="shared" si="0"/>
        <v>0</v>
      </c>
    </row>
    <row r="15" spans="1:6" ht="15.75" customHeight="1">
      <c r="A15" s="196"/>
      <c r="B15" s="197"/>
      <c r="C15" s="198"/>
      <c r="D15" s="197"/>
      <c r="E15" s="197"/>
      <c r="F15" s="199">
        <f t="shared" si="0"/>
        <v>0</v>
      </c>
    </row>
    <row r="16" spans="1:6" ht="15.75" customHeight="1">
      <c r="A16" s="196"/>
      <c r="B16" s="197"/>
      <c r="C16" s="198"/>
      <c r="D16" s="197"/>
      <c r="E16" s="197"/>
      <c r="F16" s="199">
        <f t="shared" si="0"/>
        <v>0</v>
      </c>
    </row>
    <row r="17" spans="1:6" ht="15.75" customHeight="1">
      <c r="A17" s="196"/>
      <c r="B17" s="197"/>
      <c r="C17" s="198"/>
      <c r="D17" s="197"/>
      <c r="E17" s="197"/>
      <c r="F17" s="199">
        <f t="shared" si="0"/>
        <v>0</v>
      </c>
    </row>
    <row r="18" spans="1:6" ht="15.75" customHeight="1">
      <c r="A18" s="196"/>
      <c r="B18" s="197"/>
      <c r="C18" s="198"/>
      <c r="D18" s="197"/>
      <c r="E18" s="197"/>
      <c r="F18" s="199">
        <f t="shared" si="0"/>
        <v>0</v>
      </c>
    </row>
    <row r="19" spans="1:6" ht="15.75" customHeight="1">
      <c r="A19" s="196"/>
      <c r="B19" s="197"/>
      <c r="C19" s="198"/>
      <c r="D19" s="197"/>
      <c r="E19" s="197"/>
      <c r="F19" s="199">
        <f t="shared" si="0"/>
        <v>0</v>
      </c>
    </row>
    <row r="20" spans="1:6" ht="15.75" customHeight="1">
      <c r="A20" s="196"/>
      <c r="B20" s="197"/>
      <c r="C20" s="198"/>
      <c r="D20" s="197"/>
      <c r="E20" s="197"/>
      <c r="F20" s="199">
        <f t="shared" si="0"/>
        <v>0</v>
      </c>
    </row>
    <row r="21" spans="1:6" ht="15.75" customHeight="1">
      <c r="A21" s="196"/>
      <c r="B21" s="197"/>
      <c r="C21" s="198"/>
      <c r="D21" s="197"/>
      <c r="E21" s="197"/>
      <c r="F21" s="199">
        <f t="shared" si="0"/>
        <v>0</v>
      </c>
    </row>
    <row r="22" spans="1:6" ht="15.75" customHeight="1">
      <c r="A22" s="196"/>
      <c r="B22" s="197"/>
      <c r="C22" s="198"/>
      <c r="D22" s="197"/>
      <c r="E22" s="197"/>
      <c r="F22" s="199">
        <f t="shared" si="0"/>
        <v>0</v>
      </c>
    </row>
    <row r="23" spans="1:6" ht="15.75" customHeight="1" thickBot="1">
      <c r="A23" s="200"/>
      <c r="B23" s="201"/>
      <c r="C23" s="202"/>
      <c r="D23" s="201"/>
      <c r="E23" s="201"/>
      <c r="F23" s="203">
        <f t="shared" si="0"/>
        <v>0</v>
      </c>
    </row>
    <row r="24" spans="1:6" s="208" customFormat="1" ht="18" customHeight="1" thickBot="1">
      <c r="A24" s="204" t="s">
        <v>55</v>
      </c>
      <c r="B24" s="205">
        <f>SUM(B5:B23)</f>
        <v>36711000</v>
      </c>
      <c r="C24" s="206"/>
      <c r="D24" s="205">
        <f>SUM(D5:D23)</f>
        <v>0</v>
      </c>
      <c r="E24" s="205">
        <f>SUM(E5:E23)</f>
        <v>36711000</v>
      </c>
      <c r="F24" s="207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……/2016. (….)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H63" sqref="H63"/>
    </sheetView>
  </sheetViews>
  <sheetFormatPr defaultColWidth="9.00390625" defaultRowHeight="12.75"/>
  <cols>
    <col min="1" max="1" width="38.625" style="12" customWidth="1"/>
    <col min="2" max="5" width="13.875" style="12" customWidth="1"/>
    <col min="6" max="16384" width="9.375" style="12" customWidth="1"/>
  </cols>
  <sheetData>
    <row r="1" spans="1:5" ht="12">
      <c r="A1" s="165" t="s">
        <v>507</v>
      </c>
      <c r="B1" s="165"/>
      <c r="C1" s="165"/>
      <c r="D1" s="165"/>
      <c r="E1" s="165"/>
    </row>
    <row r="2" spans="1:5" ht="12">
      <c r="A2" s="166" t="s">
        <v>119</v>
      </c>
      <c r="B2" s="502" t="s">
        <v>508</v>
      </c>
      <c r="C2" s="502"/>
      <c r="D2" s="502"/>
      <c r="E2" s="502"/>
    </row>
    <row r="3" spans="1:5" ht="12.75" thickBot="1">
      <c r="A3" s="165"/>
      <c r="B3" s="165"/>
      <c r="C3" s="165"/>
      <c r="D3" s="503"/>
      <c r="E3" s="503"/>
    </row>
    <row r="4" spans="1:5" ht="15" customHeight="1" thickBot="1">
      <c r="A4" s="22" t="s">
        <v>112</v>
      </c>
      <c r="B4" s="23" t="str">
        <f>CONCATENATE((LEFT(ÖSSZEFÜGGÉSEK!A5,4)),".")</f>
        <v>2016.</v>
      </c>
      <c r="C4" s="23" t="str">
        <f>CONCATENATE((LEFT(ÖSSZEFÜGGÉSEK!A5,4))+1,".")</f>
        <v>2017.</v>
      </c>
      <c r="D4" s="23" t="str">
        <f>CONCATENATE((LEFT(ÖSSZEFÜGGÉSEK!A5,4))+1,". után")</f>
        <v>2017. után</v>
      </c>
      <c r="E4" s="24" t="s">
        <v>44</v>
      </c>
    </row>
    <row r="5" spans="1:5" ht="12">
      <c r="A5" s="167" t="s">
        <v>113</v>
      </c>
      <c r="B5" s="168">
        <v>0</v>
      </c>
      <c r="C5" s="168"/>
      <c r="D5" s="168"/>
      <c r="E5" s="169">
        <f aca="true" t="shared" si="0" ref="E5:E11">SUM(B5:D5)</f>
        <v>0</v>
      </c>
    </row>
    <row r="6" spans="1:5" ht="12">
      <c r="A6" s="170" t="s">
        <v>126</v>
      </c>
      <c r="B6" s="171">
        <v>0</v>
      </c>
      <c r="C6" s="171"/>
      <c r="D6" s="171"/>
      <c r="E6" s="172">
        <f t="shared" si="0"/>
        <v>0</v>
      </c>
    </row>
    <row r="7" spans="1:5" ht="12">
      <c r="A7" s="173" t="s">
        <v>114</v>
      </c>
      <c r="B7" s="174">
        <v>0</v>
      </c>
      <c r="C7" s="174"/>
      <c r="D7" s="174"/>
      <c r="E7" s="175">
        <f t="shared" si="0"/>
        <v>0</v>
      </c>
    </row>
    <row r="8" spans="1:5" ht="12">
      <c r="A8" s="173" t="s">
        <v>127</v>
      </c>
      <c r="B8" s="174">
        <v>0</v>
      </c>
      <c r="C8" s="174"/>
      <c r="D8" s="174"/>
      <c r="E8" s="175">
        <f t="shared" si="0"/>
        <v>0</v>
      </c>
    </row>
    <row r="9" spans="1:5" ht="12">
      <c r="A9" s="173" t="s">
        <v>115</v>
      </c>
      <c r="B9" s="174">
        <v>0</v>
      </c>
      <c r="C9" s="174"/>
      <c r="D9" s="174"/>
      <c r="E9" s="175">
        <f t="shared" si="0"/>
        <v>0</v>
      </c>
    </row>
    <row r="10" spans="1:5" ht="12">
      <c r="A10" s="173" t="s">
        <v>116</v>
      </c>
      <c r="B10" s="174">
        <v>0</v>
      </c>
      <c r="C10" s="174"/>
      <c r="D10" s="174"/>
      <c r="E10" s="175">
        <f t="shared" si="0"/>
        <v>0</v>
      </c>
    </row>
    <row r="11" spans="1:5" ht="12.75" thickBot="1">
      <c r="A11" s="176"/>
      <c r="B11" s="177">
        <v>0</v>
      </c>
      <c r="C11" s="177"/>
      <c r="D11" s="177"/>
      <c r="E11" s="175">
        <f t="shared" si="0"/>
        <v>0</v>
      </c>
    </row>
    <row r="12" spans="1:5" ht="12.75" thickBot="1">
      <c r="A12" s="25" t="s">
        <v>118</v>
      </c>
      <c r="B12" s="178">
        <v>0</v>
      </c>
      <c r="C12" s="178">
        <f>C5+SUM(C7:C11)</f>
        <v>0</v>
      </c>
      <c r="D12" s="178">
        <f>D5+SUM(D7:D11)</f>
        <v>0</v>
      </c>
      <c r="E12" s="179">
        <f>E5+SUM(E7:E11)</f>
        <v>0</v>
      </c>
    </row>
    <row r="13" spans="1:5" ht="12.75" thickBot="1">
      <c r="A13" s="180"/>
      <c r="B13" s="180"/>
      <c r="C13" s="180"/>
      <c r="D13" s="180"/>
      <c r="E13" s="180"/>
    </row>
    <row r="14" spans="1:5" ht="15" customHeight="1" thickBot="1">
      <c r="A14" s="22" t="s">
        <v>117</v>
      </c>
      <c r="B14" s="23" t="str">
        <f>+B4</f>
        <v>2016.</v>
      </c>
      <c r="C14" s="23" t="str">
        <f>+C4</f>
        <v>2017.</v>
      </c>
      <c r="D14" s="23" t="str">
        <f>+D4</f>
        <v>2017. után</v>
      </c>
      <c r="E14" s="24" t="s">
        <v>44</v>
      </c>
    </row>
    <row r="15" spans="1:5" ht="12">
      <c r="A15" s="167" t="s">
        <v>122</v>
      </c>
      <c r="B15" s="168">
        <v>0</v>
      </c>
      <c r="C15" s="168"/>
      <c r="D15" s="168"/>
      <c r="E15" s="169">
        <f aca="true" t="shared" si="1" ref="E15:E21">SUM(B15:D15)</f>
        <v>0</v>
      </c>
    </row>
    <row r="16" spans="1:5" ht="12">
      <c r="A16" s="181" t="s">
        <v>123</v>
      </c>
      <c r="B16" s="174">
        <v>0</v>
      </c>
      <c r="C16" s="174"/>
      <c r="D16" s="174"/>
      <c r="E16" s="175">
        <f t="shared" si="1"/>
        <v>0</v>
      </c>
    </row>
    <row r="17" spans="1:5" ht="12">
      <c r="A17" s="173" t="s">
        <v>124</v>
      </c>
      <c r="B17" s="174">
        <v>0</v>
      </c>
      <c r="C17" s="174"/>
      <c r="D17" s="174"/>
      <c r="E17" s="175">
        <f t="shared" si="1"/>
        <v>0</v>
      </c>
    </row>
    <row r="18" spans="1:5" ht="12">
      <c r="A18" s="173" t="s">
        <v>125</v>
      </c>
      <c r="B18" s="174">
        <v>0</v>
      </c>
      <c r="C18" s="174"/>
      <c r="D18" s="174"/>
      <c r="E18" s="175">
        <f t="shared" si="1"/>
        <v>0</v>
      </c>
    </row>
    <row r="19" spans="1:5" ht="12">
      <c r="A19" s="182"/>
      <c r="B19" s="174">
        <v>0</v>
      </c>
      <c r="C19" s="174"/>
      <c r="D19" s="174"/>
      <c r="E19" s="175">
        <f t="shared" si="1"/>
        <v>0</v>
      </c>
    </row>
    <row r="20" spans="1:5" ht="12">
      <c r="A20" s="182"/>
      <c r="B20" s="174">
        <v>0</v>
      </c>
      <c r="C20" s="174"/>
      <c r="D20" s="174"/>
      <c r="E20" s="175">
        <f t="shared" si="1"/>
        <v>0</v>
      </c>
    </row>
    <row r="21" spans="1:5" ht="12.75" thickBot="1">
      <c r="A21" s="176"/>
      <c r="B21" s="177">
        <v>0</v>
      </c>
      <c r="C21" s="177"/>
      <c r="D21" s="177"/>
      <c r="E21" s="175">
        <f t="shared" si="1"/>
        <v>0</v>
      </c>
    </row>
    <row r="22" spans="1:5" ht="12.75" thickBot="1">
      <c r="A22" s="25" t="s">
        <v>45</v>
      </c>
      <c r="B22" s="178">
        <v>0</v>
      </c>
      <c r="C22" s="178">
        <f>SUM(C15:C21)</f>
        <v>0</v>
      </c>
      <c r="D22" s="178">
        <f>SUM(D15:D21)</f>
        <v>0</v>
      </c>
      <c r="E22" s="179">
        <f>SUM(E15:E21)</f>
        <v>0</v>
      </c>
    </row>
    <row r="23" spans="1:5" ht="12">
      <c r="A23" s="165"/>
      <c r="B23" s="165"/>
      <c r="C23" s="165"/>
      <c r="D23" s="165"/>
      <c r="E23" s="165"/>
    </row>
    <row r="24" spans="1:5" ht="12">
      <c r="A24" s="165"/>
      <c r="B24" s="165"/>
      <c r="C24" s="165"/>
      <c r="D24" s="165"/>
      <c r="E24" s="165"/>
    </row>
    <row r="25" spans="1:5" ht="12">
      <c r="A25" s="166" t="s">
        <v>119</v>
      </c>
      <c r="B25" s="502"/>
      <c r="C25" s="502"/>
      <c r="D25" s="502"/>
      <c r="E25" s="502"/>
    </row>
    <row r="26" spans="1:5" ht="12.75" thickBot="1">
      <c r="A26" s="165"/>
      <c r="B26" s="165"/>
      <c r="C26" s="165"/>
      <c r="D26" s="503"/>
      <c r="E26" s="503"/>
    </row>
    <row r="27" spans="1:5" ht="12.75" thickBot="1">
      <c r="A27" s="22" t="s">
        <v>112</v>
      </c>
      <c r="B27" s="23" t="str">
        <f>+B14</f>
        <v>2016.</v>
      </c>
      <c r="C27" s="23" t="str">
        <f>+C14</f>
        <v>2017.</v>
      </c>
      <c r="D27" s="23" t="str">
        <f>+D14</f>
        <v>2017. után</v>
      </c>
      <c r="E27" s="24" t="s">
        <v>44</v>
      </c>
    </row>
    <row r="28" spans="1:5" ht="12">
      <c r="A28" s="167" t="s">
        <v>113</v>
      </c>
      <c r="B28" s="168">
        <v>0</v>
      </c>
      <c r="C28" s="168"/>
      <c r="D28" s="168"/>
      <c r="E28" s="169">
        <f aca="true" t="shared" si="2" ref="E28:E34">SUM(B28:D28)</f>
        <v>0</v>
      </c>
    </row>
    <row r="29" spans="1:5" ht="12">
      <c r="A29" s="170" t="s">
        <v>126</v>
      </c>
      <c r="B29" s="171">
        <v>0</v>
      </c>
      <c r="C29" s="171"/>
      <c r="D29" s="171"/>
      <c r="E29" s="172">
        <f t="shared" si="2"/>
        <v>0</v>
      </c>
    </row>
    <row r="30" spans="1:5" ht="12">
      <c r="A30" s="173" t="s">
        <v>114</v>
      </c>
      <c r="B30" s="174">
        <v>0</v>
      </c>
      <c r="C30" s="174"/>
      <c r="D30" s="174"/>
      <c r="E30" s="175">
        <f t="shared" si="2"/>
        <v>0</v>
      </c>
    </row>
    <row r="31" spans="1:5" ht="12">
      <c r="A31" s="173" t="s">
        <v>127</v>
      </c>
      <c r="B31" s="174">
        <v>0</v>
      </c>
      <c r="C31" s="174"/>
      <c r="D31" s="174"/>
      <c r="E31" s="175">
        <f t="shared" si="2"/>
        <v>0</v>
      </c>
    </row>
    <row r="32" spans="1:5" ht="12">
      <c r="A32" s="173" t="s">
        <v>115</v>
      </c>
      <c r="B32" s="174">
        <v>0</v>
      </c>
      <c r="C32" s="174"/>
      <c r="D32" s="174"/>
      <c r="E32" s="175">
        <f t="shared" si="2"/>
        <v>0</v>
      </c>
    </row>
    <row r="33" spans="1:5" ht="12">
      <c r="A33" s="173" t="s">
        <v>116</v>
      </c>
      <c r="B33" s="174">
        <v>0</v>
      </c>
      <c r="C33" s="174"/>
      <c r="D33" s="174"/>
      <c r="E33" s="175">
        <f t="shared" si="2"/>
        <v>0</v>
      </c>
    </row>
    <row r="34" spans="1:5" ht="12.75" thickBot="1">
      <c r="A34" s="176"/>
      <c r="B34" s="177">
        <v>0</v>
      </c>
      <c r="C34" s="177"/>
      <c r="D34" s="177"/>
      <c r="E34" s="175">
        <f t="shared" si="2"/>
        <v>0</v>
      </c>
    </row>
    <row r="35" spans="1:5" ht="12.75" thickBot="1">
      <c r="A35" s="25" t="s">
        <v>118</v>
      </c>
      <c r="B35" s="178">
        <v>0</v>
      </c>
      <c r="C35" s="178">
        <f>C28+SUM(C30:C34)</f>
        <v>0</v>
      </c>
      <c r="D35" s="178">
        <f>D28+SUM(D30:D34)</f>
        <v>0</v>
      </c>
      <c r="E35" s="179">
        <f>E28+SUM(E30:E34)</f>
        <v>0</v>
      </c>
    </row>
    <row r="36" spans="1:5" ht="12.75" thickBot="1">
      <c r="A36" s="180"/>
      <c r="B36" s="180"/>
      <c r="C36" s="180"/>
      <c r="D36" s="180"/>
      <c r="E36" s="180"/>
    </row>
    <row r="37" spans="1:5" ht="12.75" thickBot="1">
      <c r="A37" s="22" t="s">
        <v>117</v>
      </c>
      <c r="B37" s="23" t="str">
        <f>+B27</f>
        <v>2016.</v>
      </c>
      <c r="C37" s="23" t="str">
        <f>+C27</f>
        <v>2017.</v>
      </c>
      <c r="D37" s="23" t="str">
        <f>+D27</f>
        <v>2017. után</v>
      </c>
      <c r="E37" s="24" t="s">
        <v>44</v>
      </c>
    </row>
    <row r="38" spans="1:5" ht="12">
      <c r="A38" s="167" t="s">
        <v>122</v>
      </c>
      <c r="B38" s="168">
        <v>0</v>
      </c>
      <c r="C38" s="168"/>
      <c r="D38" s="168"/>
      <c r="E38" s="169">
        <f aca="true" t="shared" si="3" ref="E38:E44">SUM(B38:D38)</f>
        <v>0</v>
      </c>
    </row>
    <row r="39" spans="1:5" ht="12">
      <c r="A39" s="181" t="s">
        <v>123</v>
      </c>
      <c r="B39" s="174">
        <v>0</v>
      </c>
      <c r="C39" s="174"/>
      <c r="D39" s="174"/>
      <c r="E39" s="175">
        <f t="shared" si="3"/>
        <v>0</v>
      </c>
    </row>
    <row r="40" spans="1:5" ht="12">
      <c r="A40" s="173" t="s">
        <v>124</v>
      </c>
      <c r="B40" s="174">
        <v>0</v>
      </c>
      <c r="C40" s="174"/>
      <c r="D40" s="174"/>
      <c r="E40" s="175">
        <f t="shared" si="3"/>
        <v>0</v>
      </c>
    </row>
    <row r="41" spans="1:5" ht="12">
      <c r="A41" s="173" t="s">
        <v>125</v>
      </c>
      <c r="B41" s="174">
        <v>0</v>
      </c>
      <c r="C41" s="174"/>
      <c r="D41" s="174"/>
      <c r="E41" s="175">
        <f t="shared" si="3"/>
        <v>0</v>
      </c>
    </row>
    <row r="42" spans="1:5" ht="12">
      <c r="A42" s="182"/>
      <c r="B42" s="174">
        <v>0</v>
      </c>
      <c r="C42" s="174"/>
      <c r="D42" s="174"/>
      <c r="E42" s="175">
        <f t="shared" si="3"/>
        <v>0</v>
      </c>
    </row>
    <row r="43" spans="1:5" ht="12">
      <c r="A43" s="182"/>
      <c r="B43" s="174">
        <v>0</v>
      </c>
      <c r="C43" s="174"/>
      <c r="D43" s="174"/>
      <c r="E43" s="175">
        <f t="shared" si="3"/>
        <v>0</v>
      </c>
    </row>
    <row r="44" spans="1:5" ht="12.75" thickBot="1">
      <c r="A44" s="176"/>
      <c r="B44" s="177">
        <v>0</v>
      </c>
      <c r="C44" s="177"/>
      <c r="D44" s="177"/>
      <c r="E44" s="175">
        <f t="shared" si="3"/>
        <v>0</v>
      </c>
    </row>
    <row r="45" spans="1:5" ht="12.75" thickBot="1">
      <c r="A45" s="25" t="s">
        <v>45</v>
      </c>
      <c r="B45" s="178">
        <v>0</v>
      </c>
      <c r="C45" s="178">
        <f>SUM(C38:C44)</f>
        <v>0</v>
      </c>
      <c r="D45" s="178">
        <f>SUM(D38:D44)</f>
        <v>0</v>
      </c>
      <c r="E45" s="179">
        <f>SUM(E38:E44)</f>
        <v>0</v>
      </c>
    </row>
    <row r="46" spans="1:5" ht="12">
      <c r="A46" s="165"/>
      <c r="B46" s="183"/>
      <c r="C46" s="165"/>
      <c r="D46" s="165"/>
      <c r="E46" s="165"/>
    </row>
    <row r="47" spans="1:5" ht="12">
      <c r="A47" s="511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511"/>
      <c r="C47" s="511"/>
      <c r="D47" s="511"/>
      <c r="E47" s="511"/>
    </row>
    <row r="48" spans="1:5" ht="12.75" thickBot="1">
      <c r="A48" s="165"/>
      <c r="B48" s="165"/>
      <c r="C48" s="165"/>
      <c r="D48" s="165"/>
      <c r="E48" s="165"/>
    </row>
    <row r="49" spans="1:8" ht="12.75" thickBot="1">
      <c r="A49" s="493" t="s">
        <v>120</v>
      </c>
      <c r="B49" s="494"/>
      <c r="C49" s="495"/>
      <c r="D49" s="514" t="s">
        <v>128</v>
      </c>
      <c r="E49" s="515"/>
      <c r="H49" s="184"/>
    </row>
    <row r="50" spans="1:5" ht="12">
      <c r="A50" s="496"/>
      <c r="B50" s="497"/>
      <c r="C50" s="498"/>
      <c r="D50" s="507">
        <v>0</v>
      </c>
      <c r="E50" s="508"/>
    </row>
    <row r="51" spans="1:5" ht="12.75" thickBot="1">
      <c r="A51" s="499"/>
      <c r="B51" s="500"/>
      <c r="C51" s="501"/>
      <c r="D51" s="509">
        <v>0</v>
      </c>
      <c r="E51" s="510"/>
    </row>
    <row r="52" spans="1:5" ht="12.75" thickBot="1">
      <c r="A52" s="504" t="s">
        <v>45</v>
      </c>
      <c r="B52" s="505"/>
      <c r="C52" s="506"/>
      <c r="D52" s="512">
        <v>0</v>
      </c>
      <c r="E52" s="513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……/2016. (….)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30" zoomScaleNormal="130" zoomScaleSheetLayoutView="85" workbookViewId="0" topLeftCell="A1">
      <selection activeCell="C144" sqref="C144"/>
    </sheetView>
  </sheetViews>
  <sheetFormatPr defaultColWidth="9.00390625" defaultRowHeight="12.75"/>
  <cols>
    <col min="1" max="1" width="19.50390625" style="99" customWidth="1"/>
    <col min="2" max="2" width="72.00390625" style="62" customWidth="1"/>
    <col min="3" max="3" width="25.00390625" style="100" customWidth="1"/>
    <col min="4" max="16384" width="9.375" style="109" customWidth="1"/>
  </cols>
  <sheetData>
    <row r="1" spans="1:3" s="107" customFormat="1" ht="16.5" customHeight="1" thickBot="1">
      <c r="A1" s="60"/>
      <c r="B1" s="26"/>
      <c r="C1" s="38" t="s">
        <v>554</v>
      </c>
    </row>
    <row r="2" spans="1:3" s="108" customFormat="1" ht="21" customHeight="1">
      <c r="A2" s="48" t="s">
        <v>53</v>
      </c>
      <c r="B2" s="39" t="s">
        <v>511</v>
      </c>
      <c r="C2" s="41" t="s">
        <v>46</v>
      </c>
    </row>
    <row r="3" spans="1:3" s="108" customFormat="1" ht="12.75" thickBot="1">
      <c r="A3" s="27" t="s">
        <v>169</v>
      </c>
      <c r="B3" s="40" t="s">
        <v>344</v>
      </c>
      <c r="C3" s="53" t="s">
        <v>46</v>
      </c>
    </row>
    <row r="4" spans="1:3" s="108" customFormat="1" ht="15.75" customHeight="1" thickBot="1">
      <c r="A4" s="28"/>
      <c r="B4" s="28"/>
      <c r="C4" s="61"/>
    </row>
    <row r="5" spans="1:3" ht="12.75" thickBot="1">
      <c r="A5" s="49" t="s">
        <v>170</v>
      </c>
      <c r="B5" s="29" t="s">
        <v>495</v>
      </c>
      <c r="C5" s="42" t="s">
        <v>47</v>
      </c>
    </row>
    <row r="6" spans="1:3" s="110" customFormat="1" ht="12.75" customHeight="1" thickBot="1">
      <c r="A6" s="63"/>
      <c r="B6" s="20" t="s">
        <v>435</v>
      </c>
      <c r="C6" s="21" t="s">
        <v>436</v>
      </c>
    </row>
    <row r="7" spans="1:3" s="110" customFormat="1" ht="15.75" customHeight="1" thickBot="1">
      <c r="A7" s="31"/>
      <c r="B7" s="32" t="s">
        <v>48</v>
      </c>
      <c r="C7" s="43"/>
    </row>
    <row r="8" spans="1:3" s="110" customFormat="1" ht="12" customHeight="1" thickBot="1">
      <c r="A8" s="1" t="s">
        <v>11</v>
      </c>
      <c r="B8" s="111" t="s">
        <v>195</v>
      </c>
      <c r="C8" s="112">
        <f>+C9+C10+C11+C12+C13+C14</f>
        <v>129633267</v>
      </c>
    </row>
    <row r="9" spans="1:3" s="116" customFormat="1" ht="12" customHeight="1">
      <c r="A9" s="113" t="s">
        <v>84</v>
      </c>
      <c r="B9" s="114" t="s">
        <v>196</v>
      </c>
      <c r="C9" s="115">
        <v>45884875</v>
      </c>
    </row>
    <row r="10" spans="1:3" s="120" customFormat="1" ht="12" customHeight="1">
      <c r="A10" s="117" t="s">
        <v>85</v>
      </c>
      <c r="B10" s="118" t="s">
        <v>197</v>
      </c>
      <c r="C10" s="119">
        <v>51349600</v>
      </c>
    </row>
    <row r="11" spans="1:3" s="120" customFormat="1" ht="12" customHeight="1">
      <c r="A11" s="117" t="s">
        <v>86</v>
      </c>
      <c r="B11" s="118" t="s">
        <v>482</v>
      </c>
      <c r="C11" s="119">
        <v>28936612</v>
      </c>
    </row>
    <row r="12" spans="1:3" s="120" customFormat="1" ht="12" customHeight="1">
      <c r="A12" s="117" t="s">
        <v>87</v>
      </c>
      <c r="B12" s="118" t="s">
        <v>199</v>
      </c>
      <c r="C12" s="119">
        <v>3462180</v>
      </c>
    </row>
    <row r="13" spans="1:3" s="120" customFormat="1" ht="12" customHeight="1">
      <c r="A13" s="117" t="s">
        <v>129</v>
      </c>
      <c r="B13" s="118" t="s">
        <v>440</v>
      </c>
      <c r="C13" s="119"/>
    </row>
    <row r="14" spans="1:3" s="116" customFormat="1" ht="12" customHeight="1" thickBot="1">
      <c r="A14" s="121" t="s">
        <v>88</v>
      </c>
      <c r="B14" s="122" t="s">
        <v>377</v>
      </c>
      <c r="C14" s="119"/>
    </row>
    <row r="15" spans="1:3" s="116" customFormat="1" ht="12" customHeight="1" thickBot="1">
      <c r="A15" s="1" t="s">
        <v>12</v>
      </c>
      <c r="B15" s="123" t="s">
        <v>200</v>
      </c>
      <c r="C15" s="112">
        <f>+C16+C17+C18+C19+C20</f>
        <v>55202300</v>
      </c>
    </row>
    <row r="16" spans="1:3" s="116" customFormat="1" ht="12" customHeight="1">
      <c r="A16" s="113" t="s">
        <v>90</v>
      </c>
      <c r="B16" s="114" t="s">
        <v>201</v>
      </c>
      <c r="C16" s="115"/>
    </row>
    <row r="17" spans="1:3" s="116" customFormat="1" ht="12" customHeight="1">
      <c r="A17" s="117" t="s">
        <v>91</v>
      </c>
      <c r="B17" s="118" t="s">
        <v>202</v>
      </c>
      <c r="C17" s="119"/>
    </row>
    <row r="18" spans="1:3" s="116" customFormat="1" ht="12" customHeight="1">
      <c r="A18" s="117" t="s">
        <v>92</v>
      </c>
      <c r="B18" s="118" t="s">
        <v>367</v>
      </c>
      <c r="C18" s="119"/>
    </row>
    <row r="19" spans="1:3" s="116" customFormat="1" ht="12" customHeight="1">
      <c r="A19" s="117" t="s">
        <v>93</v>
      </c>
      <c r="B19" s="118" t="s">
        <v>368</v>
      </c>
      <c r="C19" s="119"/>
    </row>
    <row r="20" spans="1:3" s="116" customFormat="1" ht="12" customHeight="1">
      <c r="A20" s="117" t="s">
        <v>94</v>
      </c>
      <c r="B20" s="118" t="s">
        <v>203</v>
      </c>
      <c r="C20" s="119">
        <v>55202300</v>
      </c>
    </row>
    <row r="21" spans="1:3" s="120" customFormat="1" ht="12" customHeight="1" thickBot="1">
      <c r="A21" s="121" t="s">
        <v>103</v>
      </c>
      <c r="B21" s="122" t="s">
        <v>204</v>
      </c>
      <c r="C21" s="124"/>
    </row>
    <row r="22" spans="1:3" s="120" customFormat="1" ht="12" customHeight="1" thickBot="1">
      <c r="A22" s="1" t="s">
        <v>13</v>
      </c>
      <c r="B22" s="111" t="s">
        <v>205</v>
      </c>
      <c r="C22" s="112">
        <f>+C23+C24+C25+C26+C27</f>
        <v>0</v>
      </c>
    </row>
    <row r="23" spans="1:3" s="120" customFormat="1" ht="12" customHeight="1">
      <c r="A23" s="113" t="s">
        <v>73</v>
      </c>
      <c r="B23" s="114" t="s">
        <v>206</v>
      </c>
      <c r="C23" s="115"/>
    </row>
    <row r="24" spans="1:3" s="116" customFormat="1" ht="12" customHeight="1">
      <c r="A24" s="117" t="s">
        <v>74</v>
      </c>
      <c r="B24" s="118" t="s">
        <v>207</v>
      </c>
      <c r="C24" s="119"/>
    </row>
    <row r="25" spans="1:3" s="120" customFormat="1" ht="12" customHeight="1">
      <c r="A25" s="117" t="s">
        <v>75</v>
      </c>
      <c r="B25" s="118" t="s">
        <v>369</v>
      </c>
      <c r="C25" s="119"/>
    </row>
    <row r="26" spans="1:3" s="120" customFormat="1" ht="12" customHeight="1">
      <c r="A26" s="117" t="s">
        <v>76</v>
      </c>
      <c r="B26" s="118" t="s">
        <v>370</v>
      </c>
      <c r="C26" s="119"/>
    </row>
    <row r="27" spans="1:3" s="120" customFormat="1" ht="12" customHeight="1">
      <c r="A27" s="117" t="s">
        <v>143</v>
      </c>
      <c r="B27" s="118" t="s">
        <v>208</v>
      </c>
      <c r="C27" s="119"/>
    </row>
    <row r="28" spans="1:3" s="120" customFormat="1" ht="12" customHeight="1" thickBot="1">
      <c r="A28" s="121" t="s">
        <v>144</v>
      </c>
      <c r="B28" s="122" t="s">
        <v>209</v>
      </c>
      <c r="C28" s="124"/>
    </row>
    <row r="29" spans="1:3" s="120" customFormat="1" ht="12" customHeight="1" thickBot="1">
      <c r="A29" s="1" t="s">
        <v>145</v>
      </c>
      <c r="B29" s="111" t="s">
        <v>492</v>
      </c>
      <c r="C29" s="125">
        <f>+C30+C34+C35+C36+C31+C32+C33</f>
        <v>95400000</v>
      </c>
    </row>
    <row r="30" spans="1:3" s="120" customFormat="1" ht="12" customHeight="1">
      <c r="A30" s="113" t="s">
        <v>211</v>
      </c>
      <c r="B30" s="114" t="s">
        <v>496</v>
      </c>
      <c r="C30" s="164">
        <v>7700000</v>
      </c>
    </row>
    <row r="31" spans="1:3" s="120" customFormat="1" ht="12" customHeight="1">
      <c r="A31" s="117" t="s">
        <v>212</v>
      </c>
      <c r="B31" s="118" t="s">
        <v>487</v>
      </c>
      <c r="C31" s="119"/>
    </row>
    <row r="32" spans="1:3" s="120" customFormat="1" ht="12" customHeight="1">
      <c r="A32" s="117" t="s">
        <v>213</v>
      </c>
      <c r="B32" s="118" t="s">
        <v>488</v>
      </c>
      <c r="C32" s="119">
        <v>82000000</v>
      </c>
    </row>
    <row r="33" spans="1:3" s="120" customFormat="1" ht="12" customHeight="1">
      <c r="A33" s="117" t="s">
        <v>214</v>
      </c>
      <c r="B33" s="118" t="s">
        <v>489</v>
      </c>
      <c r="C33" s="119"/>
    </row>
    <row r="34" spans="1:3" s="120" customFormat="1" ht="12" customHeight="1">
      <c r="A34" s="117" t="s">
        <v>484</v>
      </c>
      <c r="B34" s="118" t="s">
        <v>215</v>
      </c>
      <c r="C34" s="119">
        <v>4700000</v>
      </c>
    </row>
    <row r="35" spans="1:3" s="120" customFormat="1" ht="12" customHeight="1">
      <c r="A35" s="117" t="s">
        <v>485</v>
      </c>
      <c r="B35" s="118" t="s">
        <v>216</v>
      </c>
      <c r="C35" s="119"/>
    </row>
    <row r="36" spans="1:3" s="120" customFormat="1" ht="12" customHeight="1" thickBot="1">
      <c r="A36" s="121" t="s">
        <v>486</v>
      </c>
      <c r="B36" s="163" t="s">
        <v>217</v>
      </c>
      <c r="C36" s="124">
        <v>1000000</v>
      </c>
    </row>
    <row r="37" spans="1:3" s="120" customFormat="1" ht="12" customHeight="1" thickBot="1">
      <c r="A37" s="1" t="s">
        <v>15</v>
      </c>
      <c r="B37" s="111" t="s">
        <v>378</v>
      </c>
      <c r="C37" s="112">
        <f>SUM(C38:C48)</f>
        <v>5080000</v>
      </c>
    </row>
    <row r="38" spans="1:3" s="120" customFormat="1" ht="12" customHeight="1">
      <c r="A38" s="113" t="s">
        <v>77</v>
      </c>
      <c r="B38" s="114" t="s">
        <v>220</v>
      </c>
      <c r="C38" s="115"/>
    </row>
    <row r="39" spans="1:3" s="120" customFormat="1" ht="12" customHeight="1">
      <c r="A39" s="117" t="s">
        <v>78</v>
      </c>
      <c r="B39" s="118" t="s">
        <v>221</v>
      </c>
      <c r="C39" s="119"/>
    </row>
    <row r="40" spans="1:3" s="120" customFormat="1" ht="12" customHeight="1">
      <c r="A40" s="117" t="s">
        <v>79</v>
      </c>
      <c r="B40" s="118" t="s">
        <v>222</v>
      </c>
      <c r="C40" s="119"/>
    </row>
    <row r="41" spans="1:3" s="120" customFormat="1" ht="12" customHeight="1">
      <c r="A41" s="117" t="s">
        <v>147</v>
      </c>
      <c r="B41" s="118" t="s">
        <v>223</v>
      </c>
      <c r="C41" s="119">
        <v>1530000</v>
      </c>
    </row>
    <row r="42" spans="1:3" s="120" customFormat="1" ht="12" customHeight="1">
      <c r="A42" s="117" t="s">
        <v>148</v>
      </c>
      <c r="B42" s="118" t="s">
        <v>224</v>
      </c>
      <c r="C42" s="119"/>
    </row>
    <row r="43" spans="1:3" s="120" customFormat="1" ht="12" customHeight="1">
      <c r="A43" s="117" t="s">
        <v>149</v>
      </c>
      <c r="B43" s="118" t="s">
        <v>225</v>
      </c>
      <c r="C43" s="119"/>
    </row>
    <row r="44" spans="1:3" s="120" customFormat="1" ht="12" customHeight="1">
      <c r="A44" s="117" t="s">
        <v>150</v>
      </c>
      <c r="B44" s="118" t="s">
        <v>226</v>
      </c>
      <c r="C44" s="119"/>
    </row>
    <row r="45" spans="1:3" s="120" customFormat="1" ht="12" customHeight="1">
      <c r="A45" s="117" t="s">
        <v>151</v>
      </c>
      <c r="B45" s="118" t="s">
        <v>491</v>
      </c>
      <c r="C45" s="119">
        <v>450000</v>
      </c>
    </row>
    <row r="46" spans="1:3" s="120" customFormat="1" ht="12" customHeight="1">
      <c r="A46" s="117" t="s">
        <v>218</v>
      </c>
      <c r="B46" s="118" t="s">
        <v>228</v>
      </c>
      <c r="C46" s="126"/>
    </row>
    <row r="47" spans="1:3" s="120" customFormat="1" ht="12" customHeight="1">
      <c r="A47" s="121" t="s">
        <v>219</v>
      </c>
      <c r="B47" s="122" t="s">
        <v>380</v>
      </c>
      <c r="C47" s="127"/>
    </row>
    <row r="48" spans="1:3" s="120" customFormat="1" ht="12" customHeight="1" thickBot="1">
      <c r="A48" s="121" t="s">
        <v>379</v>
      </c>
      <c r="B48" s="122" t="s">
        <v>229</v>
      </c>
      <c r="C48" s="127">
        <v>3100000</v>
      </c>
    </row>
    <row r="49" spans="1:3" s="120" customFormat="1" ht="12" customHeight="1" thickBot="1">
      <c r="A49" s="1" t="s">
        <v>16</v>
      </c>
      <c r="B49" s="111" t="s">
        <v>230</v>
      </c>
      <c r="C49" s="112">
        <f>SUM(C50:C54)</f>
        <v>0</v>
      </c>
    </row>
    <row r="50" spans="1:3" s="120" customFormat="1" ht="12" customHeight="1">
      <c r="A50" s="113" t="s">
        <v>80</v>
      </c>
      <c r="B50" s="114" t="s">
        <v>234</v>
      </c>
      <c r="C50" s="128"/>
    </row>
    <row r="51" spans="1:3" s="120" customFormat="1" ht="12" customHeight="1">
      <c r="A51" s="117" t="s">
        <v>81</v>
      </c>
      <c r="B51" s="118" t="s">
        <v>235</v>
      </c>
      <c r="C51" s="126"/>
    </row>
    <row r="52" spans="1:3" s="120" customFormat="1" ht="12" customHeight="1">
      <c r="A52" s="117" t="s">
        <v>231</v>
      </c>
      <c r="B52" s="118" t="s">
        <v>236</v>
      </c>
      <c r="C52" s="126"/>
    </row>
    <row r="53" spans="1:3" s="120" customFormat="1" ht="12" customHeight="1">
      <c r="A53" s="117" t="s">
        <v>232</v>
      </c>
      <c r="B53" s="118" t="s">
        <v>237</v>
      </c>
      <c r="C53" s="126"/>
    </row>
    <row r="54" spans="1:3" s="120" customFormat="1" ht="12" customHeight="1" thickBot="1">
      <c r="A54" s="121" t="s">
        <v>233</v>
      </c>
      <c r="B54" s="122" t="s">
        <v>238</v>
      </c>
      <c r="C54" s="127"/>
    </row>
    <row r="55" spans="1:3" s="120" customFormat="1" ht="12" customHeight="1" thickBot="1">
      <c r="A55" s="1" t="s">
        <v>152</v>
      </c>
      <c r="B55" s="111" t="s">
        <v>239</v>
      </c>
      <c r="C55" s="112">
        <f>SUM(C56:C58)</f>
        <v>1960000</v>
      </c>
    </row>
    <row r="56" spans="1:3" s="120" customFormat="1" ht="12" customHeight="1">
      <c r="A56" s="113" t="s">
        <v>82</v>
      </c>
      <c r="B56" s="114" t="s">
        <v>240</v>
      </c>
      <c r="C56" s="115"/>
    </row>
    <row r="57" spans="1:3" s="120" customFormat="1" ht="12" customHeight="1">
      <c r="A57" s="117" t="s">
        <v>83</v>
      </c>
      <c r="B57" s="118" t="s">
        <v>371</v>
      </c>
      <c r="C57" s="119"/>
    </row>
    <row r="58" spans="1:3" s="120" customFormat="1" ht="12" customHeight="1">
      <c r="A58" s="117" t="s">
        <v>243</v>
      </c>
      <c r="B58" s="118" t="s">
        <v>241</v>
      </c>
      <c r="C58" s="119">
        <v>1960000</v>
      </c>
    </row>
    <row r="59" spans="1:3" s="120" customFormat="1" ht="12" customHeight="1" thickBot="1">
      <c r="A59" s="121" t="s">
        <v>244</v>
      </c>
      <c r="B59" s="122" t="s">
        <v>242</v>
      </c>
      <c r="C59" s="124"/>
    </row>
    <row r="60" spans="1:3" s="120" customFormat="1" ht="12" customHeight="1" thickBot="1">
      <c r="A60" s="1" t="s">
        <v>18</v>
      </c>
      <c r="B60" s="123" t="s">
        <v>245</v>
      </c>
      <c r="C60" s="112">
        <f>SUM(C61:C63)</f>
        <v>0</v>
      </c>
    </row>
    <row r="61" spans="1:3" s="120" customFormat="1" ht="12" customHeight="1">
      <c r="A61" s="113" t="s">
        <v>153</v>
      </c>
      <c r="B61" s="114" t="s">
        <v>247</v>
      </c>
      <c r="C61" s="126"/>
    </row>
    <row r="62" spans="1:3" s="120" customFormat="1" ht="12" customHeight="1">
      <c r="A62" s="117" t="s">
        <v>154</v>
      </c>
      <c r="B62" s="118" t="s">
        <v>372</v>
      </c>
      <c r="C62" s="126"/>
    </row>
    <row r="63" spans="1:3" s="120" customFormat="1" ht="12" customHeight="1">
      <c r="A63" s="117" t="s">
        <v>175</v>
      </c>
      <c r="B63" s="118" t="s">
        <v>248</v>
      </c>
      <c r="C63" s="126"/>
    </row>
    <row r="64" spans="1:3" s="120" customFormat="1" ht="12" customHeight="1" thickBot="1">
      <c r="A64" s="121" t="s">
        <v>246</v>
      </c>
      <c r="B64" s="122" t="s">
        <v>249</v>
      </c>
      <c r="C64" s="126"/>
    </row>
    <row r="65" spans="1:3" s="120" customFormat="1" ht="12" customHeight="1" thickBot="1">
      <c r="A65" s="1" t="s">
        <v>19</v>
      </c>
      <c r="B65" s="111" t="s">
        <v>250</v>
      </c>
      <c r="C65" s="125">
        <f>+C8+C15+C22+C29+C37+C49+C55+C60</f>
        <v>287275567</v>
      </c>
    </row>
    <row r="66" spans="1:3" s="120" customFormat="1" ht="12" customHeight="1" thickBot="1">
      <c r="A66" s="129" t="s">
        <v>340</v>
      </c>
      <c r="B66" s="123" t="s">
        <v>252</v>
      </c>
      <c r="C66" s="112">
        <f>SUM(C67:C69)</f>
        <v>0</v>
      </c>
    </row>
    <row r="67" spans="1:3" s="120" customFormat="1" ht="12" customHeight="1">
      <c r="A67" s="113" t="s">
        <v>283</v>
      </c>
      <c r="B67" s="114" t="s">
        <v>253</v>
      </c>
      <c r="C67" s="126"/>
    </row>
    <row r="68" spans="1:3" s="120" customFormat="1" ht="12" customHeight="1">
      <c r="A68" s="117" t="s">
        <v>292</v>
      </c>
      <c r="B68" s="118" t="s">
        <v>254</v>
      </c>
      <c r="C68" s="126"/>
    </row>
    <row r="69" spans="1:3" s="120" customFormat="1" ht="12" customHeight="1" thickBot="1">
      <c r="A69" s="121" t="s">
        <v>293</v>
      </c>
      <c r="B69" s="130" t="s">
        <v>255</v>
      </c>
      <c r="C69" s="126"/>
    </row>
    <row r="70" spans="1:3" s="120" customFormat="1" ht="12" customHeight="1" thickBot="1">
      <c r="A70" s="129" t="s">
        <v>256</v>
      </c>
      <c r="B70" s="123" t="s">
        <v>257</v>
      </c>
      <c r="C70" s="112">
        <f>SUM(C71:C74)</f>
        <v>42000000</v>
      </c>
    </row>
    <row r="71" spans="1:3" s="120" customFormat="1" ht="12" customHeight="1">
      <c r="A71" s="113" t="s">
        <v>130</v>
      </c>
      <c r="B71" s="114" t="s">
        <v>258</v>
      </c>
      <c r="C71" s="126">
        <v>42000000</v>
      </c>
    </row>
    <row r="72" spans="1:3" s="120" customFormat="1" ht="12" customHeight="1">
      <c r="A72" s="117" t="s">
        <v>131</v>
      </c>
      <c r="B72" s="118" t="s">
        <v>259</v>
      </c>
      <c r="C72" s="126"/>
    </row>
    <row r="73" spans="1:3" s="120" customFormat="1" ht="12" customHeight="1">
      <c r="A73" s="117" t="s">
        <v>284</v>
      </c>
      <c r="B73" s="118" t="s">
        <v>260</v>
      </c>
      <c r="C73" s="126"/>
    </row>
    <row r="74" spans="1:3" s="120" customFormat="1" ht="12" customHeight="1" thickBot="1">
      <c r="A74" s="121" t="s">
        <v>285</v>
      </c>
      <c r="B74" s="122" t="s">
        <v>261</v>
      </c>
      <c r="C74" s="126"/>
    </row>
    <row r="75" spans="1:3" s="120" customFormat="1" ht="12" customHeight="1" thickBot="1">
      <c r="A75" s="129" t="s">
        <v>262</v>
      </c>
      <c r="B75" s="123" t="s">
        <v>263</v>
      </c>
      <c r="C75" s="112">
        <f>SUM(C76:C77)</f>
        <v>82827458</v>
      </c>
    </row>
    <row r="76" spans="1:3" s="120" customFormat="1" ht="12" customHeight="1">
      <c r="A76" s="113" t="s">
        <v>286</v>
      </c>
      <c r="B76" s="114" t="s">
        <v>264</v>
      </c>
      <c r="C76" s="126">
        <v>82827458</v>
      </c>
    </row>
    <row r="77" spans="1:3" s="120" customFormat="1" ht="12" customHeight="1" thickBot="1">
      <c r="A77" s="121" t="s">
        <v>287</v>
      </c>
      <c r="B77" s="122" t="s">
        <v>265</v>
      </c>
      <c r="C77" s="126"/>
    </row>
    <row r="78" spans="1:3" s="116" customFormat="1" ht="12" customHeight="1" thickBot="1">
      <c r="A78" s="129" t="s">
        <v>266</v>
      </c>
      <c r="B78" s="123" t="s">
        <v>267</v>
      </c>
      <c r="C78" s="112">
        <f>SUM(C79:C81)</f>
        <v>6300000</v>
      </c>
    </row>
    <row r="79" spans="1:3" s="120" customFormat="1" ht="12" customHeight="1">
      <c r="A79" s="113" t="s">
        <v>288</v>
      </c>
      <c r="B79" s="114" t="s">
        <v>268</v>
      </c>
      <c r="C79" s="126"/>
    </row>
    <row r="80" spans="1:3" s="120" customFormat="1" ht="12" customHeight="1">
      <c r="A80" s="117" t="s">
        <v>289</v>
      </c>
      <c r="B80" s="118" t="s">
        <v>269</v>
      </c>
      <c r="C80" s="126"/>
    </row>
    <row r="81" spans="1:3" s="120" customFormat="1" ht="12" customHeight="1" thickBot="1">
      <c r="A81" s="121" t="s">
        <v>290</v>
      </c>
      <c r="B81" s="122" t="s">
        <v>270</v>
      </c>
      <c r="C81" s="126">
        <v>6300000</v>
      </c>
    </row>
    <row r="82" spans="1:3" s="120" customFormat="1" ht="12" customHeight="1" thickBot="1">
      <c r="A82" s="129" t="s">
        <v>271</v>
      </c>
      <c r="B82" s="123" t="s">
        <v>291</v>
      </c>
      <c r="C82" s="112">
        <f>SUM(C83:C86)</f>
        <v>0</v>
      </c>
    </row>
    <row r="83" spans="1:3" s="120" customFormat="1" ht="12" customHeight="1">
      <c r="A83" s="131" t="s">
        <v>272</v>
      </c>
      <c r="B83" s="114" t="s">
        <v>273</v>
      </c>
      <c r="C83" s="126"/>
    </row>
    <row r="84" spans="1:3" s="120" customFormat="1" ht="12" customHeight="1">
      <c r="A84" s="132" t="s">
        <v>274</v>
      </c>
      <c r="B84" s="118" t="s">
        <v>275</v>
      </c>
      <c r="C84" s="126"/>
    </row>
    <row r="85" spans="1:3" s="120" customFormat="1" ht="12" customHeight="1">
      <c r="A85" s="132" t="s">
        <v>276</v>
      </c>
      <c r="B85" s="118" t="s">
        <v>277</v>
      </c>
      <c r="C85" s="126"/>
    </row>
    <row r="86" spans="1:3" s="116" customFormat="1" ht="12" customHeight="1" thickBot="1">
      <c r="A86" s="133" t="s">
        <v>278</v>
      </c>
      <c r="B86" s="122" t="s">
        <v>279</v>
      </c>
      <c r="C86" s="126"/>
    </row>
    <row r="87" spans="1:3" s="116" customFormat="1" ht="12" customHeight="1" thickBot="1">
      <c r="A87" s="129" t="s">
        <v>280</v>
      </c>
      <c r="B87" s="123" t="s">
        <v>418</v>
      </c>
      <c r="C87" s="134"/>
    </row>
    <row r="88" spans="1:3" s="116" customFormat="1" ht="12" customHeight="1" thickBot="1">
      <c r="A88" s="129" t="s">
        <v>441</v>
      </c>
      <c r="B88" s="123" t="s">
        <v>281</v>
      </c>
      <c r="C88" s="134"/>
    </row>
    <row r="89" spans="1:3" s="116" customFormat="1" ht="12" customHeight="1" thickBot="1">
      <c r="A89" s="129" t="s">
        <v>442</v>
      </c>
      <c r="B89" s="135" t="s">
        <v>421</v>
      </c>
      <c r="C89" s="125">
        <f>+C66+C70+C75+C78+C82+C88+C87</f>
        <v>131127458</v>
      </c>
    </row>
    <row r="90" spans="1:3" s="116" customFormat="1" ht="12" customHeight="1" thickBot="1">
      <c r="A90" s="136" t="s">
        <v>443</v>
      </c>
      <c r="B90" s="137" t="s">
        <v>444</v>
      </c>
      <c r="C90" s="125">
        <f>+C65+C89</f>
        <v>418403025</v>
      </c>
    </row>
    <row r="91" spans="1:3" s="120" customFormat="1" ht="15" customHeight="1" thickBot="1">
      <c r="A91" s="93"/>
      <c r="B91" s="35"/>
      <c r="C91" s="94"/>
    </row>
    <row r="92" spans="1:3" s="110" customFormat="1" ht="16.5" customHeight="1" thickBot="1">
      <c r="A92" s="49"/>
      <c r="B92" s="36" t="s">
        <v>49</v>
      </c>
      <c r="C92" s="92"/>
    </row>
    <row r="93" spans="1:3" s="116" customFormat="1" ht="12" customHeight="1" thickBot="1">
      <c r="A93" s="138" t="s">
        <v>11</v>
      </c>
      <c r="B93" s="139" t="s">
        <v>517</v>
      </c>
      <c r="C93" s="140">
        <f>+C94+C95+C96+C97+C98</f>
        <v>230873804</v>
      </c>
    </row>
    <row r="94" spans="1:3" ht="12" customHeight="1">
      <c r="A94" s="141" t="s">
        <v>84</v>
      </c>
      <c r="B94" s="69" t="s">
        <v>42</v>
      </c>
      <c r="C94" s="142">
        <v>84463508</v>
      </c>
    </row>
    <row r="95" spans="1:3" ht="12" customHeight="1">
      <c r="A95" s="117" t="s">
        <v>85</v>
      </c>
      <c r="B95" s="72" t="s">
        <v>155</v>
      </c>
      <c r="C95" s="119">
        <v>22855669</v>
      </c>
    </row>
    <row r="96" spans="1:3" ht="12" customHeight="1">
      <c r="A96" s="117" t="s">
        <v>86</v>
      </c>
      <c r="B96" s="72" t="s">
        <v>121</v>
      </c>
      <c r="C96" s="124">
        <v>34116000</v>
      </c>
    </row>
    <row r="97" spans="1:3" ht="12" customHeight="1">
      <c r="A97" s="117" t="s">
        <v>87</v>
      </c>
      <c r="B97" s="143" t="s">
        <v>156</v>
      </c>
      <c r="C97" s="124">
        <v>14685489</v>
      </c>
    </row>
    <row r="98" spans="1:3" ht="12" customHeight="1">
      <c r="A98" s="117" t="s">
        <v>98</v>
      </c>
      <c r="B98" s="144" t="s">
        <v>157</v>
      </c>
      <c r="C98" s="124">
        <v>74753138</v>
      </c>
    </row>
    <row r="99" spans="1:3" ht="12" customHeight="1">
      <c r="A99" s="117" t="s">
        <v>88</v>
      </c>
      <c r="B99" s="72" t="s">
        <v>445</v>
      </c>
      <c r="C99" s="124"/>
    </row>
    <row r="100" spans="1:3" ht="12" customHeight="1">
      <c r="A100" s="117" t="s">
        <v>89</v>
      </c>
      <c r="B100" s="145" t="s">
        <v>384</v>
      </c>
      <c r="C100" s="124"/>
    </row>
    <row r="101" spans="1:3" ht="12" customHeight="1">
      <c r="A101" s="117" t="s">
        <v>99</v>
      </c>
      <c r="B101" s="145" t="s">
        <v>383</v>
      </c>
      <c r="C101" s="124">
        <v>5800000</v>
      </c>
    </row>
    <row r="102" spans="1:3" ht="12" customHeight="1">
      <c r="A102" s="117" t="s">
        <v>100</v>
      </c>
      <c r="B102" s="145" t="s">
        <v>297</v>
      </c>
      <c r="C102" s="124"/>
    </row>
    <row r="103" spans="1:3" ht="12" customHeight="1">
      <c r="A103" s="117" t="s">
        <v>101</v>
      </c>
      <c r="B103" s="146" t="s">
        <v>298</v>
      </c>
      <c r="C103" s="124"/>
    </row>
    <row r="104" spans="1:3" ht="12" customHeight="1">
      <c r="A104" s="117" t="s">
        <v>102</v>
      </c>
      <c r="B104" s="146" t="s">
        <v>299</v>
      </c>
      <c r="C104" s="124"/>
    </row>
    <row r="105" spans="1:3" ht="12" customHeight="1">
      <c r="A105" s="117" t="s">
        <v>104</v>
      </c>
      <c r="B105" s="145" t="s">
        <v>300</v>
      </c>
      <c r="C105" s="124">
        <v>21552000</v>
      </c>
    </row>
    <row r="106" spans="1:3" ht="12" customHeight="1">
      <c r="A106" s="117" t="s">
        <v>158</v>
      </c>
      <c r="B106" s="145" t="s">
        <v>301</v>
      </c>
      <c r="C106" s="124"/>
    </row>
    <row r="107" spans="1:3" ht="12" customHeight="1">
      <c r="A107" s="117" t="s">
        <v>295</v>
      </c>
      <c r="B107" s="146" t="s">
        <v>302</v>
      </c>
      <c r="C107" s="124"/>
    </row>
    <row r="108" spans="1:3" ht="12" customHeight="1">
      <c r="A108" s="147" t="s">
        <v>296</v>
      </c>
      <c r="B108" s="148" t="s">
        <v>303</v>
      </c>
      <c r="C108" s="124"/>
    </row>
    <row r="109" spans="1:3" ht="12" customHeight="1">
      <c r="A109" s="117" t="s">
        <v>381</v>
      </c>
      <c r="B109" s="148" t="s">
        <v>304</v>
      </c>
      <c r="C109" s="124"/>
    </row>
    <row r="110" spans="1:3" ht="12" customHeight="1">
      <c r="A110" s="117" t="s">
        <v>382</v>
      </c>
      <c r="B110" s="146" t="s">
        <v>305</v>
      </c>
      <c r="C110" s="119">
        <v>7714000</v>
      </c>
    </row>
    <row r="111" spans="1:3" ht="12" customHeight="1">
      <c r="A111" s="117" t="s">
        <v>386</v>
      </c>
      <c r="B111" s="143" t="s">
        <v>43</v>
      </c>
      <c r="C111" s="119">
        <v>39687138</v>
      </c>
    </row>
    <row r="112" spans="1:3" ht="12" customHeight="1">
      <c r="A112" s="121" t="s">
        <v>387</v>
      </c>
      <c r="B112" s="72" t="s">
        <v>446</v>
      </c>
      <c r="C112" s="124">
        <v>29687138</v>
      </c>
    </row>
    <row r="113" spans="1:3" ht="12" customHeight="1" thickBot="1">
      <c r="A113" s="149" t="s">
        <v>388</v>
      </c>
      <c r="B113" s="150" t="s">
        <v>447</v>
      </c>
      <c r="C113" s="151">
        <v>10000000</v>
      </c>
    </row>
    <row r="114" spans="1:3" ht="12" customHeight="1" thickBot="1">
      <c r="A114" s="1" t="s">
        <v>12</v>
      </c>
      <c r="B114" s="152" t="s">
        <v>518</v>
      </c>
      <c r="C114" s="112">
        <f>+C115+C117+C119</f>
        <v>47625000</v>
      </c>
    </row>
    <row r="115" spans="1:3" ht="12" customHeight="1">
      <c r="A115" s="113" t="s">
        <v>90</v>
      </c>
      <c r="B115" s="72" t="s">
        <v>174</v>
      </c>
      <c r="C115" s="115">
        <v>12319000</v>
      </c>
    </row>
    <row r="116" spans="1:3" ht="12" customHeight="1">
      <c r="A116" s="113" t="s">
        <v>91</v>
      </c>
      <c r="B116" s="153" t="s">
        <v>309</v>
      </c>
      <c r="C116" s="115"/>
    </row>
    <row r="117" spans="1:3" ht="12" customHeight="1">
      <c r="A117" s="113" t="s">
        <v>92</v>
      </c>
      <c r="B117" s="153" t="s">
        <v>159</v>
      </c>
      <c r="C117" s="119">
        <v>35306000</v>
      </c>
    </row>
    <row r="118" spans="1:3" ht="12" customHeight="1">
      <c r="A118" s="113" t="s">
        <v>93</v>
      </c>
      <c r="B118" s="153" t="s">
        <v>310</v>
      </c>
      <c r="C118" s="154"/>
    </row>
    <row r="119" spans="1:3" ht="12" customHeight="1">
      <c r="A119" s="113" t="s">
        <v>94</v>
      </c>
      <c r="B119" s="155" t="s">
        <v>176</v>
      </c>
      <c r="C119" s="154"/>
    </row>
    <row r="120" spans="1:3" ht="12" customHeight="1">
      <c r="A120" s="113" t="s">
        <v>103</v>
      </c>
      <c r="B120" s="156" t="s">
        <v>373</v>
      </c>
      <c r="C120" s="154"/>
    </row>
    <row r="121" spans="1:3" ht="12" customHeight="1">
      <c r="A121" s="113" t="s">
        <v>105</v>
      </c>
      <c r="B121" s="157" t="s">
        <v>315</v>
      </c>
      <c r="C121" s="154"/>
    </row>
    <row r="122" spans="1:3" ht="12" customHeight="1">
      <c r="A122" s="113" t="s">
        <v>160</v>
      </c>
      <c r="B122" s="146" t="s">
        <v>299</v>
      </c>
      <c r="C122" s="154"/>
    </row>
    <row r="123" spans="1:3" ht="12" customHeight="1">
      <c r="A123" s="113" t="s">
        <v>161</v>
      </c>
      <c r="B123" s="146" t="s">
        <v>314</v>
      </c>
      <c r="C123" s="154"/>
    </row>
    <row r="124" spans="1:3" ht="12" customHeight="1">
      <c r="A124" s="113" t="s">
        <v>162</v>
      </c>
      <c r="B124" s="146" t="s">
        <v>313</v>
      </c>
      <c r="C124" s="154"/>
    </row>
    <row r="125" spans="1:3" ht="12" customHeight="1">
      <c r="A125" s="113" t="s">
        <v>306</v>
      </c>
      <c r="B125" s="146" t="s">
        <v>302</v>
      </c>
      <c r="C125" s="154"/>
    </row>
    <row r="126" spans="1:3" ht="12" customHeight="1">
      <c r="A126" s="113" t="s">
        <v>307</v>
      </c>
      <c r="B126" s="146" t="s">
        <v>312</v>
      </c>
      <c r="C126" s="154"/>
    </row>
    <row r="127" spans="1:3" ht="12" customHeight="1" thickBot="1">
      <c r="A127" s="147" t="s">
        <v>308</v>
      </c>
      <c r="B127" s="146" t="s">
        <v>311</v>
      </c>
      <c r="C127" s="158"/>
    </row>
    <row r="128" spans="1:3" ht="12" customHeight="1" thickBot="1">
      <c r="A128" s="1" t="s">
        <v>13</v>
      </c>
      <c r="B128" s="80" t="s">
        <v>391</v>
      </c>
      <c r="C128" s="112">
        <f>+C93+C114</f>
        <v>278498804</v>
      </c>
    </row>
    <row r="129" spans="1:3" ht="12" customHeight="1" thickBot="1">
      <c r="A129" s="1" t="s">
        <v>14</v>
      </c>
      <c r="B129" s="80" t="s">
        <v>392</v>
      </c>
      <c r="C129" s="112">
        <f>+C130+C131+C132</f>
        <v>0</v>
      </c>
    </row>
    <row r="130" spans="1:3" s="116" customFormat="1" ht="12" customHeight="1">
      <c r="A130" s="113" t="s">
        <v>211</v>
      </c>
      <c r="B130" s="78" t="s">
        <v>450</v>
      </c>
      <c r="C130" s="154"/>
    </row>
    <row r="131" spans="1:3" ht="12" customHeight="1">
      <c r="A131" s="113" t="s">
        <v>212</v>
      </c>
      <c r="B131" s="78" t="s">
        <v>400</v>
      </c>
      <c r="C131" s="154"/>
    </row>
    <row r="132" spans="1:3" ht="12" customHeight="1" thickBot="1">
      <c r="A132" s="147" t="s">
        <v>213</v>
      </c>
      <c r="B132" s="74" t="s">
        <v>449</v>
      </c>
      <c r="C132" s="154"/>
    </row>
    <row r="133" spans="1:3" ht="12" customHeight="1" thickBot="1">
      <c r="A133" s="1" t="s">
        <v>15</v>
      </c>
      <c r="B133" s="80" t="s">
        <v>393</v>
      </c>
      <c r="C133" s="112">
        <f>+C134+C135+C136+C137+C138+C139</f>
        <v>0</v>
      </c>
    </row>
    <row r="134" spans="1:3" ht="12" customHeight="1">
      <c r="A134" s="113" t="s">
        <v>77</v>
      </c>
      <c r="B134" s="78" t="s">
        <v>402</v>
      </c>
      <c r="C134" s="154"/>
    </row>
    <row r="135" spans="1:3" ht="12" customHeight="1">
      <c r="A135" s="113" t="s">
        <v>78</v>
      </c>
      <c r="B135" s="78" t="s">
        <v>394</v>
      </c>
      <c r="C135" s="154"/>
    </row>
    <row r="136" spans="1:3" ht="12" customHeight="1">
      <c r="A136" s="113" t="s">
        <v>79</v>
      </c>
      <c r="B136" s="78" t="s">
        <v>395</v>
      </c>
      <c r="C136" s="154"/>
    </row>
    <row r="137" spans="1:3" ht="12" customHeight="1">
      <c r="A137" s="113" t="s">
        <v>147</v>
      </c>
      <c r="B137" s="78" t="s">
        <v>448</v>
      </c>
      <c r="C137" s="154"/>
    </row>
    <row r="138" spans="1:3" ht="12" customHeight="1">
      <c r="A138" s="113" t="s">
        <v>148</v>
      </c>
      <c r="B138" s="78" t="s">
        <v>397</v>
      </c>
      <c r="C138" s="154"/>
    </row>
    <row r="139" spans="1:3" s="116" customFormat="1" ht="12" customHeight="1" thickBot="1">
      <c r="A139" s="147" t="s">
        <v>149</v>
      </c>
      <c r="B139" s="74" t="s">
        <v>398</v>
      </c>
      <c r="C139" s="154"/>
    </row>
    <row r="140" spans="1:11" ht="12" customHeight="1" thickBot="1">
      <c r="A140" s="1" t="s">
        <v>16</v>
      </c>
      <c r="B140" s="80" t="s">
        <v>473</v>
      </c>
      <c r="C140" s="125">
        <f>+C141+C142+C144+C145+C143</f>
        <v>139904221</v>
      </c>
      <c r="K140" s="159"/>
    </row>
    <row r="141" spans="1:3" ht="12">
      <c r="A141" s="113" t="s">
        <v>80</v>
      </c>
      <c r="B141" s="78" t="s">
        <v>316</v>
      </c>
      <c r="C141" s="154"/>
    </row>
    <row r="142" spans="1:3" ht="12" customHeight="1">
      <c r="A142" s="113" t="s">
        <v>81</v>
      </c>
      <c r="B142" s="78" t="s">
        <v>317</v>
      </c>
      <c r="C142" s="154"/>
    </row>
    <row r="143" spans="1:3" ht="12" customHeight="1">
      <c r="A143" s="113" t="s">
        <v>231</v>
      </c>
      <c r="B143" s="78" t="s">
        <v>472</v>
      </c>
      <c r="C143" s="154">
        <v>139904221</v>
      </c>
    </row>
    <row r="144" spans="1:3" s="116" customFormat="1" ht="12" customHeight="1">
      <c r="A144" s="113" t="s">
        <v>232</v>
      </c>
      <c r="B144" s="78" t="s">
        <v>407</v>
      </c>
      <c r="C144" s="154"/>
    </row>
    <row r="145" spans="1:3" s="116" customFormat="1" ht="12" customHeight="1" thickBot="1">
      <c r="A145" s="147" t="s">
        <v>233</v>
      </c>
      <c r="B145" s="74" t="s">
        <v>336</v>
      </c>
      <c r="C145" s="154"/>
    </row>
    <row r="146" spans="1:3" s="116" customFormat="1" ht="12" customHeight="1" thickBot="1">
      <c r="A146" s="1" t="s">
        <v>17</v>
      </c>
      <c r="B146" s="80" t="s">
        <v>408</v>
      </c>
      <c r="C146" s="160">
        <f>+C147+C148+C149+C150+C151</f>
        <v>0</v>
      </c>
    </row>
    <row r="147" spans="1:3" s="116" customFormat="1" ht="12" customHeight="1">
      <c r="A147" s="113" t="s">
        <v>82</v>
      </c>
      <c r="B147" s="78" t="s">
        <v>403</v>
      </c>
      <c r="C147" s="154"/>
    </row>
    <row r="148" spans="1:3" s="116" customFormat="1" ht="12" customHeight="1">
      <c r="A148" s="113" t="s">
        <v>83</v>
      </c>
      <c r="B148" s="78" t="s">
        <v>410</v>
      </c>
      <c r="C148" s="154"/>
    </row>
    <row r="149" spans="1:3" s="116" customFormat="1" ht="12" customHeight="1">
      <c r="A149" s="113" t="s">
        <v>243</v>
      </c>
      <c r="B149" s="78" t="s">
        <v>405</v>
      </c>
      <c r="C149" s="154"/>
    </row>
    <row r="150" spans="1:3" s="116" customFormat="1" ht="12" customHeight="1">
      <c r="A150" s="113" t="s">
        <v>244</v>
      </c>
      <c r="B150" s="78" t="s">
        <v>451</v>
      </c>
      <c r="C150" s="154"/>
    </row>
    <row r="151" spans="1:3" ht="12.75" customHeight="1" thickBot="1">
      <c r="A151" s="147" t="s">
        <v>409</v>
      </c>
      <c r="B151" s="74" t="s">
        <v>412</v>
      </c>
      <c r="C151" s="158"/>
    </row>
    <row r="152" spans="1:3" ht="12.75" customHeight="1" thickBot="1">
      <c r="A152" s="161" t="s">
        <v>18</v>
      </c>
      <c r="B152" s="80" t="s">
        <v>413</v>
      </c>
      <c r="C152" s="160"/>
    </row>
    <row r="153" spans="1:3" ht="12.75" customHeight="1" thickBot="1">
      <c r="A153" s="161" t="s">
        <v>19</v>
      </c>
      <c r="B153" s="80" t="s">
        <v>414</v>
      </c>
      <c r="C153" s="160"/>
    </row>
    <row r="154" spans="1:3" ht="12" customHeight="1" thickBot="1">
      <c r="A154" s="1" t="s">
        <v>20</v>
      </c>
      <c r="B154" s="80" t="s">
        <v>416</v>
      </c>
      <c r="C154" s="50">
        <f>+C129+C133+C140+C146+C152+C153</f>
        <v>139904221</v>
      </c>
    </row>
    <row r="155" spans="1:3" ht="15" customHeight="1" thickBot="1">
      <c r="A155" s="162" t="s">
        <v>21</v>
      </c>
      <c r="B155" s="46" t="s">
        <v>415</v>
      </c>
      <c r="C155" s="50">
        <f>+C128+C154</f>
        <v>418403025</v>
      </c>
    </row>
    <row r="156" ht="12.75" thickBot="1"/>
    <row r="157" spans="1:3" ht="15" customHeight="1" thickBot="1">
      <c r="A157" s="101" t="s">
        <v>452</v>
      </c>
      <c r="B157" s="102"/>
      <c r="C157" s="103">
        <v>34</v>
      </c>
    </row>
    <row r="158" spans="1:3" ht="14.25" customHeight="1" thickBot="1">
      <c r="A158" s="101" t="s">
        <v>171</v>
      </c>
      <c r="B158" s="102"/>
      <c r="C158" s="103">
        <v>45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300" verticalDpi="300" orientation="portrait" paperSize="8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</cp:lastModifiedBy>
  <cp:lastPrinted>2016-03-09T14:39:55Z</cp:lastPrinted>
  <dcterms:created xsi:type="dcterms:W3CDTF">1999-10-30T10:30:45Z</dcterms:created>
  <dcterms:modified xsi:type="dcterms:W3CDTF">2016-03-09T14:39:59Z</dcterms:modified>
  <cp:category/>
  <cp:version/>
  <cp:contentType/>
  <cp:contentStatus/>
</cp:coreProperties>
</file>