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973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2.1.sz.mell." sheetId="7" r:id="rId7"/>
    <sheet name="KV_2.2.sz.mell." sheetId="8" r:id="rId8"/>
    <sheet name="KV_ELLENŐRZÉS" sheetId="9" r:id="rId9"/>
    <sheet name="KV_3.sz.mell." sheetId="10" r:id="rId10"/>
    <sheet name="KV_4.sz.mell." sheetId="11" r:id="rId11"/>
    <sheet name="KV_5.sz.mell." sheetId="12" r:id="rId12"/>
    <sheet name="KV_6.sz.mell." sheetId="13" r:id="rId13"/>
    <sheet name="KV_7.sz.mell." sheetId="14" r:id="rId14"/>
    <sheet name="KV_8.sz.mell." sheetId="15" r:id="rId15"/>
    <sheet name="KV_10.sz.mell" sheetId="16" r:id="rId16"/>
    <sheet name="KV_1.sz.tájékoztató_t." sheetId="17" r:id="rId17"/>
    <sheet name="KV_6.sz.tájékoztató_t." sheetId="18" r:id="rId18"/>
  </sheets>
  <externalReferences>
    <externalReference r:id="rId21"/>
  </externalReferences>
  <definedNames>
    <definedName name="_xlfn.IFERROR" hidden="1">#NAME?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16">'KV_1.sz.tájékoztató_t.'!$A$1:$E$150</definedName>
  </definedNames>
  <calcPr fullCalcOnLoad="1"/>
</workbook>
</file>

<file path=xl/sharedStrings.xml><?xml version="1.0" encoding="utf-8"?>
<sst xmlns="http://schemas.openxmlformats.org/spreadsheetml/2006/main" count="1703" uniqueCount="556">
  <si>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</si>
  <si>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</si>
  <si>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</si>
  <si>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Felhalmozási bevételek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</si>
  <si>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</si>
  <si>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</si>
  <si>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</si>
  <si>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</si>
  <si>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</si>
  <si>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</si>
  <si>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</si>
  <si>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</si>
  <si>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</si>
  <si>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</si>
  <si>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</si>
  <si>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</si>
  <si>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</si>
  <si>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</si>
  <si>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</si>
  <si>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</si>
  <si>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</si>
  <si>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</si>
  <si>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</si>
  <si>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</si>
  <si>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</si>
  <si>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</si>
  <si>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</si>
  <si>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</si>
  <si>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</si>
  <si>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</si>
  <si>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</si>
  <si>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</si>
  <si>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</si>
  <si>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</si>
  <si>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</si>
  <si>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</si>
  <si>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</si>
  <si>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</si>
  <si>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</si>
  <si>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</si>
  <si>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</si>
  <si>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</si>
  <si>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</si>
  <si>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</si>
  <si>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</si>
  <si>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</si>
  <si>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</si>
  <si>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</si>
  <si>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</si>
  <si>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</si>
  <si>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</si>
  <si>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</si>
  <si>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</si>
  <si>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</si>
  <si>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</si>
  <si>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</si>
  <si>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</si>
  <si>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</si>
  <si>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</si>
  <si>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</si>
  <si>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</si>
  <si>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</si>
  <si>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</si>
  <si>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</si>
  <si>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</si>
  <si>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</si>
  <si>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</si>
  <si>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</si>
  <si>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</si>
  <si>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</si>
  <si>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</si>
  <si>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</si>
  <si>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</si>
  <si>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</si>
  <si>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</si>
  <si>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</si>
  <si>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</si>
  <si>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</si>
  <si>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</si>
  <si>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</si>
  <si>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</si>
  <si>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</si>
  <si>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</si>
  <si>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</si>
  <si>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</si>
  <si>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</si>
  <si>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</si>
  <si>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</si>
  <si>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</si>
  <si>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</si>
  <si>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</si>
  <si>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</si>
  <si>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</si>
  <si>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</si>
  <si>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</si>
  <si>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</si>
  <si>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</si>
  <si>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</si>
  <si>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</si>
  <si>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</si>
  <si>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</si>
  <si>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</si>
  <si>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</si>
  <si>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</si>
  <si>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</si>
  <si>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</si>
  <si>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</si>
  <si>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</si>
  <si>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</si>
  <si>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</si>
  <si>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</si>
  <si>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</si>
  <si>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</si>
  <si>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</si>
  <si>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</si>
  <si>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</si>
  <si>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</si>
  <si>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</si>
  <si>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</si>
  <si>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</si>
  <si>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</si>
  <si>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</si>
  <si>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</si>
  <si>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</si>
  <si>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</si>
  <si>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</si>
  <si>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</si>
  <si>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</si>
  <si>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</si>
  <si>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</si>
  <si>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</si>
  <si>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</si>
  <si>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</si>
  <si>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</si>
  <si>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</si>
  <si>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</si>
  <si>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</si>
  <si>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</si>
  <si>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</si>
  <si>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</si>
  <si>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</si>
  <si>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</si>
  <si>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</si>
  <si>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</si>
  <si>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</si>
  <si>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</si>
  <si>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</si>
  <si>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</si>
  <si>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</si>
  <si>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</si>
  <si>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</si>
  <si>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</si>
  <si>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</si>
  <si>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</si>
  <si>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</si>
  <si>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</si>
  <si>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</si>
  <si>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</si>
  <si>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</si>
  <si>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</si>
  <si>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</si>
  <si>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</si>
  <si>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</si>
  <si>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</si>
  <si>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</si>
  <si>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</si>
  <si>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</si>
  <si>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</si>
  <si>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</si>
  <si>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</si>
  <si>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</si>
  <si>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</si>
  <si>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</si>
  <si>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</si>
  <si>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</si>
  <si>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</si>
  <si>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</si>
  <si>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</si>
  <si>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</si>
  <si>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</si>
  <si>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</si>
  <si>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</si>
  <si>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</si>
  <si>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</si>
  <si>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</si>
  <si>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</si>
  <si>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</si>
  <si>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</si>
  <si>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</si>
  <si>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</si>
  <si>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</si>
  <si>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</si>
  <si>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</si>
  <si>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</si>
  <si>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</si>
  <si>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</si>
  <si>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</si>
  <si>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</si>
  <si>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</si>
  <si>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</si>
  <si>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</si>
  <si>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</si>
  <si>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</si>
  <si>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</si>
  <si>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</si>
  <si>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</si>
  <si>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</si>
  <si>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</si>
  <si>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</si>
  <si>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</si>
  <si>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</si>
  <si>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</si>
  <si>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</si>
  <si>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</si>
  <si>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</si>
  <si>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</si>
  <si>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</si>
  <si>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</si>
  <si>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</si>
  <si>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</si>
  <si>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</si>
  <si>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</si>
  <si>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</si>
  <si>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</si>
  <si>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</si>
  <si>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</si>
  <si>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</si>
  <si>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</si>
  <si>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</si>
  <si>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</si>
  <si>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</si>
  <si>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</si>
  <si>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</si>
  <si>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</si>
  <si>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</si>
  <si>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</si>
  <si>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</si>
  <si>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</si>
  <si>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</si>
  <si>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</si>
  <si>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</si>
  <si>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</si>
  <si>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</si>
  <si>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</si>
  <si>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</si>
  <si>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</si>
  <si>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</si>
  <si>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</si>
  <si>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</si>
  <si>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</si>
  <si>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</si>
  <si>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</si>
  <si>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</si>
  <si>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</si>
  <si>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</si>
  <si>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</si>
  <si>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</si>
  <si>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</si>
  <si>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</si>
  <si>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</si>
  <si>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</si>
  <si>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</si>
  <si>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</si>
  <si>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</si>
  <si>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</si>
  <si>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</si>
  <si>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</si>
  <si>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</si>
  <si>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</si>
  <si>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</si>
  <si>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</si>
  <si>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</si>
  <si>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</si>
  <si>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</si>
  <si>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</si>
  <si>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</si>
  <si>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</si>
  <si>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</si>
  <si>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</si>
  <si>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</si>
  <si>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</si>
  <si>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</si>
  <si>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</si>
  <si>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</si>
  <si>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</si>
  <si>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</si>
  <si>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</si>
  <si>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</si>
  <si>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</si>
  <si>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</si>
  <si>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</si>
  <si>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</si>
  <si>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</si>
  <si>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</si>
  <si>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</si>
  <si>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</si>
  <si>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</si>
  <si>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</si>
  <si>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</si>
  <si>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</si>
  <si>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</si>
  <si>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</si>
  <si>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</si>
  <si>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</si>
  <si>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</si>
  <si>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</si>
  <si>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</si>
  <si>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</si>
  <si>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</si>
  <si>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</si>
  <si>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</si>
  <si>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</si>
  <si>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</si>
  <si>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</si>
  <si>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</si>
  <si>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</si>
  <si>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</si>
  <si>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</si>
  <si>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</si>
  <si>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</si>
  <si>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</si>
  <si>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</si>
  <si>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</si>
  <si>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</si>
  <si>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</si>
  <si>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</si>
  <si>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</si>
  <si>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</si>
  <si>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</si>
  <si>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</si>
  <si>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</si>
  <si>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</si>
  <si>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</si>
  <si>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</si>
  <si>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</si>
  <si>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</si>
  <si>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</si>
  <si>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</si>
  <si>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</si>
  <si>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</si>
  <si>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</si>
  <si>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</si>
  <si>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</si>
  <si>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</si>
  <si>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</si>
  <si>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</si>
  <si>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</si>
  <si>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</si>
  <si>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</si>
  <si>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</si>
  <si>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</si>
  <si>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</si>
  <si>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</si>
  <si>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</si>
  <si>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</si>
  <si>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</si>
  <si>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</si>
  <si>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</si>
  <si>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</si>
  <si>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</si>
  <si>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</si>
  <si>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</si>
  <si>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</si>
  <si>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</si>
  <si>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</si>
  <si>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</si>
  <si>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</si>
  <si>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</si>
  <si>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</si>
  <si>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</si>
  <si>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</si>
  <si>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</si>
  <si>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</si>
  <si>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</si>
  <si>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</si>
  <si>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</si>
  <si>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</si>
  <si>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</si>
  <si>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</si>
  <si>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</si>
  <si>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</si>
  <si>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</si>
  <si>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</si>
  <si>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</si>
  <si>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</si>
  <si>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</si>
  <si>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</si>
  <si>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</si>
  <si>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</si>
  <si>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</si>
  <si>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</si>
  <si>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</si>
  <si>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</si>
  <si>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</si>
  <si>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</si>
  <si>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</si>
  <si>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</si>
  <si>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</si>
  <si>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Hitelek, kölcsönök törlesztése külföldi kormányoknak nemz. szervezeteknek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</si>
  <si>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</si>
  <si>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</si>
  <si>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</si>
  <si>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</si>
  <si>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</si>
  <si>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</si>
  <si>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</si>
  <si>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</si>
  <si>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</si>
  <si>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</si>
  <si>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</si>
  <si>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</si>
  <si>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</si>
  <si>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</si>
  <si>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</si>
  <si>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</si>
  <si>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</si>
  <si>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F=(B-D-E)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</si>
  <si>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</si>
  <si>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</si>
  <si>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</si>
  <si>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</si>
  <si>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</si>
  <si>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</si>
  <si>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</si>
  <si>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</si>
  <si>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</si>
  <si>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</si>
  <si>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</si>
  <si>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</si>
  <si>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</si>
  <si>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</si>
  <si>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</si>
  <si>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</si>
  <si>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</si>
  <si>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</si>
  <si>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</si>
  <si>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</si>
  <si>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</si>
  <si>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</si>
  <si>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</si>
  <si>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</si>
  <si>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</si>
  <si>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</si>
  <si>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</si>
  <si>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</si>
  <si>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</si>
  <si>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1 kvi név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</si>
  <si>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</si>
  <si>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</si>
  <si>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</si>
  <si>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</si>
  <si>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</si>
  <si>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</si>
  <si>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</si>
  <si>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</si>
  <si>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</si>
  <si>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</si>
  <si>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</si>
  <si>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</si>
  <si>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</si>
  <si>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</si>
  <si>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</si>
  <si>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</si>
  <si>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</si>
  <si>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</si>
  <si>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</si>
  <si>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</si>
  <si>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</si>
  <si>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</si>
  <si>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</si>
  <si>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</si>
  <si>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</si>
  <si>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</si>
  <si>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</si>
  <si>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</si>
  <si>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</si>
  <si>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</si>
  <si>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</si>
  <si>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</si>
  <si>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</si>
  <si>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</si>
  <si>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</si>
  <si>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</si>
  <si>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</si>
  <si>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</si>
  <si>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</si>
  <si>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</si>
  <si>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</si>
  <si>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</si>
  <si>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</si>
  <si>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</si>
  <si>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</si>
  <si>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</si>
  <si>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</si>
  <si>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</si>
  <si>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</si>
  <si>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</si>
  <si>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</si>
  <si>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</si>
  <si>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</si>
  <si>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</si>
  <si>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</si>
  <si>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</si>
  <si>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</si>
  <si>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</si>
  <si>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</si>
  <si>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</si>
  <si>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</si>
  <si>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</si>
  <si>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</si>
  <si>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</si>
  <si>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</si>
  <si>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</si>
  <si>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</si>
  <si>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</si>
  <si>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</si>
  <si>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</si>
  <si>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</si>
  <si>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</si>
  <si>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</si>
  <si>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</si>
  <si>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</si>
  <si>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</si>
  <si>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</si>
  <si>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</si>
  <si>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</si>
  <si>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</si>
  <si>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</si>
  <si>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</si>
  <si>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</si>
  <si>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</si>
  <si>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</si>
  <si>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…………………… Polgármesteri /Közös Önkormányzati Hivatal</t>
  </si>
  <si>
    <t>Egyéb</t>
  </si>
  <si>
    <t>költségvetési szerv vezetője</t>
  </si>
  <si>
    <t>Egyéb tartozásállomány</t>
  </si>
  <si>
    <t>Tartozásállomány önkormányzatok és intézmények felé</t>
  </si>
  <si>
    <t>TB alapokkal szembeni tartozás</t>
  </si>
  <si>
    <t>Elkülönített állami pénzalapokkal szembeni tartozás</t>
  </si>
  <si>
    <t>Központi költségvetéssel szemben fennálló tartozás</t>
  </si>
  <si>
    <t>Állammal szembeni tartozások</t>
  </si>
  <si>
    <t>Át-ütemezett</t>
  </si>
  <si>
    <t>60 napon 
túli 
állomány</t>
  </si>
  <si>
    <t>30-60 nap 
közötti 
állomány</t>
  </si>
  <si>
    <t>30 nap 
alatti
állomány</t>
  </si>
  <si>
    <t xml:space="preserve">Tartozásállomány megnevezése </t>
  </si>
  <si>
    <t>30 napon túli elismert tartozásállomány összesen: ……………… Ft</t>
  </si>
  <si>
    <t>Éves eredeti kiadási előirányzat: …………… Ft</t>
  </si>
  <si>
    <t>…………………………………</t>
  </si>
  <si>
    <t>Költségvetési szerv számlaszáma:</t>
  </si>
  <si>
    <t>Költségvetési szerv neve:</t>
  </si>
  <si>
    <t>Adatszolgáltatás 
az elismert tartozásállományról</t>
  </si>
  <si>
    <t>LENGYEL KÖZSÉG  ÖNKORMÁNYZATA</t>
  </si>
  <si>
    <t>Lengyel Község Önkormányzat adósságot keletkeztető ügyletekből és kezességvállalásokból fennálló kötelezettségei</t>
  </si>
  <si>
    <t>Lengyel Község Önkormányzat saját bevételeinek részletezése az adósságot keletkeztető ügyletből származó tárgyévi fizetési kötelezettség megállapításához</t>
  </si>
  <si>
    <t xml:space="preserve"> Lengyel község Önkormányzat 2019. évi adósságot keletkeztető fejlesztési céljai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</si>
</sst>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56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11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8" fillId="0" borderId="0" xfId="59" applyFill="1">
      <alignment/>
      <protection/>
    </xf>
    <xf numFmtId="0" fontId="15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49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49" fontId="15" fillId="0" borderId="17" xfId="0" applyNumberFormat="1" applyFont="1" applyFill="1" applyBorder="1" applyAlignment="1" applyProtection="1">
      <alignment vertical="center"/>
      <protection locked="0"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0" fontId="13" fillId="0" borderId="23" xfId="59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164" fontId="14" fillId="0" borderId="32" xfId="59" applyNumberFormat="1" applyFont="1" applyFill="1" applyBorder="1" applyAlignment="1" applyProtection="1">
      <alignment horizontal="left" vertical="center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2" fillId="0" borderId="23" xfId="59" applyFont="1" applyFill="1" applyBorder="1">
      <alignment/>
      <protection/>
    </xf>
    <xf numFmtId="0" fontId="6" fillId="0" borderId="33" xfId="5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5" fillId="0" borderId="22" xfId="59" applyFont="1" applyFill="1" applyBorder="1" applyAlignment="1" applyProtection="1">
      <alignment horizontal="center" vertical="center"/>
      <protection/>
    </xf>
    <xf numFmtId="0" fontId="15" fillId="0" borderId="20" xfId="59" applyFont="1" applyFill="1" applyBorder="1" applyAlignment="1" applyProtection="1">
      <alignment horizontal="center" vertical="center"/>
      <protection/>
    </xf>
    <xf numFmtId="0" fontId="15" fillId="0" borderId="17" xfId="59" applyFont="1" applyFill="1" applyBorder="1" applyAlignment="1" applyProtection="1">
      <alignment horizontal="center" vertical="center"/>
      <protection/>
    </xf>
    <xf numFmtId="0" fontId="15" fillId="0" borderId="19" xfId="59" applyFont="1" applyFill="1" applyBorder="1" applyAlignment="1" applyProtection="1">
      <alignment horizontal="center" vertical="center"/>
      <protection/>
    </xf>
    <xf numFmtId="166" fontId="13" fillId="0" borderId="26" xfId="40" applyNumberFormat="1" applyFont="1" applyFill="1" applyBorder="1" applyAlignment="1" applyProtection="1">
      <alignment/>
      <protection/>
    </xf>
    <xf numFmtId="166" fontId="15" fillId="0" borderId="34" xfId="40" applyNumberFormat="1" applyFont="1" applyFill="1" applyBorder="1" applyAlignment="1" applyProtection="1">
      <alignment/>
      <protection locked="0"/>
    </xf>
    <xf numFmtId="166" fontId="15" fillId="0" borderId="29" xfId="40" applyNumberFormat="1" applyFont="1" applyFill="1" applyBorder="1" applyAlignment="1" applyProtection="1">
      <alignment/>
      <protection locked="0"/>
    </xf>
    <xf numFmtId="166" fontId="15" fillId="0" borderId="30" xfId="40" applyNumberFormat="1" applyFont="1" applyFill="1" applyBorder="1" applyAlignment="1" applyProtection="1">
      <alignment/>
      <protection locked="0"/>
    </xf>
    <xf numFmtId="0" fontId="15" fillId="0" borderId="13" xfId="59" applyFont="1" applyFill="1" applyBorder="1" applyProtection="1">
      <alignment/>
      <protection locked="0"/>
    </xf>
    <xf numFmtId="0" fontId="15" fillId="0" borderId="11" xfId="59" applyFont="1" applyFill="1" applyBorder="1" applyProtection="1">
      <alignment/>
      <protection locked="0"/>
    </xf>
    <xf numFmtId="0" fontId="15" fillId="0" borderId="15" xfId="59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19" borderId="35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vertical="center"/>
      <protection/>
    </xf>
    <xf numFmtId="3" fontId="15" fillId="0" borderId="34" xfId="0" applyNumberFormat="1" applyFont="1" applyFill="1" applyBorder="1" applyAlignment="1" applyProtection="1">
      <alignment vertical="center"/>
      <protection/>
    </xf>
    <xf numFmtId="49" fontId="20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9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vertical="center"/>
      <protection/>
    </xf>
    <xf numFmtId="3" fontId="15" fillId="0" borderId="29" xfId="0" applyNumberFormat="1" applyFont="1" applyFill="1" applyBorder="1" applyAlignment="1" applyProtection="1">
      <alignment vertical="center"/>
      <protection/>
    </xf>
    <xf numFmtId="49" fontId="6" fillId="0" borderId="22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vertical="center"/>
      <protection/>
    </xf>
    <xf numFmtId="3" fontId="15" fillId="0" borderId="26" xfId="0" applyNumberFormat="1" applyFont="1" applyFill="1" applyBorder="1" applyAlignment="1" applyProtection="1">
      <alignment vertical="center"/>
      <protection/>
    </xf>
    <xf numFmtId="49" fontId="15" fillId="0" borderId="17" xfId="0" applyNumberFormat="1" applyFont="1" applyFill="1" applyBorder="1" applyAlignment="1" applyProtection="1">
      <alignment horizontal="left" vertical="center"/>
      <protection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36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7" xfId="40" applyNumberFormat="1" applyFont="1" applyFill="1" applyBorder="1" applyAlignment="1" applyProtection="1">
      <alignment/>
      <protection locked="0"/>
    </xf>
    <xf numFmtId="166" fontId="15" fillId="0" borderId="37" xfId="40" applyNumberFormat="1" applyFont="1" applyFill="1" applyBorder="1" applyAlignment="1" applyProtection="1">
      <alignment/>
      <protection locked="0"/>
    </xf>
    <xf numFmtId="166" fontId="15" fillId="0" borderId="39" xfId="40" applyNumberFormat="1" applyFont="1" applyFill="1" applyBorder="1" applyAlignment="1" applyProtection="1">
      <alignment/>
      <protection locked="0"/>
    </xf>
    <xf numFmtId="0" fontId="15" fillId="0" borderId="12" xfId="59" applyFont="1" applyFill="1" applyBorder="1" applyProtection="1">
      <alignment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8" xfId="59" applyFont="1" applyFill="1" applyBorder="1" applyAlignment="1" applyProtection="1">
      <alignment horizontal="center" vertical="center" wrapText="1"/>
      <protection/>
    </xf>
    <xf numFmtId="0" fontId="5" fillId="0" borderId="48" xfId="59" applyFont="1" applyFill="1" applyBorder="1" applyAlignment="1" applyProtection="1">
      <alignment vertical="center" wrapText="1"/>
      <protection/>
    </xf>
    <xf numFmtId="164" fontId="5" fillId="0" borderId="48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9" applyFont="1" applyFill="1" applyBorder="1" applyAlignment="1" applyProtection="1">
      <alignment horizontal="right" vertical="center" wrapText="1" indent="1"/>
      <protection locked="0"/>
    </xf>
    <xf numFmtId="164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 horizont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8" fillId="0" borderId="0" xfId="59" applyFont="1" applyFill="1" applyProtection="1">
      <alignment/>
      <protection/>
    </xf>
    <xf numFmtId="0" fontId="8" fillId="0" borderId="0" xfId="59" applyFont="1" applyFill="1" applyAlignment="1" applyProtection="1">
      <alignment horizontal="right" vertical="center" indent="1"/>
      <protection/>
    </xf>
    <xf numFmtId="0" fontId="8" fillId="0" borderId="0" xfId="59" applyFont="1" applyFill="1">
      <alignment/>
      <protection/>
    </xf>
    <xf numFmtId="0" fontId="8" fillId="0" borderId="0" xfId="59" applyFont="1" applyFill="1" applyAlignment="1">
      <alignment horizontal="right" vertical="center" indent="1"/>
      <protection/>
    </xf>
    <xf numFmtId="0" fontId="22" fillId="0" borderId="11" xfId="0" applyFont="1" applyBorder="1" applyAlignment="1">
      <alignment horizontal="justify" wrapText="1"/>
    </xf>
    <xf numFmtId="0" fontId="22" fillId="0" borderId="11" xfId="0" applyFont="1" applyBorder="1" applyAlignment="1">
      <alignment wrapText="1"/>
    </xf>
    <xf numFmtId="0" fontId="22" fillId="0" borderId="49" xfId="0" applyFont="1" applyBorder="1" applyAlignment="1">
      <alignment wrapText="1"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8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0" fontId="8" fillId="0" borderId="0" xfId="59" applyFill="1" applyAlignment="1" applyProtection="1">
      <alignment/>
      <protection/>
    </xf>
    <xf numFmtId="0" fontId="16" fillId="0" borderId="0" xfId="59" applyFont="1" applyFill="1" applyProtection="1">
      <alignment/>
      <protection/>
    </xf>
    <xf numFmtId="0" fontId="5" fillId="0" borderId="0" xfId="59" applyFont="1" applyFill="1" applyProtection="1">
      <alignment/>
      <protection/>
    </xf>
    <xf numFmtId="0" fontId="8" fillId="0" borderId="0" xfId="59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33" xfId="59" applyFont="1" applyFill="1" applyBorder="1" applyAlignment="1" applyProtection="1">
      <alignment horizontal="center" vertical="center" wrapTex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164" fontId="13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2" xfId="59" applyFont="1" applyFill="1" applyBorder="1" applyAlignment="1">
      <alignment horizontal="center" vertical="center"/>
      <protection/>
    </xf>
    <xf numFmtId="0" fontId="3" fillId="0" borderId="0" xfId="59" applyFont="1" applyFill="1">
      <alignment/>
      <protection/>
    </xf>
    <xf numFmtId="0" fontId="13" fillId="0" borderId="22" xfId="59" applyFont="1" applyFill="1" applyBorder="1" applyAlignment="1" applyProtection="1">
      <alignment horizontal="center" vertical="center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5" xfId="59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7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>
      <alignment vertical="center" wrapText="1"/>
      <protection/>
    </xf>
    <xf numFmtId="164" fontId="13" fillId="0" borderId="51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9" applyFont="1" applyFill="1" applyBorder="1" applyAlignment="1" applyProtection="1">
      <alignment horizontal="left" vertical="center" wrapText="1" indent="7"/>
      <protection/>
    </xf>
    <xf numFmtId="164" fontId="19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9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33" xfId="0" applyNumberFormat="1" applyFont="1" applyBorder="1" applyAlignment="1" applyProtection="1">
      <alignment horizontal="right" vertical="center" wrapText="1" indent="1"/>
      <protection/>
    </xf>
    <xf numFmtId="164" fontId="19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15" xfId="0" applyFont="1" applyBorder="1" applyAlignment="1" applyProtection="1">
      <alignment horizontal="left" indent="1"/>
      <protection/>
    </xf>
    <xf numFmtId="0" fontId="13" fillId="0" borderId="23" xfId="59" applyFont="1" applyFill="1" applyBorder="1" applyAlignment="1" applyProtection="1">
      <alignment horizontal="center" vertical="center"/>
      <protection/>
    </xf>
    <xf numFmtId="0" fontId="13" fillId="0" borderId="26" xfId="59" applyFont="1" applyFill="1" applyBorder="1" applyAlignment="1" applyProtection="1">
      <alignment horizontal="center" vertical="center"/>
      <protection/>
    </xf>
    <xf numFmtId="164" fontId="13" fillId="0" borderId="51" xfId="0" applyNumberFormat="1" applyFont="1" applyFill="1" applyBorder="1" applyAlignment="1" applyProtection="1">
      <alignment horizontal="center" vertical="center" wrapText="1"/>
      <protection/>
    </xf>
    <xf numFmtId="164" fontId="13" fillId="0" borderId="51" xfId="0" applyNumberFormat="1" applyFont="1" applyFill="1" applyBorder="1" applyAlignment="1" applyProtection="1">
      <alignment horizontal="center" vertical="center" wrapText="1"/>
      <protection/>
    </xf>
    <xf numFmtId="166" fontId="25" fillId="0" borderId="12" xfId="40" applyNumberFormat="1" applyFont="1" applyFill="1" applyBorder="1" applyAlignment="1" applyProtection="1">
      <alignment/>
      <protection locked="0"/>
    </xf>
    <xf numFmtId="166" fontId="25" fillId="0" borderId="31" xfId="40" applyNumberFormat="1" applyFont="1" applyFill="1" applyBorder="1" applyAlignment="1">
      <alignment/>
    </xf>
    <xf numFmtId="166" fontId="25" fillId="0" borderId="11" xfId="40" applyNumberFormat="1" applyFont="1" applyFill="1" applyBorder="1" applyAlignment="1" applyProtection="1">
      <alignment/>
      <protection locked="0"/>
    </xf>
    <xf numFmtId="166" fontId="25" fillId="0" borderId="29" xfId="40" applyNumberFormat="1" applyFont="1" applyFill="1" applyBorder="1" applyAlignment="1">
      <alignment/>
    </xf>
    <xf numFmtId="166" fontId="25" fillId="0" borderId="15" xfId="40" applyNumberFormat="1" applyFont="1" applyFill="1" applyBorder="1" applyAlignment="1" applyProtection="1">
      <alignment/>
      <protection locked="0"/>
    </xf>
    <xf numFmtId="166" fontId="26" fillId="0" borderId="23" xfId="59" applyNumberFormat="1" applyFont="1" applyFill="1" applyBorder="1">
      <alignment/>
      <protection/>
    </xf>
    <xf numFmtId="166" fontId="26" fillId="0" borderId="26" xfId="59" applyNumberFormat="1" applyFont="1" applyFill="1" applyBorder="1">
      <alignment/>
      <protection/>
    </xf>
    <xf numFmtId="3" fontId="25" fillId="0" borderId="34" xfId="0" applyNumberFormat="1" applyFont="1" applyBorder="1" applyAlignment="1" applyProtection="1">
      <alignment horizontal="right" vertical="center" indent="1"/>
      <protection locked="0"/>
    </xf>
    <xf numFmtId="3" fontId="25" fillId="0" borderId="29" xfId="0" applyNumberFormat="1" applyFont="1" applyBorder="1" applyAlignment="1" applyProtection="1">
      <alignment horizontal="right" vertical="center" indent="1"/>
      <protection locked="0"/>
    </xf>
    <xf numFmtId="3" fontId="25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5" fillId="0" borderId="30" xfId="0" applyNumberFormat="1" applyFont="1" applyFill="1" applyBorder="1" applyAlignment="1" applyProtection="1">
      <alignment horizontal="right" vertical="center" indent="1"/>
      <protection locked="0"/>
    </xf>
    <xf numFmtId="3" fontId="26" fillId="0" borderId="26" xfId="0" applyNumberFormat="1" applyFont="1" applyFill="1" applyBorder="1" applyAlignment="1" applyProtection="1">
      <alignment horizontal="right" vertical="center" inden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164" fontId="15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0" fontId="18" fillId="0" borderId="12" xfId="0" applyFont="1" applyBorder="1" applyAlignment="1">
      <alignment horizontal="left" wrapText="1" indent="1"/>
    </xf>
    <xf numFmtId="0" fontId="18" fillId="0" borderId="10" xfId="0" applyFont="1" applyBorder="1" applyAlignment="1">
      <alignment horizontal="left" vertical="center" wrapText="1" indent="1"/>
    </xf>
    <xf numFmtId="0" fontId="5" fillId="0" borderId="0" xfId="0" applyFont="1" applyFill="1" applyAlignment="1" applyProtection="1">
      <alignment/>
      <protection locked="0"/>
    </xf>
    <xf numFmtId="0" fontId="2" fillId="0" borderId="22" xfId="59" applyFont="1" applyFill="1" applyBorder="1" applyAlignment="1" applyProtection="1">
      <alignment horizontal="center" vertical="center" wrapText="1"/>
      <protection/>
    </xf>
    <xf numFmtId="0" fontId="2" fillId="0" borderId="23" xfId="59" applyFont="1" applyFill="1" applyBorder="1" applyAlignment="1" applyProtection="1">
      <alignment horizontal="center" vertical="center" wrapText="1"/>
      <protection/>
    </xf>
    <xf numFmtId="0" fontId="2" fillId="0" borderId="26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6" fillId="0" borderId="36" xfId="59" applyFont="1" applyFill="1" applyBorder="1" applyAlignment="1" applyProtection="1">
      <alignment horizontal="center" vertical="center" wrapText="1"/>
      <protection/>
    </xf>
    <xf numFmtId="49" fontId="15" fillId="0" borderId="19" xfId="59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49" fontId="15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9" xfId="0" applyFont="1" applyBorder="1" applyAlignment="1" applyProtection="1">
      <alignment horizontal="left" vertical="center" wrapText="1" indent="1"/>
      <protection/>
    </xf>
    <xf numFmtId="164" fontId="15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164" fontId="15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15" fillId="0" borderId="0" xfId="59" applyFont="1" applyFill="1" applyProtection="1">
      <alignment/>
      <protection/>
    </xf>
    <xf numFmtId="0" fontId="27" fillId="0" borderId="0" xfId="0" applyFont="1" applyAlignment="1">
      <alignment/>
    </xf>
    <xf numFmtId="0" fontId="14" fillId="0" borderId="32" xfId="0" applyFont="1" applyFill="1" applyBorder="1" applyAlignment="1" applyProtection="1">
      <alignment horizontal="right" vertical="center"/>
      <protection locked="0"/>
    </xf>
    <xf numFmtId="0" fontId="14" fillId="0" borderId="32" xfId="0" applyFont="1" applyFill="1" applyBorder="1" applyAlignment="1" applyProtection="1">
      <alignment horizontal="right"/>
      <protection/>
    </xf>
    <xf numFmtId="0" fontId="14" fillId="0" borderId="32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Fill="1" applyAlignment="1" applyProtection="1">
      <alignment horizontal="right" vertical="center"/>
      <protection locked="0"/>
    </xf>
    <xf numFmtId="164" fontId="14" fillId="0" borderId="0" xfId="0" applyNumberFormat="1" applyFont="1" applyFill="1" applyAlignment="1" applyProtection="1">
      <alignment horizontal="right" vertical="center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justify" vertical="top" wrapText="1"/>
    </xf>
    <xf numFmtId="0" fontId="51" fillId="20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top" wrapText="1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28" fillId="0" borderId="0" xfId="0" applyNumberFormat="1" applyFont="1" applyAlignment="1">
      <alignment/>
    </xf>
    <xf numFmtId="14" fontId="28" fillId="0" borderId="0" xfId="0" applyNumberFormat="1" applyFont="1" applyAlignment="1">
      <alignment/>
    </xf>
    <xf numFmtId="164" fontId="0" fillId="0" borderId="0" xfId="0" applyNumberForma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8" fillId="0" borderId="0" xfId="59" applyFont="1" applyFill="1" applyProtection="1">
      <alignment/>
      <protection locked="0"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right" vertical="center" indent="1"/>
      <protection locked="0"/>
    </xf>
    <xf numFmtId="0" fontId="6" fillId="0" borderId="22" xfId="59" applyFont="1" applyFill="1" applyBorder="1" applyAlignment="1" applyProtection="1">
      <alignment horizontal="center" vertical="center" wrapText="1"/>
      <protection locked="0"/>
    </xf>
    <xf numFmtId="0" fontId="6" fillId="0" borderId="23" xfId="59" applyFont="1" applyFill="1" applyBorder="1" applyAlignment="1" applyProtection="1">
      <alignment horizontal="center" vertical="center" wrapText="1"/>
      <protection locked="0"/>
    </xf>
    <xf numFmtId="0" fontId="6" fillId="0" borderId="26" xfId="59" applyFont="1" applyFill="1" applyBorder="1" applyAlignment="1" applyProtection="1">
      <alignment horizontal="center" vertical="center" wrapText="1"/>
      <protection locked="0"/>
    </xf>
    <xf numFmtId="0" fontId="15" fillId="0" borderId="0" xfId="59" applyFont="1" applyFill="1" applyProtection="1">
      <alignment/>
      <protection locked="0"/>
    </xf>
    <xf numFmtId="164" fontId="52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40" fillId="0" borderId="0" xfId="44" applyAlignment="1" applyProtection="1">
      <alignment/>
      <protection/>
    </xf>
    <xf numFmtId="0" fontId="28" fillId="0" borderId="0" xfId="0" applyFont="1" applyAlignment="1">
      <alignment wrapText="1"/>
    </xf>
    <xf numFmtId="0" fontId="27" fillId="0" borderId="0" xfId="0" applyFont="1" applyFill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164" fontId="53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7" fillId="0" borderId="0" xfId="59" applyFont="1" applyFill="1" applyAlignment="1" applyProtection="1">
      <alignment horizontal="right"/>
      <protection locked="0"/>
    </xf>
    <xf numFmtId="164" fontId="14" fillId="0" borderId="32" xfId="59" applyNumberFormat="1" applyFont="1" applyFill="1" applyBorder="1" applyAlignment="1" applyProtection="1">
      <alignment horizontal="left" vertical="center"/>
      <protection locked="0"/>
    </xf>
    <xf numFmtId="0" fontId="0" fillId="21" borderId="0" xfId="0" applyFill="1" applyAlignment="1" applyProtection="1">
      <alignment horizontal="right"/>
      <protection locked="0"/>
    </xf>
    <xf numFmtId="0" fontId="0" fillId="21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3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3" fillId="0" borderId="20" xfId="59" applyFont="1" applyFill="1" applyBorder="1" applyAlignment="1" applyProtection="1">
      <alignment horizontal="center" vertical="center" wrapText="1"/>
      <protection locked="0"/>
    </xf>
    <xf numFmtId="0" fontId="13" fillId="0" borderId="13" xfId="59" applyFont="1" applyFill="1" applyBorder="1" applyAlignment="1" applyProtection="1">
      <alignment horizontal="center" vertical="center" wrapText="1"/>
      <protection locked="0"/>
    </xf>
    <xf numFmtId="0" fontId="13" fillId="0" borderId="34" xfId="59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right" vertical="center"/>
      <protection locked="0"/>
    </xf>
    <xf numFmtId="0" fontId="6" fillId="0" borderId="54" xfId="59" applyFont="1" applyFill="1" applyBorder="1" applyAlignment="1" applyProtection="1">
      <alignment horizontal="center" vertical="center" wrapText="1"/>
      <protection locked="0"/>
    </xf>
    <xf numFmtId="0" fontId="6" fillId="0" borderId="33" xfId="59" applyFont="1" applyFill="1" applyBorder="1" applyAlignment="1" applyProtection="1">
      <alignment horizontal="center" vertical="center" wrapText="1"/>
      <protection locked="0"/>
    </xf>
    <xf numFmtId="0" fontId="0" fillId="21" borderId="0" xfId="0" applyFill="1" applyAlignment="1" applyProtection="1">
      <alignment horizontal="center"/>
      <protection locked="0"/>
    </xf>
    <xf numFmtId="0" fontId="15" fillId="0" borderId="12" xfId="59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55" xfId="0" applyFill="1" applyBorder="1" applyAlignment="1" applyProtection="1">
      <alignment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3" fillId="0" borderId="26" xfId="0" applyNumberFormat="1" applyFont="1" applyFill="1" applyBorder="1" applyAlignment="1" applyProtection="1">
      <alignment vertical="center"/>
      <protection/>
    </xf>
    <xf numFmtId="164" fontId="13" fillId="0" borderId="23" xfId="0" applyNumberFormat="1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164" fontId="13" fillId="0" borderId="30" xfId="0" applyNumberFormat="1" applyFont="1" applyFill="1" applyBorder="1" applyAlignment="1" applyProtection="1">
      <alignment vertical="center"/>
      <protection/>
    </xf>
    <xf numFmtId="164" fontId="15" fillId="0" borderId="15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vertical="center" wrapText="1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164" fontId="13" fillId="0" borderId="29" xfId="0" applyNumberFormat="1" applyFont="1" applyFill="1" applyBorder="1" applyAlignment="1" applyProtection="1">
      <alignment vertical="center"/>
      <protection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164" fontId="13" fillId="0" borderId="31" xfId="0" applyNumberFormat="1" applyFont="1" applyFill="1" applyBorder="1" applyAlignment="1" applyProtection="1">
      <alignment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5" fillId="21" borderId="0" xfId="0" applyFont="1" applyFill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3" fillId="21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7" fillId="0" borderId="0" xfId="59" applyFont="1" applyFill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 locked="0"/>
    </xf>
    <xf numFmtId="164" fontId="14" fillId="0" borderId="32" xfId="59" applyNumberFormat="1" applyFont="1" applyFill="1" applyBorder="1" applyAlignment="1" applyProtection="1">
      <alignment horizontal="left" vertical="center"/>
      <protection locked="0"/>
    </xf>
    <xf numFmtId="164" fontId="14" fillId="0" borderId="32" xfId="59" applyNumberFormat="1" applyFont="1" applyFill="1" applyBorder="1" applyAlignment="1" applyProtection="1">
      <alignment horizontal="left"/>
      <protection/>
    </xf>
    <xf numFmtId="0" fontId="13" fillId="0" borderId="0" xfId="59" applyFont="1" applyFill="1" applyAlignment="1" applyProtection="1">
      <alignment horizontal="center"/>
      <protection/>
    </xf>
    <xf numFmtId="164" fontId="14" fillId="0" borderId="32" xfId="59" applyNumberFormat="1" applyFont="1" applyFill="1" applyBorder="1" applyAlignment="1" applyProtection="1">
      <alignment horizontal="left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55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2" fillId="0" borderId="34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" fillId="0" borderId="20" xfId="59" applyFont="1" applyFill="1" applyBorder="1" applyAlignment="1">
      <alignment horizontal="center" vertical="center" wrapText="1"/>
      <protection/>
    </xf>
    <xf numFmtId="0" fontId="2" fillId="0" borderId="19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5" xfId="59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/>
      <protection locked="0"/>
    </xf>
    <xf numFmtId="164" fontId="5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59" applyFont="1" applyFill="1" applyBorder="1" applyAlignment="1" applyProtection="1">
      <alignment horizontal="left"/>
      <protection/>
    </xf>
    <xf numFmtId="0" fontId="6" fillId="0" borderId="23" xfId="59" applyFont="1" applyFill="1" applyBorder="1" applyAlignment="1" applyProtection="1">
      <alignment horizontal="left"/>
      <protection/>
    </xf>
    <xf numFmtId="0" fontId="15" fillId="0" borderId="48" xfId="59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27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6" fillId="0" borderId="60" xfId="0" applyFont="1" applyFill="1" applyBorder="1" applyAlignment="1" applyProtection="1">
      <alignment horizontal="left" indent="1"/>
      <protection/>
    </xf>
    <xf numFmtId="0" fontId="6" fillId="0" borderId="61" xfId="0" applyFont="1" applyFill="1" applyBorder="1" applyAlignment="1" applyProtection="1">
      <alignment horizontal="left" indent="1"/>
      <protection/>
    </xf>
    <xf numFmtId="0" fontId="6" fillId="0" borderId="54" xfId="0" applyFont="1" applyFill="1" applyBorder="1" applyAlignment="1" applyProtection="1">
      <alignment horizontal="left" indent="1"/>
      <protection/>
    </xf>
    <xf numFmtId="0" fontId="15" fillId="0" borderId="13" xfId="0" applyFont="1" applyFill="1" applyBorder="1" applyAlignment="1" applyProtection="1">
      <alignment horizontal="right" indent="1"/>
      <protection locked="0"/>
    </xf>
    <xf numFmtId="0" fontId="15" fillId="0" borderId="34" xfId="0" applyFont="1" applyFill="1" applyBorder="1" applyAlignment="1" applyProtection="1">
      <alignment horizontal="right" indent="1"/>
      <protection locked="0"/>
    </xf>
    <xf numFmtId="0" fontId="15" fillId="0" borderId="15" xfId="0" applyFont="1" applyFill="1" applyBorder="1" applyAlignment="1" applyProtection="1">
      <alignment horizontal="right" indent="1"/>
      <protection locked="0"/>
    </xf>
    <xf numFmtId="0" fontId="15" fillId="0" borderId="30" xfId="0" applyFont="1" applyFill="1" applyBorder="1" applyAlignment="1" applyProtection="1">
      <alignment horizontal="right" inden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right" indent="1"/>
      <protection/>
    </xf>
    <xf numFmtId="0" fontId="13" fillId="0" borderId="26" xfId="0" applyFont="1" applyFill="1" applyBorder="1" applyAlignment="1" applyProtection="1">
      <alignment horizontal="right" indent="1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15" fillId="0" borderId="64" xfId="0" applyFont="1" applyFill="1" applyBorder="1" applyAlignment="1" applyProtection="1">
      <alignment horizontal="left" indent="1"/>
      <protection locked="0"/>
    </xf>
    <xf numFmtId="0" fontId="15" fillId="0" borderId="65" xfId="0" applyFont="1" applyFill="1" applyBorder="1" applyAlignment="1" applyProtection="1">
      <alignment horizontal="left" indent="1"/>
      <protection locked="0"/>
    </xf>
    <xf numFmtId="0" fontId="15" fillId="0" borderId="66" xfId="0" applyFont="1" applyFill="1" applyBorder="1" applyAlignment="1" applyProtection="1">
      <alignment horizontal="left" indent="1"/>
      <protection locked="0"/>
    </xf>
    <xf numFmtId="0" fontId="15" fillId="0" borderId="67" xfId="0" applyFont="1" applyFill="1" applyBorder="1" applyAlignment="1" applyProtection="1">
      <alignment horizontal="left" indent="1"/>
      <protection locked="0"/>
    </xf>
    <xf numFmtId="0" fontId="15" fillId="0" borderId="68" xfId="0" applyFont="1" applyFill="1" applyBorder="1" applyAlignment="1" applyProtection="1">
      <alignment horizontal="left" indent="1"/>
      <protection locked="0"/>
    </xf>
    <xf numFmtId="0" fontId="15" fillId="0" borderId="6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right"/>
    </xf>
    <xf numFmtId="0" fontId="3" fillId="0" borderId="0" xfId="59" applyFont="1" applyFill="1" applyAlignment="1" applyProtection="1">
      <alignment horizontal="center"/>
      <protection locked="0"/>
    </xf>
    <xf numFmtId="0" fontId="3" fillId="0" borderId="0" xfId="59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/>
    </xf>
    <xf numFmtId="0" fontId="6" fillId="0" borderId="60" xfId="0" applyFont="1" applyBorder="1" applyAlignment="1" applyProtection="1">
      <alignment horizontal="left" vertical="center" indent="2"/>
      <protection/>
    </xf>
    <xf numFmtId="0" fontId="6" fillId="0" borderId="54" xfId="0" applyFont="1" applyBorder="1" applyAlignment="1" applyProtection="1">
      <alignment horizontal="left" vertical="center" indent="2"/>
      <protection/>
    </xf>
    <xf numFmtId="0" fontId="5" fillId="0" borderId="0" xfId="0" applyFont="1" applyAlignment="1" applyProtection="1">
      <alignment horizontal="center" wrapTex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k&#246;lts&#233;gvet&#233;s%202019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5">
          <cell r="A5" t="str">
            <v>2019. évi előirányzat BEVÉTELEK</v>
          </cell>
        </row>
      </sheetData>
      <sheetData sheetId="27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437" t="s">
        <v>433</v>
      </c>
      <c r="B2" s="437"/>
      <c r="C2" s="437"/>
    </row>
    <row r="3" spans="1:3" ht="15">
      <c r="A3" s="345"/>
      <c r="B3" s="346"/>
      <c r="C3" s="345"/>
    </row>
    <row r="4" spans="1:3" ht="14.25">
      <c r="A4" s="347" t="s">
        <v>457</v>
      </c>
      <c r="B4" s="348" t="s">
        <v>456</v>
      </c>
      <c r="C4" s="347" t="s">
        <v>434</v>
      </c>
    </row>
    <row r="5" spans="1:3" ht="12.75">
      <c r="A5" s="349"/>
      <c r="B5" s="349"/>
      <c r="C5" s="349"/>
    </row>
    <row r="6" spans="1:3" ht="18.75">
      <c r="A6" s="438" t="s">
        <v>436</v>
      </c>
      <c r="B6" s="438"/>
      <c r="C6" s="438"/>
    </row>
    <row r="7" spans="1:3" ht="12.75">
      <c r="A7" s="349" t="s">
        <v>458</v>
      </c>
      <c r="B7" s="349" t="s">
        <v>459</v>
      </c>
      <c r="C7" s="377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349" t="s">
        <v>460</v>
      </c>
      <c r="B8" s="349" t="s">
        <v>461</v>
      </c>
      <c r="C8" s="377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349" t="s">
        <v>462</v>
      </c>
      <c r="B9" s="349" t="s">
        <v>463</v>
      </c>
      <c r="C9" s="377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349" t="s">
        <v>464</v>
      </c>
      <c r="B10" s="349" t="s">
        <v>466</v>
      </c>
      <c r="C10" s="377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349" t="s">
        <v>465</v>
      </c>
      <c r="B11" s="349" t="s">
        <v>467</v>
      </c>
      <c r="C11" s="377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349" t="s">
        <v>468</v>
      </c>
      <c r="B12" s="349" t="s">
        <v>469</v>
      </c>
      <c r="C12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349" t="s">
        <v>470</v>
      </c>
      <c r="B13" s="349" t="s">
        <v>471</v>
      </c>
      <c r="C13" s="377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349" t="s">
        <v>472</v>
      </c>
      <c r="B14" s="349" t="s">
        <v>473</v>
      </c>
      <c r="C14" s="377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349" t="s">
        <v>474</v>
      </c>
      <c r="B15" s="349" t="s">
        <v>475</v>
      </c>
      <c r="C15" s="377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349" t="s">
        <v>476</v>
      </c>
      <c r="B16" s="349" t="s">
        <v>477</v>
      </c>
      <c r="C16" s="377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349" t="s">
        <v>478</v>
      </c>
      <c r="B17" s="349" t="s">
        <v>479</v>
      </c>
      <c r="C17" s="377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349" t="s">
        <v>481</v>
      </c>
      <c r="B18" s="349" t="s">
        <v>480</v>
      </c>
      <c r="C18" s="377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349" t="s">
        <v>482</v>
      </c>
      <c r="B19" s="349" t="s">
        <v>483</v>
      </c>
      <c r="C19" s="377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349" t="s">
        <v>484</v>
      </c>
      <c r="B20" s="349" t="s">
        <v>485</v>
      </c>
      <c r="C20" s="377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349" t="s">
        <v>486</v>
      </c>
      <c r="B21" s="349" t="s">
        <v>487</v>
      </c>
      <c r="C21" s="377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353" t="s">
        <v>488</v>
      </c>
      <c r="B22" s="349" t="s">
        <v>489</v>
      </c>
      <c r="C22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354" t="s">
        <v>490</v>
      </c>
      <c r="B23" s="349" t="s">
        <v>491</v>
      </c>
      <c r="C23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349" t="s">
        <v>492</v>
      </c>
      <c r="B24" s="349" t="s">
        <v>493</v>
      </c>
      <c r="C24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349" t="s">
        <v>494</v>
      </c>
      <c r="B25" s="349" t="s">
        <v>495</v>
      </c>
      <c r="C25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349" t="s">
        <v>496</v>
      </c>
      <c r="B26" s="349" t="s">
        <v>497</v>
      </c>
      <c r="C26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349" t="s">
        <v>498</v>
      </c>
      <c r="B27" s="349" t="str">
        <f>CONCATENATE(ALAPADATOK!B13)</f>
        <v>1 kvi név</v>
      </c>
      <c r="C27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349" t="s">
        <v>499</v>
      </c>
      <c r="B28" s="349" t="str">
        <f>CONCATENATE(ALAPADATOK!B15)</f>
        <v>2 kvi név</v>
      </c>
      <c r="C28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349" t="s">
        <v>506</v>
      </c>
      <c r="B29" s="349" t="str">
        <f>CONCATENATE(ALAPADATOK!B17)</f>
        <v>3 kvi név  </v>
      </c>
      <c r="C29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349" t="s">
        <v>507</v>
      </c>
      <c r="B30" s="349" t="str">
        <f>CONCATENATE(ALAPADATOK!B19)</f>
        <v>4 kvi név</v>
      </c>
      <c r="C30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349" t="s">
        <v>508</v>
      </c>
      <c r="B31" s="349" t="str">
        <f>CONCATENATE(ALAPADATOK!B21)</f>
        <v>5 kvi név</v>
      </c>
      <c r="C31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349" t="s">
        <v>509</v>
      </c>
      <c r="B32" s="349" t="str">
        <f>CONCATENATE(ALAPADATOK!B23)</f>
        <v>6 kvi név</v>
      </c>
      <c r="C32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349" t="s">
        <v>510</v>
      </c>
      <c r="B33" s="349" t="str">
        <f>CONCATENATE(ALAPADATOK!B25)</f>
        <v>7 kvi név</v>
      </c>
      <c r="C33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349" t="s">
        <v>511</v>
      </c>
      <c r="B34" s="349" t="str">
        <f>CONCATENATE(ALAPADATOK!B27)</f>
        <v>8 kvi név</v>
      </c>
      <c r="C34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349" t="s">
        <v>512</v>
      </c>
      <c r="B35" s="349" t="str">
        <f>CONCATENATE(ALAPADATOK!B29)</f>
        <v>9 kvi név</v>
      </c>
      <c r="C35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349" t="s">
        <v>513</v>
      </c>
      <c r="B36" s="349" t="str">
        <f>CONCATENATE(ALAPADATOK!B31)</f>
        <v>10 kvi név</v>
      </c>
      <c r="C36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349" t="s">
        <v>514</v>
      </c>
      <c r="B37" s="349" t="s">
        <v>522</v>
      </c>
      <c r="C37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349" t="s">
        <v>515</v>
      </c>
      <c r="B38" s="349" t="s">
        <v>455</v>
      </c>
      <c r="C38" s="377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349" t="s">
        <v>516</v>
      </c>
      <c r="B39" s="378" t="s">
        <v>2</v>
      </c>
      <c r="C39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349" t="s">
        <v>517</v>
      </c>
      <c r="B40" s="349" t="s">
        <v>523</v>
      </c>
      <c r="C40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349" t="s">
        <v>518</v>
      </c>
      <c r="B41" s="349" t="s">
        <v>524</v>
      </c>
      <c r="C41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ht="12.75">
      <c r="A42" s="349" t="s">
        <v>519</v>
      </c>
      <c r="B42" s="349" t="s">
        <v>525</v>
      </c>
      <c r="C42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349" t="s">
        <v>520</v>
      </c>
      <c r="B43" s="349" t="s">
        <v>526</v>
      </c>
      <c r="C43" s="377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349" t="s">
        <v>521</v>
      </c>
      <c r="B44" s="349" t="s">
        <v>527</v>
      </c>
      <c r="C44" s="37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349"/>
      <c r="B45" s="349"/>
      <c r="C45" s="377"/>
    </row>
    <row r="46" spans="1:3" ht="18.75">
      <c r="A46" s="438"/>
      <c r="B46" s="438"/>
      <c r="C46" s="438"/>
    </row>
    <row r="47" spans="1:3" ht="12.75">
      <c r="A47" s="349"/>
      <c r="B47" s="349"/>
      <c r="C47" s="349"/>
    </row>
    <row r="48" spans="1:3" ht="12.75">
      <c r="A48" s="349"/>
      <c r="B48" s="349"/>
      <c r="C48" s="349"/>
    </row>
    <row r="49" spans="1:3" ht="12.75">
      <c r="A49" s="349"/>
      <c r="B49" s="349"/>
      <c r="C49" s="349"/>
    </row>
    <row r="50" spans="1:3" ht="12.75">
      <c r="A50" s="349"/>
      <c r="B50" s="349"/>
      <c r="C50" s="349"/>
    </row>
    <row r="51" spans="1:3" ht="12.75">
      <c r="A51" s="349"/>
      <c r="B51" s="349"/>
      <c r="C51" s="349"/>
    </row>
    <row r="52" spans="1:3" ht="12.75">
      <c r="A52" s="349"/>
      <c r="B52" s="349"/>
      <c r="C52" s="349"/>
    </row>
    <row r="53" spans="1:3" ht="12.75">
      <c r="A53" s="349"/>
      <c r="B53" s="349"/>
      <c r="C53" s="349"/>
    </row>
    <row r="54" spans="1:3" ht="12.75">
      <c r="A54" s="349"/>
      <c r="B54" s="349"/>
      <c r="C54" s="349"/>
    </row>
    <row r="55" spans="1:3" ht="12.75">
      <c r="A55" s="349"/>
      <c r="B55" s="349"/>
      <c r="C55" s="349"/>
    </row>
    <row r="56" spans="1:3" ht="12.75">
      <c r="A56" s="349"/>
      <c r="B56" s="349"/>
      <c r="C56" s="349"/>
    </row>
    <row r="57" spans="1:3" ht="12.75">
      <c r="A57" s="349"/>
      <c r="B57" s="349"/>
      <c r="C57" s="349"/>
    </row>
    <row r="58" spans="1:3" ht="12.75">
      <c r="A58" s="349"/>
      <c r="B58" s="349"/>
      <c r="C58" s="349"/>
    </row>
    <row r="59" spans="1:3" ht="12.75">
      <c r="A59" s="349"/>
      <c r="B59" s="349"/>
      <c r="C59" s="349"/>
    </row>
    <row r="60" spans="1:3" ht="12.75">
      <c r="A60" s="349"/>
      <c r="B60" s="349"/>
      <c r="C60" s="349"/>
    </row>
    <row r="61" spans="1:3" ht="33.75" customHeight="1">
      <c r="A61" s="433"/>
      <c r="B61" s="434"/>
      <c r="C61" s="434"/>
    </row>
    <row r="62" spans="1:3" ht="12.75">
      <c r="A62" s="349"/>
      <c r="B62" s="349"/>
      <c r="C62" s="349"/>
    </row>
    <row r="63" spans="1:3" ht="12.75">
      <c r="A63" s="349"/>
      <c r="B63" s="349"/>
      <c r="C63" s="349"/>
    </row>
    <row r="64" spans="1:3" ht="12.75">
      <c r="A64" s="349"/>
      <c r="B64" s="349"/>
      <c r="C64" s="349"/>
    </row>
    <row r="65" spans="1:3" ht="12.75">
      <c r="A65" s="349"/>
      <c r="B65" s="349"/>
      <c r="C65" s="349"/>
    </row>
    <row r="66" spans="1:3" ht="12.75">
      <c r="A66" s="349"/>
      <c r="B66" s="349"/>
      <c r="C66" s="349"/>
    </row>
    <row r="67" spans="1:3" ht="12.75">
      <c r="A67" s="349"/>
      <c r="B67" s="349"/>
      <c r="C67" s="349"/>
    </row>
    <row r="68" spans="1:3" ht="12.75">
      <c r="A68" s="349"/>
      <c r="B68" s="349"/>
      <c r="C68" s="349"/>
    </row>
    <row r="69" spans="1:3" ht="12.75">
      <c r="A69" s="349"/>
      <c r="B69" s="349"/>
      <c r="C69" s="349"/>
    </row>
    <row r="70" spans="1:3" ht="12.75">
      <c r="A70" s="349"/>
      <c r="B70" s="349"/>
      <c r="C70" s="349"/>
    </row>
    <row r="71" spans="1:3" ht="12.75">
      <c r="A71" s="349"/>
      <c r="B71" s="349"/>
      <c r="C71" s="349"/>
    </row>
    <row r="72" spans="1:3" ht="12.75">
      <c r="A72" s="349"/>
      <c r="B72" s="349"/>
      <c r="C72" s="349"/>
    </row>
    <row r="73" spans="1:3" ht="12.75">
      <c r="A73" s="349"/>
      <c r="B73" s="349"/>
      <c r="C73" s="349"/>
    </row>
    <row r="74" spans="1:3" ht="12.75">
      <c r="A74" s="349"/>
      <c r="B74" s="349"/>
      <c r="C74" s="349"/>
    </row>
    <row r="75" spans="1:3" ht="12.75">
      <c r="A75" s="349"/>
      <c r="B75" s="349"/>
      <c r="C75" s="349"/>
    </row>
    <row r="76" spans="1:3" ht="12.75">
      <c r="A76" s="349"/>
      <c r="B76" s="349"/>
      <c r="C76" s="349"/>
    </row>
    <row r="77" spans="1:3" ht="12.75">
      <c r="A77" s="349"/>
      <c r="B77" s="349"/>
      <c r="C77" s="349"/>
    </row>
    <row r="78" spans="1:3" ht="12.75">
      <c r="A78" s="349"/>
      <c r="B78" s="349"/>
      <c r="C78" s="349"/>
    </row>
    <row r="79" spans="1:3" ht="12.75">
      <c r="A79" s="349"/>
      <c r="B79" s="349"/>
      <c r="C79" s="349"/>
    </row>
    <row r="81" spans="1:3" ht="18.75">
      <c r="A81" s="438"/>
      <c r="B81" s="438"/>
      <c r="C81" s="438"/>
    </row>
    <row r="103" spans="1:3" ht="18.75">
      <c r="A103" s="438"/>
      <c r="B103" s="438"/>
      <c r="C103" s="438"/>
    </row>
  </sheetData>
  <sheetProtection sheet="1"/>
  <mergeCells count="6">
    <mergeCell ref="A81:C81"/>
    <mergeCell ref="A103:C103"/>
    <mergeCell ref="A2:C2"/>
    <mergeCell ref="A6:C6"/>
    <mergeCell ref="A46:C46"/>
    <mergeCell ref="A61:C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A4" sqref="A4:F4"/>
    </sheetView>
  </sheetViews>
  <sheetFormatPr defaultColWidth="9.00390625" defaultRowHeight="12.75"/>
  <cols>
    <col min="1" max="1" width="5.625" style="90" customWidth="1"/>
    <col min="2" max="2" width="35.625" style="90" customWidth="1"/>
    <col min="3" max="6" width="14.00390625" style="90" customWidth="1"/>
    <col min="7" max="16384" width="9.375" style="90" customWidth="1"/>
  </cols>
  <sheetData>
    <row r="1" spans="1:6" ht="15">
      <c r="A1" s="389"/>
      <c r="B1" s="389"/>
      <c r="C1" s="389"/>
      <c r="D1" s="389"/>
      <c r="E1" s="389"/>
      <c r="F1" s="389"/>
    </row>
    <row r="2" spans="1:6" ht="15">
      <c r="A2" s="389"/>
      <c r="B2" s="441" t="str">
        <f>CONCATENATE("3. melléklet ",ALAPADATOK!A7," ",ALAPADATOK!B7," ",ALAPADATOK!C7," ",ALAPADATOK!D7," ",ALAPADATOK!E7," ",ALAPADATOK!F7," ",ALAPADATOK!G7," ",ALAPADATOK!H7)</f>
        <v>3. melléklet a … / 2019 ( … ) önkormányzati rendelethez</v>
      </c>
      <c r="C2" s="441"/>
      <c r="D2" s="441"/>
      <c r="E2" s="441"/>
      <c r="F2" s="441"/>
    </row>
    <row r="3" spans="1:6" ht="15">
      <c r="A3" s="389"/>
      <c r="B3" s="389"/>
      <c r="C3" s="389"/>
      <c r="D3" s="389"/>
      <c r="E3" s="389"/>
      <c r="F3" s="389"/>
    </row>
    <row r="4" spans="1:6" ht="33" customHeight="1">
      <c r="A4" s="455" t="s">
        <v>553</v>
      </c>
      <c r="B4" s="455"/>
      <c r="C4" s="455"/>
      <c r="D4" s="455"/>
      <c r="E4" s="455"/>
      <c r="F4" s="455"/>
    </row>
    <row r="5" spans="1:7" ht="15.75" customHeight="1" thickBot="1">
      <c r="A5" s="390"/>
      <c r="B5" s="390"/>
      <c r="C5" s="456"/>
      <c r="D5" s="456"/>
      <c r="E5" s="463" t="str">
        <f>'KV_2.2.sz.mell.'!E2</f>
        <v>Forintban!</v>
      </c>
      <c r="F5" s="463"/>
      <c r="G5" s="96"/>
    </row>
    <row r="6" spans="1:6" ht="63" customHeight="1">
      <c r="A6" s="459" t="s">
        <v>6</v>
      </c>
      <c r="B6" s="461" t="s">
        <v>145</v>
      </c>
      <c r="C6" s="461" t="s">
        <v>176</v>
      </c>
      <c r="D6" s="461"/>
      <c r="E6" s="461"/>
      <c r="F6" s="457" t="s">
        <v>394</v>
      </c>
    </row>
    <row r="7" spans="1:6" ht="15.75" thickBot="1">
      <c r="A7" s="460"/>
      <c r="B7" s="462"/>
      <c r="C7" s="278">
        <f>+LEFT(KV_ÖSSZEFÜGGÉSEK!A5,4)+1</f>
        <v>2020</v>
      </c>
      <c r="D7" s="278">
        <f>+C7+1</f>
        <v>2021</v>
      </c>
      <c r="E7" s="278">
        <f>+D7+1</f>
        <v>2022</v>
      </c>
      <c r="F7" s="458"/>
    </row>
    <row r="8" spans="1:6" ht="15.75" thickBot="1">
      <c r="A8" s="93"/>
      <c r="B8" s="94" t="s">
        <v>389</v>
      </c>
      <c r="C8" s="94" t="s">
        <v>390</v>
      </c>
      <c r="D8" s="94" t="s">
        <v>391</v>
      </c>
      <c r="E8" s="94" t="s">
        <v>393</v>
      </c>
      <c r="F8" s="95" t="s">
        <v>392</v>
      </c>
    </row>
    <row r="9" spans="1:6" ht="15">
      <c r="A9" s="92" t="s">
        <v>8</v>
      </c>
      <c r="B9" s="101"/>
      <c r="C9" s="303">
        <v>0</v>
      </c>
      <c r="D9" s="303"/>
      <c r="E9" s="303"/>
      <c r="F9" s="304">
        <f>SUM(C9:E9)</f>
        <v>0</v>
      </c>
    </row>
    <row r="10" spans="1:6" ht="15">
      <c r="A10" s="91" t="s">
        <v>9</v>
      </c>
      <c r="B10" s="102"/>
      <c r="C10" s="305"/>
      <c r="D10" s="305"/>
      <c r="E10" s="305"/>
      <c r="F10" s="306">
        <f>SUM(C10:E10)</f>
        <v>0</v>
      </c>
    </row>
    <row r="11" spans="1:6" ht="15">
      <c r="A11" s="91" t="s">
        <v>10</v>
      </c>
      <c r="B11" s="102"/>
      <c r="C11" s="305"/>
      <c r="D11" s="305"/>
      <c r="E11" s="305"/>
      <c r="F11" s="306">
        <f>SUM(C11:E11)</f>
        <v>0</v>
      </c>
    </row>
    <row r="12" spans="1:6" ht="15">
      <c r="A12" s="91" t="s">
        <v>11</v>
      </c>
      <c r="B12" s="102"/>
      <c r="C12" s="305"/>
      <c r="D12" s="305"/>
      <c r="E12" s="305"/>
      <c r="F12" s="306">
        <f>SUM(C12:E12)</f>
        <v>0</v>
      </c>
    </row>
    <row r="13" spans="1:6" ht="15.75" thickBot="1">
      <c r="A13" s="97" t="s">
        <v>12</v>
      </c>
      <c r="B13" s="103"/>
      <c r="C13" s="307"/>
      <c r="D13" s="307"/>
      <c r="E13" s="307"/>
      <c r="F13" s="306">
        <f>SUM(C13:E13)</f>
        <v>0</v>
      </c>
    </row>
    <row r="14" spans="1:6" s="270" customFormat="1" ht="15" thickBot="1">
      <c r="A14" s="269" t="s">
        <v>13</v>
      </c>
      <c r="B14" s="98" t="s">
        <v>146</v>
      </c>
      <c r="C14" s="308">
        <f>SUM(C9:C13)</f>
        <v>0</v>
      </c>
      <c r="D14" s="308">
        <f>SUM(D9:D13)</f>
        <v>0</v>
      </c>
      <c r="E14" s="308">
        <f>SUM(E9:E13)</f>
        <v>0</v>
      </c>
      <c r="F14" s="309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9" sqref="B9"/>
    </sheetView>
  </sheetViews>
  <sheetFormatPr defaultColWidth="9.00390625" defaultRowHeight="12.75"/>
  <cols>
    <col min="1" max="1" width="5.625" style="90" customWidth="1"/>
    <col min="2" max="2" width="68.625" style="90" customWidth="1"/>
    <col min="3" max="3" width="19.50390625" style="90" customWidth="1"/>
    <col min="4" max="16384" width="9.375" style="90" customWidth="1"/>
  </cols>
  <sheetData>
    <row r="1" spans="1:3" ht="15">
      <c r="A1" s="389"/>
      <c r="B1" s="389"/>
      <c r="C1" s="389"/>
    </row>
    <row r="2" spans="1:3" ht="15">
      <c r="A2" s="389"/>
      <c r="B2" s="441" t="str">
        <f>CONCATENATE("4. melléklet ",ALAPADATOK!A7," ",ALAPADATOK!B7," ",ALAPADATOK!C7," ",ALAPADATOK!D7," ",ALAPADATOK!E7," ",ALAPADATOK!F7," ",ALAPADATOK!G7," ",ALAPADATOK!H7)</f>
        <v>4. melléklet a … / 2019 ( … ) önkormányzati rendelethez</v>
      </c>
      <c r="C2" s="441"/>
    </row>
    <row r="3" spans="1:3" ht="15">
      <c r="A3" s="389"/>
      <c r="B3" s="389"/>
      <c r="C3" s="389"/>
    </row>
    <row r="4" spans="1:3" ht="33" customHeight="1">
      <c r="A4" s="464" t="s">
        <v>554</v>
      </c>
      <c r="B4" s="464"/>
      <c r="C4" s="464"/>
    </row>
    <row r="5" spans="1:4" ht="15.75" customHeight="1" thickBot="1">
      <c r="A5" s="390"/>
      <c r="B5" s="390"/>
      <c r="C5" s="391" t="str">
        <f>'KV_2.2.sz.mell.'!E2</f>
        <v>Forintban!</v>
      </c>
      <c r="D5" s="96"/>
    </row>
    <row r="6" spans="1:3" ht="26.25" customHeight="1" thickBot="1">
      <c r="A6" s="392" t="s">
        <v>6</v>
      </c>
      <c r="B6" s="393" t="s">
        <v>144</v>
      </c>
      <c r="C6" s="394" t="str">
        <f>+'KV_1.1.sz.mell.'!C8</f>
        <v>2019. évi előirányzat</v>
      </c>
    </row>
    <row r="7" spans="1:3" ht="15.75" thickBot="1">
      <c r="A7" s="104"/>
      <c r="B7" s="299" t="s">
        <v>389</v>
      </c>
      <c r="C7" s="300" t="s">
        <v>390</v>
      </c>
    </row>
    <row r="8" spans="1:3" ht="15">
      <c r="A8" s="105" t="s">
        <v>8</v>
      </c>
      <c r="B8" s="208" t="s">
        <v>395</v>
      </c>
      <c r="C8" s="205"/>
    </row>
    <row r="9" spans="1:3" ht="24.75">
      <c r="A9" s="106" t="s">
        <v>9</v>
      </c>
      <c r="B9" s="224" t="s">
        <v>173</v>
      </c>
      <c r="C9" s="206"/>
    </row>
    <row r="10" spans="1:3" ht="15">
      <c r="A10" s="106" t="s">
        <v>10</v>
      </c>
      <c r="B10" s="225" t="s">
        <v>396</v>
      </c>
      <c r="C10" s="206"/>
    </row>
    <row r="11" spans="1:3" ht="24.75">
      <c r="A11" s="106" t="s">
        <v>11</v>
      </c>
      <c r="B11" s="225" t="s">
        <v>175</v>
      </c>
      <c r="C11" s="206"/>
    </row>
    <row r="12" spans="1:3" ht="15">
      <c r="A12" s="107" t="s">
        <v>12</v>
      </c>
      <c r="B12" s="225" t="s">
        <v>174</v>
      </c>
      <c r="C12" s="207"/>
    </row>
    <row r="13" spans="1:3" ht="15.75" thickBot="1">
      <c r="A13" s="106" t="s">
        <v>13</v>
      </c>
      <c r="B13" s="226" t="s">
        <v>397</v>
      </c>
      <c r="C13" s="206"/>
    </row>
    <row r="14" spans="1:3" ht="15.75" thickBot="1">
      <c r="A14" s="465" t="s">
        <v>147</v>
      </c>
      <c r="B14" s="466"/>
      <c r="C14" s="108">
        <f>SUM(C8:C13)</f>
        <v>0</v>
      </c>
    </row>
    <row r="15" spans="1:3" ht="23.25" customHeight="1">
      <c r="A15" s="467" t="s">
        <v>152</v>
      </c>
      <c r="B15" s="467"/>
      <c r="C15" s="467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00390625" defaultRowHeight="12.75"/>
  <cols>
    <col min="1" max="1" width="5.625" style="90" customWidth="1"/>
    <col min="2" max="2" width="66.875" style="90" customWidth="1"/>
    <col min="3" max="3" width="27.00390625" style="90" customWidth="1"/>
    <col min="4" max="16384" width="9.375" style="90" customWidth="1"/>
  </cols>
  <sheetData>
    <row r="1" spans="1:3" ht="15">
      <c r="A1" s="389"/>
      <c r="B1" s="389"/>
      <c r="C1" s="389"/>
    </row>
    <row r="2" spans="1:3" ht="15">
      <c r="A2" s="389"/>
      <c r="B2" s="441" t="str">
        <f>CONCATENATE("5. melléklet ",ALAPADATOK!A7," ",ALAPADATOK!B7," ",ALAPADATOK!C7," ",ALAPADATOK!D7," ",ALAPADATOK!E7," ",ALAPADATOK!F7," ",ALAPADATOK!G7," ",ALAPADATOK!H7)</f>
        <v>5. melléklet a … / 2019 ( … ) önkormányzati rendelethez</v>
      </c>
      <c r="C2" s="441"/>
    </row>
    <row r="3" spans="1:3" ht="15">
      <c r="A3" s="389"/>
      <c r="B3" s="389"/>
      <c r="C3" s="389"/>
    </row>
    <row r="4" spans="1:3" ht="33" customHeight="1">
      <c r="A4" s="464" t="s">
        <v>555</v>
      </c>
      <c r="B4" s="464"/>
      <c r="C4" s="464"/>
    </row>
    <row r="5" spans="1:4" ht="15.75" customHeight="1" thickBot="1">
      <c r="A5" s="390"/>
      <c r="B5" s="390"/>
      <c r="C5" s="391" t="str">
        <f>'KV_4.sz.mell.'!C5</f>
        <v>Forintban!</v>
      </c>
      <c r="D5" s="96"/>
    </row>
    <row r="6" spans="1:3" ht="26.25" customHeight="1" thickBot="1">
      <c r="A6" s="392" t="s">
        <v>6</v>
      </c>
      <c r="B6" s="393" t="s">
        <v>148</v>
      </c>
      <c r="C6" s="394" t="s">
        <v>151</v>
      </c>
    </row>
    <row r="7" spans="1:3" ht="15.75" thickBot="1">
      <c r="A7" s="104"/>
      <c r="B7" s="299" t="s">
        <v>389</v>
      </c>
      <c r="C7" s="300" t="s">
        <v>390</v>
      </c>
    </row>
    <row r="8" spans="1:3" ht="15">
      <c r="A8" s="105" t="s">
        <v>8</v>
      </c>
      <c r="B8" s="112"/>
      <c r="C8" s="109"/>
    </row>
    <row r="9" spans="1:3" ht="15">
      <c r="A9" s="106" t="s">
        <v>9</v>
      </c>
      <c r="B9" s="113"/>
      <c r="C9" s="110"/>
    </row>
    <row r="10" spans="1:3" ht="15.75" thickBot="1">
      <c r="A10" s="107" t="s">
        <v>10</v>
      </c>
      <c r="B10" s="114"/>
      <c r="C10" s="111"/>
    </row>
    <row r="11" spans="1:3" s="270" customFormat="1" ht="17.25" customHeight="1" thickBot="1">
      <c r="A11" s="271" t="s">
        <v>11</v>
      </c>
      <c r="B11" s="78" t="s">
        <v>149</v>
      </c>
      <c r="C11" s="108">
        <f>SUM(C8:C10)</f>
        <v>0</v>
      </c>
    </row>
    <row r="15" ht="15.75">
      <c r="B15" s="72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47.125" style="35" customWidth="1"/>
    <col min="2" max="2" width="15.625" style="34" customWidth="1"/>
    <col min="3" max="3" width="16.375" style="34" customWidth="1"/>
    <col min="4" max="4" width="18.00390625" style="34" customWidth="1"/>
    <col min="5" max="5" width="16.625" style="34" customWidth="1"/>
    <col min="6" max="6" width="18.875" style="44" customWidth="1"/>
    <col min="7" max="8" width="12.875" style="34" customWidth="1"/>
    <col min="9" max="9" width="13.875" style="34" customWidth="1"/>
    <col min="10" max="16384" width="9.375" style="34" customWidth="1"/>
  </cols>
  <sheetData>
    <row r="1" spans="1:6" ht="12.75">
      <c r="A1" s="367"/>
      <c r="B1" s="355"/>
      <c r="C1" s="355"/>
      <c r="D1" s="355"/>
      <c r="E1" s="355"/>
      <c r="F1" s="355"/>
    </row>
    <row r="2" spans="1:6" ht="18" customHeight="1">
      <c r="A2" s="367"/>
      <c r="B2" s="469" t="str">
        <f>CONCATENATE("6. melléklet ",ALAPADATOK!A7," ",ALAPADATOK!B7," ",ALAPADATOK!C7," ",ALAPADATOK!D7," ",ALAPADATOK!E7," ",ALAPADATOK!F7," ",ALAPADATOK!G7," ",ALAPADATOK!H7)</f>
        <v>6. melléklet a … / 2019 ( … ) önkormányzati rendelethez</v>
      </c>
      <c r="C2" s="470"/>
      <c r="D2" s="470"/>
      <c r="E2" s="470"/>
      <c r="F2" s="470"/>
    </row>
    <row r="3" spans="1:6" ht="12.75">
      <c r="A3" s="367"/>
      <c r="B3" s="355"/>
      <c r="C3" s="355"/>
      <c r="D3" s="355"/>
      <c r="E3" s="355"/>
      <c r="F3" s="355"/>
    </row>
    <row r="4" spans="1:6" ht="25.5" customHeight="1">
      <c r="A4" s="468" t="s">
        <v>0</v>
      </c>
      <c r="B4" s="468"/>
      <c r="C4" s="468"/>
      <c r="D4" s="468"/>
      <c r="E4" s="468"/>
      <c r="F4" s="468"/>
    </row>
    <row r="5" spans="1:6" ht="22.5" customHeight="1" thickBot="1">
      <c r="A5" s="367"/>
      <c r="B5" s="355"/>
      <c r="C5" s="355"/>
      <c r="D5" s="355"/>
      <c r="E5" s="355"/>
      <c r="F5" s="368" t="str">
        <f>'KV_5.sz.mell.'!C5</f>
        <v>Forintban!</v>
      </c>
    </row>
    <row r="6" spans="1:6" s="36" customFormat="1" ht="44.25" customHeight="1" thickBot="1">
      <c r="A6" s="369" t="s">
        <v>48</v>
      </c>
      <c r="B6" s="370" t="s">
        <v>49</v>
      </c>
      <c r="C6" s="370" t="s">
        <v>50</v>
      </c>
      <c r="D6" s="370" t="str">
        <f>+CONCATENATE("Felhasználás   ",LEFT(KV_ÖSSZEFÜGGÉSEK!A5,4)-1,". XII. 31-ig")</f>
        <v>Felhasználás   2018. XII. 31-ig</v>
      </c>
      <c r="E6" s="370" t="str">
        <f>+'KV_1.1.sz.mell.'!C8</f>
        <v>2019. évi előirányzat</v>
      </c>
      <c r="F6" s="371" t="str">
        <f>+CONCATENATE(LEFT(KV_ÖSSZEFÜGGÉSEK!A5,4),". utáni szükséglet")</f>
        <v>2019. utáni szükséglet</v>
      </c>
    </row>
    <row r="7" spans="1:6" s="44" customFormat="1" ht="12" customHeight="1" thickBot="1">
      <c r="A7" s="42" t="s">
        <v>389</v>
      </c>
      <c r="B7" s="43" t="s">
        <v>390</v>
      </c>
      <c r="C7" s="43" t="s">
        <v>391</v>
      </c>
      <c r="D7" s="43" t="s">
        <v>393</v>
      </c>
      <c r="E7" s="43" t="s">
        <v>392</v>
      </c>
      <c r="F7" s="301" t="s">
        <v>416</v>
      </c>
    </row>
    <row r="8" spans="1:6" ht="15.75" customHeight="1">
      <c r="A8" s="272"/>
      <c r="B8" s="22"/>
      <c r="C8" s="274"/>
      <c r="D8" s="22">
        <v>0</v>
      </c>
      <c r="E8" s="22"/>
      <c r="F8" s="45">
        <f aca="true" t="shared" si="0" ref="F8:F23">B8-D8-E8</f>
        <v>0</v>
      </c>
    </row>
    <row r="9" spans="1:6" ht="15.75" customHeight="1">
      <c r="A9" s="272"/>
      <c r="B9" s="22"/>
      <c r="C9" s="274"/>
      <c r="D9" s="22">
        <v>0</v>
      </c>
      <c r="E9" s="22"/>
      <c r="F9" s="45">
        <f t="shared" si="0"/>
        <v>0</v>
      </c>
    </row>
    <row r="10" spans="1:6" ht="15.75" customHeight="1">
      <c r="A10" s="272"/>
      <c r="B10" s="22"/>
      <c r="C10" s="274"/>
      <c r="D10" s="22"/>
      <c r="E10" s="22"/>
      <c r="F10" s="45">
        <f t="shared" si="0"/>
        <v>0</v>
      </c>
    </row>
    <row r="11" spans="1:6" ht="15.75" customHeight="1">
      <c r="A11" s="273"/>
      <c r="B11" s="22"/>
      <c r="C11" s="274"/>
      <c r="D11" s="22"/>
      <c r="E11" s="22"/>
      <c r="F11" s="45">
        <f t="shared" si="0"/>
        <v>0</v>
      </c>
    </row>
    <row r="12" spans="1:6" ht="15.75" customHeight="1">
      <c r="A12" s="272"/>
      <c r="B12" s="22"/>
      <c r="C12" s="274"/>
      <c r="D12" s="22"/>
      <c r="E12" s="22"/>
      <c r="F12" s="45">
        <f t="shared" si="0"/>
        <v>0</v>
      </c>
    </row>
    <row r="13" spans="1:6" ht="15.75" customHeight="1">
      <c r="A13" s="273"/>
      <c r="B13" s="22"/>
      <c r="C13" s="274"/>
      <c r="D13" s="22"/>
      <c r="E13" s="22"/>
      <c r="F13" s="45">
        <f t="shared" si="0"/>
        <v>0</v>
      </c>
    </row>
    <row r="14" spans="1:6" ht="15.75" customHeight="1">
      <c r="A14" s="272"/>
      <c r="B14" s="22"/>
      <c r="C14" s="274"/>
      <c r="D14" s="22"/>
      <c r="E14" s="22"/>
      <c r="F14" s="45">
        <f t="shared" si="0"/>
        <v>0</v>
      </c>
    </row>
    <row r="15" spans="1:6" ht="15.75" customHeight="1">
      <c r="A15" s="272"/>
      <c r="B15" s="22"/>
      <c r="C15" s="274"/>
      <c r="D15" s="22"/>
      <c r="E15" s="22"/>
      <c r="F15" s="45">
        <f t="shared" si="0"/>
        <v>0</v>
      </c>
    </row>
    <row r="16" spans="1:6" ht="15.75" customHeight="1">
      <c r="A16" s="272"/>
      <c r="B16" s="22"/>
      <c r="C16" s="274"/>
      <c r="D16" s="22"/>
      <c r="E16" s="22"/>
      <c r="F16" s="45">
        <f t="shared" si="0"/>
        <v>0</v>
      </c>
    </row>
    <row r="17" spans="1:6" ht="15.75" customHeight="1">
      <c r="A17" s="272"/>
      <c r="B17" s="22"/>
      <c r="C17" s="274"/>
      <c r="D17" s="22"/>
      <c r="E17" s="22"/>
      <c r="F17" s="45">
        <f t="shared" si="0"/>
        <v>0</v>
      </c>
    </row>
    <row r="18" spans="1:6" ht="15.75" customHeight="1">
      <c r="A18" s="272"/>
      <c r="B18" s="22"/>
      <c r="C18" s="274"/>
      <c r="D18" s="22"/>
      <c r="E18" s="22"/>
      <c r="F18" s="45">
        <f t="shared" si="0"/>
        <v>0</v>
      </c>
    </row>
    <row r="19" spans="1:6" ht="15.75" customHeight="1">
      <c r="A19" s="272"/>
      <c r="B19" s="22"/>
      <c r="C19" s="274"/>
      <c r="D19" s="22"/>
      <c r="E19" s="22"/>
      <c r="F19" s="45">
        <f t="shared" si="0"/>
        <v>0</v>
      </c>
    </row>
    <row r="20" spans="1:6" ht="15.75" customHeight="1">
      <c r="A20" s="272"/>
      <c r="B20" s="22"/>
      <c r="C20" s="274"/>
      <c r="D20" s="22"/>
      <c r="E20" s="22"/>
      <c r="F20" s="45">
        <f t="shared" si="0"/>
        <v>0</v>
      </c>
    </row>
    <row r="21" spans="1:6" ht="15.75" customHeight="1">
      <c r="A21" s="272"/>
      <c r="B21" s="22"/>
      <c r="C21" s="274"/>
      <c r="D21" s="22"/>
      <c r="E21" s="22"/>
      <c r="F21" s="45">
        <f t="shared" si="0"/>
        <v>0</v>
      </c>
    </row>
    <row r="22" spans="1:6" ht="15.75" customHeight="1">
      <c r="A22" s="272"/>
      <c r="B22" s="22"/>
      <c r="C22" s="274"/>
      <c r="D22" s="22"/>
      <c r="E22" s="22"/>
      <c r="F22" s="45">
        <f t="shared" si="0"/>
        <v>0</v>
      </c>
    </row>
    <row r="23" spans="1:6" ht="15.75" customHeight="1" thickBot="1">
      <c r="A23" s="46"/>
      <c r="B23" s="23"/>
      <c r="C23" s="275"/>
      <c r="D23" s="23"/>
      <c r="E23" s="23"/>
      <c r="F23" s="47">
        <f t="shared" si="0"/>
        <v>0</v>
      </c>
    </row>
    <row r="24" spans="1:6" s="50" customFormat="1" ht="18" customHeight="1" thickBot="1">
      <c r="A24" s="118" t="s">
        <v>47</v>
      </c>
      <c r="B24" s="48">
        <f>SUM(B8:B23)</f>
        <v>0</v>
      </c>
      <c r="C24" s="68"/>
      <c r="D24" s="48">
        <f>SUM(D8:D23)</f>
        <v>0</v>
      </c>
      <c r="E24" s="48">
        <f>SUM(E8:E23)</f>
        <v>0</v>
      </c>
      <c r="F24" s="4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60.625" style="35" customWidth="1"/>
    <col min="2" max="2" width="15.625" style="34" customWidth="1"/>
    <col min="3" max="3" width="16.375" style="34" customWidth="1"/>
    <col min="4" max="4" width="18.00390625" style="34" customWidth="1"/>
    <col min="5" max="5" width="16.625" style="34" customWidth="1"/>
    <col min="6" max="6" width="18.875" style="34" customWidth="1"/>
    <col min="7" max="8" width="12.875" style="34" customWidth="1"/>
    <col min="9" max="9" width="13.875" style="34" customWidth="1"/>
    <col min="10" max="16384" width="9.375" style="34" customWidth="1"/>
  </cols>
  <sheetData>
    <row r="1" spans="1:6" ht="12.75">
      <c r="A1" s="367"/>
      <c r="B1" s="355"/>
      <c r="C1" s="355"/>
      <c r="D1" s="355"/>
      <c r="E1" s="355"/>
      <c r="F1" s="355"/>
    </row>
    <row r="2" spans="1:6" ht="21" customHeight="1">
      <c r="A2" s="367"/>
      <c r="B2" s="469" t="str">
        <f>CONCATENATE("7. melléklet ",ALAPADATOK!A7," ",ALAPADATOK!B7," ",ALAPADATOK!C7," ",ALAPADATOK!D7," ",ALAPADATOK!E7," ",ALAPADATOK!F7," ",ALAPADATOK!G7," ",ALAPADATOK!H7)</f>
        <v>7. melléklet a … / 2019 ( … ) önkormányzati rendelethez</v>
      </c>
      <c r="C2" s="469"/>
      <c r="D2" s="469"/>
      <c r="E2" s="469"/>
      <c r="F2" s="469"/>
    </row>
    <row r="3" spans="1:6" ht="12.75">
      <c r="A3" s="367"/>
      <c r="B3" s="355"/>
      <c r="C3" s="355"/>
      <c r="D3" s="355"/>
      <c r="E3" s="355"/>
      <c r="F3" s="355"/>
    </row>
    <row r="4" spans="1:6" ht="24.75" customHeight="1">
      <c r="A4" s="468" t="s">
        <v>1</v>
      </c>
      <c r="B4" s="468"/>
      <c r="C4" s="468"/>
      <c r="D4" s="468"/>
      <c r="E4" s="468"/>
      <c r="F4" s="468"/>
    </row>
    <row r="5" spans="1:6" ht="23.25" customHeight="1" thickBot="1">
      <c r="A5" s="367"/>
      <c r="B5" s="355"/>
      <c r="C5" s="355"/>
      <c r="D5" s="355"/>
      <c r="E5" s="355"/>
      <c r="F5" s="368" t="str">
        <f>'KV_6.sz.mell.'!F5</f>
        <v>Forintban!</v>
      </c>
    </row>
    <row r="6" spans="1:6" s="36" customFormat="1" ht="48.75" customHeight="1" thickBot="1">
      <c r="A6" s="369" t="s">
        <v>51</v>
      </c>
      <c r="B6" s="370" t="s">
        <v>49</v>
      </c>
      <c r="C6" s="370" t="s">
        <v>50</v>
      </c>
      <c r="D6" s="370" t="str">
        <f>+'KV_6.sz.mell.'!D6</f>
        <v>Felhasználás   2018. XII. 31-ig</v>
      </c>
      <c r="E6" s="370" t="str">
        <f>+'KV_6.sz.mell.'!E6</f>
        <v>2019. évi előirányzat</v>
      </c>
      <c r="F6" s="372" t="str">
        <f>+CONCATENATE(LEFT(KV_ÖSSZEFÜGGÉSEK!A5,4),". utáni szükséglet ",CHAR(10),"")</f>
        <v>2019. utáni szükséglet 
</v>
      </c>
    </row>
    <row r="7" spans="1:6" s="44" customFormat="1" ht="15" customHeight="1" thickBot="1">
      <c r="A7" s="42" t="s">
        <v>389</v>
      </c>
      <c r="B7" s="43" t="s">
        <v>390</v>
      </c>
      <c r="C7" s="43" t="s">
        <v>391</v>
      </c>
      <c r="D7" s="43" t="s">
        <v>393</v>
      </c>
      <c r="E7" s="43" t="s">
        <v>392</v>
      </c>
      <c r="F7" s="302" t="s">
        <v>416</v>
      </c>
    </row>
    <row r="8" spans="1:6" ht="15.75" customHeight="1">
      <c r="A8" s="272"/>
      <c r="B8" s="22"/>
      <c r="C8" s="274"/>
      <c r="D8" s="22"/>
      <c r="E8" s="22"/>
      <c r="F8" s="53">
        <f aca="true" t="shared" si="0" ref="F8:F24">B8-D8-E8</f>
        <v>0</v>
      </c>
    </row>
    <row r="9" spans="1:6" ht="15.75" customHeight="1">
      <c r="A9" s="272"/>
      <c r="B9" s="22"/>
      <c r="C9" s="274"/>
      <c r="D9" s="22"/>
      <c r="E9" s="22"/>
      <c r="F9" s="53">
        <f t="shared" si="0"/>
        <v>0</v>
      </c>
    </row>
    <row r="10" spans="1:6" ht="15.75" customHeight="1">
      <c r="A10" s="51"/>
      <c r="B10" s="52"/>
      <c r="C10" s="276"/>
      <c r="D10" s="52"/>
      <c r="E10" s="52"/>
      <c r="F10" s="53">
        <f t="shared" si="0"/>
        <v>0</v>
      </c>
    </row>
    <row r="11" spans="1:6" ht="15.75" customHeight="1">
      <c r="A11" s="51"/>
      <c r="B11" s="52"/>
      <c r="C11" s="276"/>
      <c r="D11" s="52"/>
      <c r="E11" s="52"/>
      <c r="F11" s="53">
        <f t="shared" si="0"/>
        <v>0</v>
      </c>
    </row>
    <row r="12" spans="1:6" ht="15.75" customHeight="1">
      <c r="A12" s="51"/>
      <c r="B12" s="52"/>
      <c r="C12" s="276"/>
      <c r="D12" s="52"/>
      <c r="E12" s="52"/>
      <c r="F12" s="53">
        <f t="shared" si="0"/>
        <v>0</v>
      </c>
    </row>
    <row r="13" spans="1:6" ht="15.75" customHeight="1">
      <c r="A13" s="51"/>
      <c r="B13" s="52"/>
      <c r="C13" s="276"/>
      <c r="D13" s="52"/>
      <c r="E13" s="52"/>
      <c r="F13" s="53">
        <f t="shared" si="0"/>
        <v>0</v>
      </c>
    </row>
    <row r="14" spans="1:6" ht="15.75" customHeight="1">
      <c r="A14" s="51"/>
      <c r="B14" s="52"/>
      <c r="C14" s="276"/>
      <c r="D14" s="52"/>
      <c r="E14" s="52"/>
      <c r="F14" s="53">
        <f t="shared" si="0"/>
        <v>0</v>
      </c>
    </row>
    <row r="15" spans="1:6" ht="15.75" customHeight="1">
      <c r="A15" s="51"/>
      <c r="B15" s="52"/>
      <c r="C15" s="276"/>
      <c r="D15" s="52"/>
      <c r="E15" s="52"/>
      <c r="F15" s="53">
        <f t="shared" si="0"/>
        <v>0</v>
      </c>
    </row>
    <row r="16" spans="1:6" ht="15.75" customHeight="1">
      <c r="A16" s="51"/>
      <c r="B16" s="52"/>
      <c r="C16" s="276"/>
      <c r="D16" s="52"/>
      <c r="E16" s="52"/>
      <c r="F16" s="53">
        <f t="shared" si="0"/>
        <v>0</v>
      </c>
    </row>
    <row r="17" spans="1:6" ht="15.75" customHeight="1">
      <c r="A17" s="51"/>
      <c r="B17" s="52"/>
      <c r="C17" s="276"/>
      <c r="D17" s="52"/>
      <c r="E17" s="52"/>
      <c r="F17" s="53">
        <f t="shared" si="0"/>
        <v>0</v>
      </c>
    </row>
    <row r="18" spans="1:6" ht="15.75" customHeight="1">
      <c r="A18" s="51"/>
      <c r="B18" s="52"/>
      <c r="C18" s="276"/>
      <c r="D18" s="52"/>
      <c r="E18" s="52"/>
      <c r="F18" s="53">
        <f t="shared" si="0"/>
        <v>0</v>
      </c>
    </row>
    <row r="19" spans="1:6" ht="15.75" customHeight="1">
      <c r="A19" s="51"/>
      <c r="B19" s="52"/>
      <c r="C19" s="276"/>
      <c r="D19" s="52"/>
      <c r="E19" s="52"/>
      <c r="F19" s="53">
        <f t="shared" si="0"/>
        <v>0</v>
      </c>
    </row>
    <row r="20" spans="1:6" ht="15.75" customHeight="1">
      <c r="A20" s="51"/>
      <c r="B20" s="52"/>
      <c r="C20" s="276"/>
      <c r="D20" s="52"/>
      <c r="E20" s="52"/>
      <c r="F20" s="53">
        <f t="shared" si="0"/>
        <v>0</v>
      </c>
    </row>
    <row r="21" spans="1:6" ht="15.75" customHeight="1">
      <c r="A21" s="51"/>
      <c r="B21" s="52"/>
      <c r="C21" s="276"/>
      <c r="D21" s="52"/>
      <c r="E21" s="52"/>
      <c r="F21" s="53">
        <f t="shared" si="0"/>
        <v>0</v>
      </c>
    </row>
    <row r="22" spans="1:6" ht="15.75" customHeight="1">
      <c r="A22" s="51"/>
      <c r="B22" s="52"/>
      <c r="C22" s="276"/>
      <c r="D22" s="52"/>
      <c r="E22" s="52"/>
      <c r="F22" s="53">
        <f t="shared" si="0"/>
        <v>0</v>
      </c>
    </row>
    <row r="23" spans="1:6" ht="15.75" customHeight="1">
      <c r="A23" s="51"/>
      <c r="B23" s="52"/>
      <c r="C23" s="276"/>
      <c r="D23" s="52"/>
      <c r="E23" s="52"/>
      <c r="F23" s="53">
        <f t="shared" si="0"/>
        <v>0</v>
      </c>
    </row>
    <row r="24" spans="1:6" ht="15.75" customHeight="1" thickBot="1">
      <c r="A24" s="54"/>
      <c r="B24" s="55"/>
      <c r="C24" s="277"/>
      <c r="D24" s="55"/>
      <c r="E24" s="55"/>
      <c r="F24" s="56">
        <f t="shared" si="0"/>
        <v>0</v>
      </c>
    </row>
    <row r="25" spans="1:6" s="50" customFormat="1" ht="18" customHeight="1" thickBot="1">
      <c r="A25" s="118" t="s">
        <v>47</v>
      </c>
      <c r="B25" s="119">
        <f>SUM(B8:B24)</f>
        <v>0</v>
      </c>
      <c r="C25" s="69"/>
      <c r="D25" s="119">
        <f>SUM(D8:D24)</f>
        <v>0</v>
      </c>
      <c r="E25" s="119">
        <f>SUM(E8:E24)</f>
        <v>0</v>
      </c>
      <c r="F25" s="5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4">
      <selection activeCell="B40" sqref="B40:B42"/>
    </sheetView>
  </sheetViews>
  <sheetFormatPr defaultColWidth="9.00390625" defaultRowHeight="12.75"/>
  <cols>
    <col min="1" max="1" width="38.625" style="38" customWidth="1"/>
    <col min="2" max="5" width="13.875" style="38" customWidth="1"/>
    <col min="6" max="16384" width="9.375" style="38" customWidth="1"/>
  </cols>
  <sheetData>
    <row r="1" spans="1:5" ht="15">
      <c r="A1" s="471" t="str">
        <f>CONCATENATE("8. melléklet ",ALAPADATOK!A7," ",ALAPADATOK!B7," ",ALAPADATOK!C7," ",ALAPADATOK!D7," ",ALAPADATOK!E7," ",ALAPADATOK!F7," ",ALAPADATOK!G7," ",ALAPADATOK!H7)</f>
        <v>8. melléklet a … / 2019 ( … ) önkormányzati rendelethez</v>
      </c>
      <c r="B1" s="472"/>
      <c r="C1" s="472"/>
      <c r="D1" s="472"/>
      <c r="E1" s="472"/>
    </row>
    <row r="2" spans="1:5" ht="10.5" customHeight="1">
      <c r="A2" s="379"/>
      <c r="B2" s="380"/>
      <c r="C2" s="380"/>
      <c r="D2" s="380"/>
      <c r="E2" s="380"/>
    </row>
    <row r="3" spans="1:5" ht="15.75">
      <c r="A3" s="497" t="s">
        <v>528</v>
      </c>
      <c r="B3" s="498"/>
      <c r="C3" s="498"/>
      <c r="D3" s="498"/>
      <c r="E3" s="498"/>
    </row>
    <row r="4" spans="1:5" ht="15.75">
      <c r="A4" s="497" t="s">
        <v>529</v>
      </c>
      <c r="B4" s="497"/>
      <c r="C4" s="497"/>
      <c r="D4" s="497"/>
      <c r="E4" s="497"/>
    </row>
    <row r="5" spans="1:5" ht="15.75">
      <c r="A5" s="320" t="s">
        <v>96</v>
      </c>
      <c r="B5" s="494"/>
      <c r="C5" s="494"/>
      <c r="D5" s="494"/>
      <c r="E5" s="494"/>
    </row>
    <row r="6" spans="1:5" ht="14.25" thickBot="1">
      <c r="A6" s="100"/>
      <c r="B6" s="100"/>
      <c r="C6" s="100"/>
      <c r="D6" s="495" t="str">
        <f>'KV_7.sz.mell.'!F5</f>
        <v>Forintban!</v>
      </c>
      <c r="E6" s="495"/>
    </row>
    <row r="7" spans="1:5" ht="15" customHeight="1" thickBot="1">
      <c r="A7" s="373" t="s">
        <v>89</v>
      </c>
      <c r="B7" s="374" t="str">
        <f>CONCATENATE((LEFT(KV_ÖSSZEFÜGGÉSEK!A5,4)),".")</f>
        <v>2019.</v>
      </c>
      <c r="C7" s="374" t="str">
        <f>CONCATENATE((LEFT(KV_ÖSSZEFÜGGÉSEK!A5,4))+1,".")</f>
        <v>2020.</v>
      </c>
      <c r="D7" s="374" t="str">
        <f>CONCATENATE((LEFT(KV_ÖSSZEFÜGGÉSEK!A5,4))+1,". után")</f>
        <v>2020. után</v>
      </c>
      <c r="E7" s="375" t="s">
        <v>41</v>
      </c>
    </row>
    <row r="8" spans="1:5" ht="12.75">
      <c r="A8" s="129" t="s">
        <v>90</v>
      </c>
      <c r="B8" s="62"/>
      <c r="C8" s="62"/>
      <c r="D8" s="62"/>
      <c r="E8" s="130">
        <f aca="true" t="shared" si="0" ref="E8:E14">SUM(B8:D8)</f>
        <v>0</v>
      </c>
    </row>
    <row r="9" spans="1:5" ht="12.75">
      <c r="A9" s="131" t="s">
        <v>103</v>
      </c>
      <c r="B9" s="63"/>
      <c r="C9" s="63"/>
      <c r="D9" s="63"/>
      <c r="E9" s="132">
        <f t="shared" si="0"/>
        <v>0</v>
      </c>
    </row>
    <row r="10" spans="1:5" ht="12.75">
      <c r="A10" s="133" t="s">
        <v>91</v>
      </c>
      <c r="B10" s="64"/>
      <c r="C10" s="64"/>
      <c r="D10" s="64"/>
      <c r="E10" s="134">
        <f t="shared" si="0"/>
        <v>0</v>
      </c>
    </row>
    <row r="11" spans="1:5" ht="12.75">
      <c r="A11" s="133" t="s">
        <v>104</v>
      </c>
      <c r="B11" s="64"/>
      <c r="C11" s="64"/>
      <c r="D11" s="64"/>
      <c r="E11" s="134">
        <f t="shared" si="0"/>
        <v>0</v>
      </c>
    </row>
    <row r="12" spans="1:5" ht="12.75">
      <c r="A12" s="133" t="s">
        <v>92</v>
      </c>
      <c r="B12" s="64"/>
      <c r="C12" s="64"/>
      <c r="D12" s="64"/>
      <c r="E12" s="134">
        <f t="shared" si="0"/>
        <v>0</v>
      </c>
    </row>
    <row r="13" spans="1:5" ht="12.75">
      <c r="A13" s="133" t="s">
        <v>93</v>
      </c>
      <c r="B13" s="64"/>
      <c r="C13" s="64"/>
      <c r="D13" s="64"/>
      <c r="E13" s="134">
        <f t="shared" si="0"/>
        <v>0</v>
      </c>
    </row>
    <row r="14" spans="1:5" ht="13.5" thickBot="1">
      <c r="A14" s="65"/>
      <c r="B14" s="66"/>
      <c r="C14" s="66"/>
      <c r="D14" s="66"/>
      <c r="E14" s="134">
        <f t="shared" si="0"/>
        <v>0</v>
      </c>
    </row>
    <row r="15" spans="1:5" ht="13.5" thickBot="1">
      <c r="A15" s="135" t="s">
        <v>95</v>
      </c>
      <c r="B15" s="136">
        <f>B8+SUM(B10:B14)</f>
        <v>0</v>
      </c>
      <c r="C15" s="136">
        <f>C8+SUM(C10:C14)</f>
        <v>0</v>
      </c>
      <c r="D15" s="136">
        <f>D8+SUM(D10:D14)</f>
        <v>0</v>
      </c>
      <c r="E15" s="137">
        <f>E8+SUM(E10:E14)</f>
        <v>0</v>
      </c>
    </row>
    <row r="16" spans="1:5" ht="13.5" thickBot="1">
      <c r="A16" s="40"/>
      <c r="B16" s="40"/>
      <c r="C16" s="40"/>
      <c r="D16" s="40"/>
      <c r="E16" s="40"/>
    </row>
    <row r="17" spans="1:5" ht="15" customHeight="1" thickBot="1">
      <c r="A17" s="126" t="s">
        <v>94</v>
      </c>
      <c r="B17" s="127" t="str">
        <f>+B7</f>
        <v>2019.</v>
      </c>
      <c r="C17" s="127" t="str">
        <f>+C7</f>
        <v>2020.</v>
      </c>
      <c r="D17" s="127" t="str">
        <f>+D7</f>
        <v>2020. után</v>
      </c>
      <c r="E17" s="128" t="s">
        <v>41</v>
      </c>
    </row>
    <row r="18" spans="1:5" ht="12.75">
      <c r="A18" s="129" t="s">
        <v>99</v>
      </c>
      <c r="B18" s="62"/>
      <c r="C18" s="62"/>
      <c r="D18" s="62"/>
      <c r="E18" s="130">
        <f aca="true" t="shared" si="1" ref="E18:E23">SUM(B18:D18)</f>
        <v>0</v>
      </c>
    </row>
    <row r="19" spans="1:5" ht="12.75">
      <c r="A19" s="138" t="s">
        <v>100</v>
      </c>
      <c r="B19" s="64"/>
      <c r="C19" s="64"/>
      <c r="D19" s="64"/>
      <c r="E19" s="134">
        <f t="shared" si="1"/>
        <v>0</v>
      </c>
    </row>
    <row r="20" spans="1:5" ht="12.75">
      <c r="A20" s="133" t="s">
        <v>101</v>
      </c>
      <c r="B20" s="64"/>
      <c r="C20" s="64"/>
      <c r="D20" s="64"/>
      <c r="E20" s="134">
        <f t="shared" si="1"/>
        <v>0</v>
      </c>
    </row>
    <row r="21" spans="1:5" ht="12.75">
      <c r="A21" s="133" t="s">
        <v>102</v>
      </c>
      <c r="B21" s="64"/>
      <c r="C21" s="64"/>
      <c r="D21" s="64"/>
      <c r="E21" s="134">
        <f t="shared" si="1"/>
        <v>0</v>
      </c>
    </row>
    <row r="22" spans="1:5" ht="12.75">
      <c r="A22" s="67"/>
      <c r="B22" s="64"/>
      <c r="C22" s="64"/>
      <c r="D22" s="64"/>
      <c r="E22" s="134">
        <f t="shared" si="1"/>
        <v>0</v>
      </c>
    </row>
    <row r="23" spans="1:5" ht="13.5" thickBot="1">
      <c r="A23" s="65"/>
      <c r="B23" s="66"/>
      <c r="C23" s="66"/>
      <c r="D23" s="66"/>
      <c r="E23" s="134">
        <f t="shared" si="1"/>
        <v>0</v>
      </c>
    </row>
    <row r="24" spans="1:5" ht="13.5" thickBot="1">
      <c r="A24" s="135" t="s">
        <v>42</v>
      </c>
      <c r="B24" s="136">
        <f>SUM(B18:B23)</f>
        <v>0</v>
      </c>
      <c r="C24" s="136">
        <f>SUM(C18:C23)</f>
        <v>0</v>
      </c>
      <c r="D24" s="136">
        <f>SUM(D18:D23)</f>
        <v>0</v>
      </c>
      <c r="E24" s="137">
        <f>SUM(E18:E23)</f>
        <v>0</v>
      </c>
    </row>
    <row r="25" spans="1:5" ht="12.75">
      <c r="A25" s="125"/>
      <c r="B25" s="125"/>
      <c r="C25" s="125"/>
      <c r="D25" s="125"/>
      <c r="E25" s="125"/>
    </row>
    <row r="26" spans="1:5" ht="15.75">
      <c r="A26" s="320" t="s">
        <v>96</v>
      </c>
      <c r="B26" s="494"/>
      <c r="C26" s="494"/>
      <c r="D26" s="494"/>
      <c r="E26" s="494"/>
    </row>
    <row r="27" spans="1:5" ht="14.25" thickBot="1">
      <c r="A27" s="125"/>
      <c r="B27" s="125"/>
      <c r="C27" s="125"/>
      <c r="D27" s="496" t="str">
        <f>D6</f>
        <v>Forintban!</v>
      </c>
      <c r="E27" s="496"/>
    </row>
    <row r="28" spans="1:5" ht="13.5" thickBot="1">
      <c r="A28" s="126" t="s">
        <v>89</v>
      </c>
      <c r="B28" s="127" t="str">
        <f>+B17</f>
        <v>2019.</v>
      </c>
      <c r="C28" s="127" t="str">
        <f>+C17</f>
        <v>2020.</v>
      </c>
      <c r="D28" s="127" t="str">
        <f>+D17</f>
        <v>2020. után</v>
      </c>
      <c r="E28" s="128" t="s">
        <v>41</v>
      </c>
    </row>
    <row r="29" spans="1:5" ht="12.75">
      <c r="A29" s="129" t="s">
        <v>90</v>
      </c>
      <c r="B29" s="62"/>
      <c r="C29" s="62"/>
      <c r="D29" s="62"/>
      <c r="E29" s="130">
        <f aca="true" t="shared" si="2" ref="E29:E35">SUM(B29:D29)</f>
        <v>0</v>
      </c>
    </row>
    <row r="30" spans="1:5" ht="12.75">
      <c r="A30" s="131" t="s">
        <v>103</v>
      </c>
      <c r="B30" s="63"/>
      <c r="C30" s="63"/>
      <c r="D30" s="63"/>
      <c r="E30" s="132">
        <f t="shared" si="2"/>
        <v>0</v>
      </c>
    </row>
    <row r="31" spans="1:5" ht="12.75">
      <c r="A31" s="133" t="s">
        <v>91</v>
      </c>
      <c r="B31" s="64"/>
      <c r="C31" s="64"/>
      <c r="D31" s="64"/>
      <c r="E31" s="134">
        <f t="shared" si="2"/>
        <v>0</v>
      </c>
    </row>
    <row r="32" spans="1:5" ht="12.75">
      <c r="A32" s="133" t="s">
        <v>104</v>
      </c>
      <c r="B32" s="64"/>
      <c r="C32" s="64"/>
      <c r="D32" s="64"/>
      <c r="E32" s="134">
        <f t="shared" si="2"/>
        <v>0</v>
      </c>
    </row>
    <row r="33" spans="1:5" ht="12.75">
      <c r="A33" s="133" t="s">
        <v>92</v>
      </c>
      <c r="B33" s="64"/>
      <c r="C33" s="64"/>
      <c r="D33" s="64"/>
      <c r="E33" s="134">
        <f t="shared" si="2"/>
        <v>0</v>
      </c>
    </row>
    <row r="34" spans="1:5" ht="12.75">
      <c r="A34" s="133" t="s">
        <v>93</v>
      </c>
      <c r="B34" s="64"/>
      <c r="C34" s="64"/>
      <c r="D34" s="64"/>
      <c r="E34" s="134">
        <f t="shared" si="2"/>
        <v>0</v>
      </c>
    </row>
    <row r="35" spans="1:5" ht="13.5" thickBot="1">
      <c r="A35" s="65"/>
      <c r="B35" s="66"/>
      <c r="C35" s="66"/>
      <c r="D35" s="66"/>
      <c r="E35" s="134">
        <f t="shared" si="2"/>
        <v>0</v>
      </c>
    </row>
    <row r="36" spans="1:5" ht="13.5" thickBot="1">
      <c r="A36" s="135" t="s">
        <v>95</v>
      </c>
      <c r="B36" s="136">
        <f>B29+SUM(B31:B35)</f>
        <v>0</v>
      </c>
      <c r="C36" s="136">
        <f>C29+SUM(C31:C35)</f>
        <v>0</v>
      </c>
      <c r="D36" s="136">
        <f>D29+SUM(D31:D35)</f>
        <v>0</v>
      </c>
      <c r="E36" s="137">
        <f>E29+SUM(E31:E35)</f>
        <v>0</v>
      </c>
    </row>
    <row r="37" spans="1:5" ht="13.5" thickBot="1">
      <c r="A37" s="40"/>
      <c r="B37" s="40"/>
      <c r="C37" s="40"/>
      <c r="D37" s="40"/>
      <c r="E37" s="40"/>
    </row>
    <row r="38" spans="1:5" ht="13.5" thickBot="1">
      <c r="A38" s="126" t="s">
        <v>94</v>
      </c>
      <c r="B38" s="127" t="str">
        <f>+B28</f>
        <v>2019.</v>
      </c>
      <c r="C38" s="127" t="str">
        <f>+C28</f>
        <v>2020.</v>
      </c>
      <c r="D38" s="127" t="str">
        <f>+D28</f>
        <v>2020. után</v>
      </c>
      <c r="E38" s="128" t="s">
        <v>41</v>
      </c>
    </row>
    <row r="39" spans="1:5" ht="12.75">
      <c r="A39" s="129" t="s">
        <v>99</v>
      </c>
      <c r="B39" s="62"/>
      <c r="C39" s="62"/>
      <c r="D39" s="62"/>
      <c r="E39" s="130">
        <f>SUM(B39:D39)</f>
        <v>0</v>
      </c>
    </row>
    <row r="40" spans="1:5" ht="12.75">
      <c r="A40" s="138" t="s">
        <v>100</v>
      </c>
      <c r="B40" s="64"/>
      <c r="C40" s="64"/>
      <c r="D40" s="64"/>
      <c r="E40" s="134">
        <f>SUM(B40:D40)</f>
        <v>0</v>
      </c>
    </row>
    <row r="41" spans="1:5" ht="12.75">
      <c r="A41" s="133" t="s">
        <v>101</v>
      </c>
      <c r="B41" s="64"/>
      <c r="C41" s="64"/>
      <c r="D41" s="64"/>
      <c r="E41" s="134">
        <f>SUM(B41:D41)</f>
        <v>0</v>
      </c>
    </row>
    <row r="42" spans="1:5" ht="12.75">
      <c r="A42" s="133" t="s">
        <v>102</v>
      </c>
      <c r="B42" s="64"/>
      <c r="C42" s="64"/>
      <c r="D42" s="64"/>
      <c r="E42" s="134">
        <f>SUM(B42:D42)</f>
        <v>0</v>
      </c>
    </row>
    <row r="43" spans="1:5" ht="13.5" thickBot="1">
      <c r="A43" s="65"/>
      <c r="B43" s="66"/>
      <c r="C43" s="66"/>
      <c r="D43" s="66"/>
      <c r="E43" s="134">
        <f>SUM(B43:D43)</f>
        <v>0</v>
      </c>
    </row>
    <row r="44" spans="1:5" ht="13.5" thickBot="1">
      <c r="A44" s="135" t="s">
        <v>42</v>
      </c>
      <c r="B44" s="136">
        <f>SUM(B39:B43)</f>
        <v>0</v>
      </c>
      <c r="C44" s="136">
        <f>SUM(C39:C43)</f>
        <v>0</v>
      </c>
      <c r="D44" s="136">
        <f>SUM(D39:D43)</f>
        <v>0</v>
      </c>
      <c r="E44" s="137">
        <f>SUM(E39:E43)</f>
        <v>0</v>
      </c>
    </row>
    <row r="45" spans="1:5" ht="12.75">
      <c r="A45" s="125"/>
      <c r="B45" s="125"/>
      <c r="C45" s="125"/>
      <c r="D45" s="125"/>
      <c r="E45" s="125"/>
    </row>
    <row r="46" spans="1:5" ht="14.25">
      <c r="A46" s="480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480"/>
      <c r="C46" s="480"/>
      <c r="D46" s="480"/>
      <c r="E46" s="480"/>
    </row>
    <row r="47" spans="1:5" ht="13.5" thickBot="1">
      <c r="A47" s="125"/>
      <c r="B47" s="125"/>
      <c r="C47" s="125"/>
      <c r="D47" s="125"/>
      <c r="E47" s="125"/>
    </row>
    <row r="48" spans="1:8" ht="13.5" thickBot="1">
      <c r="A48" s="485" t="s">
        <v>97</v>
      </c>
      <c r="B48" s="486"/>
      <c r="C48" s="487"/>
      <c r="D48" s="483" t="s">
        <v>418</v>
      </c>
      <c r="E48" s="484"/>
      <c r="H48" s="39"/>
    </row>
    <row r="49" spans="1:5" ht="12.75">
      <c r="A49" s="488"/>
      <c r="B49" s="489"/>
      <c r="C49" s="490"/>
      <c r="D49" s="476"/>
      <c r="E49" s="477"/>
    </row>
    <row r="50" spans="1:5" ht="13.5" thickBot="1">
      <c r="A50" s="491"/>
      <c r="B50" s="492"/>
      <c r="C50" s="493"/>
      <c r="D50" s="478"/>
      <c r="E50" s="479"/>
    </row>
    <row r="51" spans="1:5" ht="13.5" thickBot="1">
      <c r="A51" s="473" t="s">
        <v>42</v>
      </c>
      <c r="B51" s="474"/>
      <c r="C51" s="475"/>
      <c r="D51" s="481">
        <f>SUM(D49:E50)</f>
        <v>0</v>
      </c>
      <c r="E51" s="482"/>
    </row>
    <row r="52" spans="1:5" ht="12.75">
      <c r="A52" s="100"/>
      <c r="B52" s="100"/>
      <c r="C52" s="100"/>
      <c r="D52" s="100"/>
      <c r="E52" s="100"/>
    </row>
    <row r="53" spans="1:5" ht="12.75">
      <c r="A53" s="100"/>
      <c r="B53" s="100"/>
      <c r="C53" s="100"/>
      <c r="D53" s="100"/>
      <c r="E53" s="100"/>
    </row>
    <row r="54" spans="1:5" ht="12.75">
      <c r="A54" s="100"/>
      <c r="B54" s="100"/>
      <c r="C54" s="100"/>
      <c r="D54" s="100"/>
      <c r="E54" s="100"/>
    </row>
    <row r="55" spans="1:5" ht="12.75">
      <c r="A55" s="100"/>
      <c r="B55" s="100"/>
      <c r="C55" s="100"/>
      <c r="D55" s="100"/>
      <c r="E55" s="100"/>
    </row>
    <row r="56" spans="1:5" ht="12.75">
      <c r="A56" s="100"/>
      <c r="B56" s="100"/>
      <c r="C56" s="100"/>
      <c r="D56" s="100"/>
      <c r="E56" s="100"/>
    </row>
    <row r="57" spans="1:5" ht="12.75">
      <c r="A57" s="100"/>
      <c r="B57" s="100"/>
      <c r="C57" s="100"/>
      <c r="D57" s="100"/>
      <c r="E57" s="100"/>
    </row>
    <row r="58" spans="1:5" ht="12.75">
      <c r="A58" s="100"/>
      <c r="B58" s="100"/>
      <c r="C58" s="100"/>
      <c r="D58" s="100"/>
      <c r="E58" s="100"/>
    </row>
    <row r="59" spans="1:5" ht="12.75">
      <c r="A59" s="100"/>
      <c r="B59" s="100"/>
      <c r="C59" s="100"/>
      <c r="D59" s="100"/>
      <c r="E59" s="100"/>
    </row>
    <row r="60" spans="1:5" ht="12.75">
      <c r="A60" s="100"/>
      <c r="B60" s="100"/>
      <c r="C60" s="100"/>
      <c r="D60" s="100"/>
      <c r="E60" s="100"/>
    </row>
    <row r="61" spans="1:5" ht="12.75">
      <c r="A61" s="100"/>
      <c r="B61" s="100"/>
      <c r="C61" s="100"/>
      <c r="D61" s="100"/>
      <c r="E61" s="100"/>
    </row>
    <row r="62" spans="1:5" ht="12.75">
      <c r="A62" s="100"/>
      <c r="B62" s="100"/>
      <c r="C62" s="100"/>
      <c r="D62" s="100"/>
      <c r="E62" s="100"/>
    </row>
    <row r="63" spans="1:5" ht="12.75">
      <c r="A63" s="100"/>
      <c r="B63" s="100"/>
      <c r="C63" s="100"/>
      <c r="D63" s="100"/>
      <c r="E63" s="100"/>
    </row>
    <row r="64" spans="1:5" ht="12.75">
      <c r="A64" s="100"/>
      <c r="B64" s="100"/>
      <c r="C64" s="100"/>
      <c r="D64" s="100"/>
      <c r="E64" s="100"/>
    </row>
    <row r="65" spans="1:5" ht="12.75">
      <c r="A65" s="100"/>
      <c r="B65" s="100"/>
      <c r="C65" s="100"/>
      <c r="D65" s="100"/>
      <c r="E65" s="100"/>
    </row>
    <row r="66" spans="1:5" ht="12.75">
      <c r="A66" s="100"/>
      <c r="B66" s="100"/>
      <c r="C66" s="100"/>
      <c r="D66" s="100"/>
      <c r="E66" s="100"/>
    </row>
    <row r="67" spans="1:5" ht="12.75">
      <c r="A67" s="100"/>
      <c r="B67" s="100"/>
      <c r="C67" s="100"/>
      <c r="D67" s="100"/>
      <c r="E67" s="100"/>
    </row>
    <row r="68" spans="1:5" ht="12.75">
      <c r="A68" s="100"/>
      <c r="B68" s="100"/>
      <c r="C68" s="100"/>
      <c r="D68" s="100"/>
      <c r="E68" s="100"/>
    </row>
    <row r="69" spans="1:5" ht="12.75">
      <c r="A69" s="100"/>
      <c r="B69" s="100"/>
      <c r="C69" s="100"/>
      <c r="D69" s="100"/>
      <c r="E69" s="100"/>
    </row>
    <row r="70" spans="1:5" ht="12.75">
      <c r="A70" s="100"/>
      <c r="B70" s="100"/>
      <c r="C70" s="100"/>
      <c r="D70" s="100"/>
      <c r="E70" s="100"/>
    </row>
    <row r="71" spans="1:5" ht="12.75">
      <c r="A71" s="100"/>
      <c r="B71" s="100"/>
      <c r="C71" s="100"/>
      <c r="D71" s="100"/>
      <c r="E71" s="100"/>
    </row>
    <row r="72" spans="1:5" ht="12.75">
      <c r="A72" s="100"/>
      <c r="B72" s="100"/>
      <c r="C72" s="100"/>
      <c r="D72" s="100"/>
      <c r="E72" s="100"/>
    </row>
    <row r="73" spans="1:5" ht="12.75">
      <c r="A73" s="100"/>
      <c r="B73" s="100"/>
      <c r="C73" s="100"/>
      <c r="D73" s="100"/>
      <c r="E73" s="100"/>
    </row>
    <row r="74" spans="1:5" ht="12.75">
      <c r="A74" s="100"/>
      <c r="B74" s="100"/>
      <c r="C74" s="100"/>
      <c r="D74" s="100"/>
      <c r="E74" s="100"/>
    </row>
    <row r="75" spans="1:5" ht="12.75">
      <c r="A75" s="100"/>
      <c r="B75" s="100"/>
      <c r="C75" s="100"/>
      <c r="D75" s="100"/>
      <c r="E75" s="100"/>
    </row>
    <row r="76" spans="1:5" ht="12.75">
      <c r="A76" s="100"/>
      <c r="B76" s="100"/>
      <c r="C76" s="100"/>
      <c r="D76" s="100"/>
      <c r="E76" s="100"/>
    </row>
    <row r="77" spans="1:5" ht="12.75">
      <c r="A77" s="100"/>
      <c r="B77" s="100"/>
      <c r="C77" s="100"/>
      <c r="D77" s="100"/>
      <c r="E77" s="100"/>
    </row>
    <row r="78" spans="1:5" ht="12.75">
      <c r="A78" s="100"/>
      <c r="B78" s="100"/>
      <c r="C78" s="100"/>
      <c r="D78" s="100"/>
      <c r="E78" s="100"/>
    </row>
    <row r="79" spans="1:5" ht="12.75">
      <c r="A79" s="100"/>
      <c r="B79" s="100"/>
      <c r="C79" s="100"/>
      <c r="D79" s="100"/>
      <c r="E79" s="100"/>
    </row>
    <row r="80" spans="1:5" ht="12.75">
      <c r="A80" s="100"/>
      <c r="B80" s="100"/>
      <c r="C80" s="100"/>
      <c r="D80" s="100"/>
      <c r="E80" s="100"/>
    </row>
    <row r="81" spans="1:5" ht="12.75">
      <c r="A81" s="100"/>
      <c r="B81" s="100"/>
      <c r="C81" s="100"/>
      <c r="D81" s="100"/>
      <c r="E81" s="100"/>
    </row>
    <row r="82" spans="1:5" ht="12.75">
      <c r="A82" s="100"/>
      <c r="B82" s="100"/>
      <c r="C82" s="100"/>
      <c r="D82" s="100"/>
      <c r="E82" s="100"/>
    </row>
    <row r="83" spans="1:5" ht="12.75">
      <c r="A83" s="100"/>
      <c r="B83" s="100"/>
      <c r="C83" s="100"/>
      <c r="D83" s="100"/>
      <c r="E83" s="100"/>
    </row>
    <row r="84" spans="1:5" ht="12.75">
      <c r="A84" s="100"/>
      <c r="B84" s="100"/>
      <c r="C84" s="100"/>
      <c r="D84" s="100"/>
      <c r="E84" s="100"/>
    </row>
    <row r="85" spans="1:5" ht="12.75">
      <c r="A85" s="100"/>
      <c r="B85" s="100"/>
      <c r="C85" s="100"/>
      <c r="D85" s="100"/>
      <c r="E85" s="100"/>
    </row>
    <row r="86" spans="1:5" ht="12.75">
      <c r="A86" s="100"/>
      <c r="B86" s="100"/>
      <c r="C86" s="100"/>
      <c r="D86" s="100"/>
      <c r="E86" s="100"/>
    </row>
    <row r="87" spans="1:5" ht="12.75">
      <c r="A87" s="100"/>
      <c r="B87" s="100"/>
      <c r="C87" s="100"/>
      <c r="D87" s="100"/>
      <c r="E87" s="100"/>
    </row>
    <row r="88" spans="1:5" ht="12.75">
      <c r="A88" s="100"/>
      <c r="B88" s="100"/>
      <c r="C88" s="100"/>
      <c r="D88" s="100"/>
      <c r="E88" s="100"/>
    </row>
    <row r="89" spans="1:5" ht="12.75">
      <c r="A89" s="100"/>
      <c r="B89" s="100"/>
      <c r="C89" s="100"/>
      <c r="D89" s="100"/>
      <c r="E89" s="100"/>
    </row>
    <row r="90" spans="1:5" ht="12.75">
      <c r="A90" s="100"/>
      <c r="B90" s="100"/>
      <c r="C90" s="100"/>
      <c r="D90" s="100"/>
      <c r="E90" s="100"/>
    </row>
    <row r="91" spans="1:5" ht="12.75">
      <c r="A91" s="100"/>
      <c r="B91" s="100"/>
      <c r="C91" s="100"/>
      <c r="D91" s="100"/>
      <c r="E91" s="100"/>
    </row>
    <row r="92" spans="1:5" ht="12.75">
      <c r="A92" s="100"/>
      <c r="B92" s="100"/>
      <c r="C92" s="100"/>
      <c r="D92" s="100"/>
      <c r="E92" s="100"/>
    </row>
    <row r="93" spans="1:5" ht="12.75">
      <c r="A93" s="100"/>
      <c r="B93" s="100"/>
      <c r="C93" s="100"/>
      <c r="D93" s="100"/>
      <c r="E93" s="100"/>
    </row>
    <row r="94" spans="1:5" ht="12.75">
      <c r="A94" s="100"/>
      <c r="B94" s="100"/>
      <c r="C94" s="100"/>
      <c r="D94" s="100"/>
      <c r="E94" s="100"/>
    </row>
    <row r="95" spans="1:5" ht="12.75">
      <c r="A95" s="100"/>
      <c r="B95" s="100"/>
      <c r="C95" s="100"/>
      <c r="D95" s="100"/>
      <c r="E95" s="100"/>
    </row>
    <row r="96" spans="1:5" ht="12.75">
      <c r="A96" s="100"/>
      <c r="B96" s="100"/>
      <c r="C96" s="100"/>
      <c r="D96" s="100"/>
      <c r="E96" s="100"/>
    </row>
    <row r="97" spans="1:5" ht="12.75">
      <c r="A97" s="100"/>
      <c r="B97" s="100"/>
      <c r="C97" s="100"/>
      <c r="D97" s="100"/>
      <c r="E97" s="100"/>
    </row>
    <row r="98" spans="1:5" ht="12.75">
      <c r="A98" s="100"/>
      <c r="B98" s="100"/>
      <c r="C98" s="100"/>
      <c r="D98" s="100"/>
      <c r="E98" s="100"/>
    </row>
    <row r="99" spans="1:5" ht="12.75">
      <c r="A99" s="100"/>
      <c r="B99" s="100"/>
      <c r="C99" s="100"/>
      <c r="D99" s="100"/>
      <c r="E99" s="100"/>
    </row>
    <row r="100" spans="1:5" ht="12.75">
      <c r="A100" s="100"/>
      <c r="B100" s="100"/>
      <c r="C100" s="100"/>
      <c r="D100" s="100"/>
      <c r="E100" s="100"/>
    </row>
    <row r="101" spans="1:5" ht="12.75">
      <c r="A101" s="100"/>
      <c r="B101" s="100"/>
      <c r="C101" s="100"/>
      <c r="D101" s="100"/>
      <c r="E101" s="100"/>
    </row>
    <row r="102" spans="1:5" ht="12.75">
      <c r="A102" s="100"/>
      <c r="B102" s="100"/>
      <c r="C102" s="100"/>
      <c r="D102" s="100"/>
      <c r="E102" s="100"/>
    </row>
    <row r="103" spans="1:5" ht="12.75">
      <c r="A103" s="100"/>
      <c r="B103" s="100"/>
      <c r="C103" s="100"/>
      <c r="D103" s="100"/>
      <c r="E103" s="100"/>
    </row>
    <row r="104" spans="1:5" ht="12.75">
      <c r="A104" s="100"/>
      <c r="B104" s="100"/>
      <c r="C104" s="100"/>
      <c r="D104" s="100"/>
      <c r="E104" s="100"/>
    </row>
    <row r="105" spans="1:5" ht="12.75">
      <c r="A105" s="100"/>
      <c r="B105" s="100"/>
      <c r="C105" s="100"/>
      <c r="D105" s="100"/>
      <c r="E105" s="100"/>
    </row>
    <row r="106" spans="1:5" ht="12.75">
      <c r="A106" s="100"/>
      <c r="B106" s="100"/>
      <c r="C106" s="100"/>
      <c r="D106" s="100"/>
      <c r="E106" s="100"/>
    </row>
    <row r="107" spans="1:5" ht="12.75">
      <c r="A107" s="100"/>
      <c r="B107" s="100"/>
      <c r="C107" s="100"/>
      <c r="D107" s="100"/>
      <c r="E107" s="100"/>
    </row>
    <row r="108" spans="1:5" ht="12.75">
      <c r="A108" s="100"/>
      <c r="B108" s="100"/>
      <c r="C108" s="100"/>
      <c r="D108" s="100"/>
      <c r="E108" s="100"/>
    </row>
    <row r="109" spans="1:5" ht="12.75">
      <c r="A109" s="100"/>
      <c r="B109" s="100"/>
      <c r="C109" s="100"/>
      <c r="D109" s="100"/>
      <c r="E109" s="100"/>
    </row>
    <row r="110" spans="1:5" ht="12.75">
      <c r="A110" s="100"/>
      <c r="B110" s="100"/>
      <c r="C110" s="100"/>
      <c r="D110" s="100"/>
      <c r="E110" s="100"/>
    </row>
    <row r="111" spans="1:5" ht="12.75">
      <c r="A111" s="100"/>
      <c r="B111" s="100"/>
      <c r="C111" s="100"/>
      <c r="D111" s="100"/>
      <c r="E111" s="100"/>
    </row>
    <row r="112" spans="1:5" ht="12.75">
      <c r="A112" s="100"/>
      <c r="B112" s="100"/>
      <c r="C112" s="100"/>
      <c r="D112" s="100"/>
      <c r="E112" s="100"/>
    </row>
    <row r="113" spans="1:5" ht="12.75">
      <c r="A113" s="100"/>
      <c r="B113" s="100"/>
      <c r="C113" s="100"/>
      <c r="D113" s="100"/>
      <c r="E113" s="100"/>
    </row>
    <row r="114" spans="1:5" ht="12.75">
      <c r="A114" s="100"/>
      <c r="B114" s="100"/>
      <c r="C114" s="100"/>
      <c r="D114" s="100"/>
      <c r="E114" s="100"/>
    </row>
    <row r="115" spans="1:5" ht="12.75">
      <c r="A115" s="100"/>
      <c r="B115" s="100"/>
      <c r="C115" s="100"/>
      <c r="D115" s="100"/>
      <c r="E115" s="100"/>
    </row>
    <row r="116" spans="1:5" ht="12.75">
      <c r="A116" s="100"/>
      <c r="B116" s="100"/>
      <c r="C116" s="100"/>
      <c r="D116" s="100"/>
      <c r="E116" s="100"/>
    </row>
    <row r="117" spans="1:5" ht="12.75">
      <c r="A117" s="100"/>
      <c r="B117" s="100"/>
      <c r="C117" s="100"/>
      <c r="D117" s="100"/>
      <c r="E117" s="100"/>
    </row>
    <row r="118" spans="1:5" ht="12.75">
      <c r="A118" s="100"/>
      <c r="B118" s="100"/>
      <c r="C118" s="100"/>
      <c r="D118" s="100"/>
      <c r="E118" s="100"/>
    </row>
    <row r="119" spans="1:5" ht="12.75">
      <c r="A119" s="100"/>
      <c r="B119" s="100"/>
      <c r="C119" s="100"/>
      <c r="D119" s="100"/>
      <c r="E119" s="100"/>
    </row>
    <row r="120" spans="1:5" ht="12.75">
      <c r="A120" s="100"/>
      <c r="B120" s="100"/>
      <c r="C120" s="100"/>
      <c r="D120" s="100"/>
      <c r="E120" s="100"/>
    </row>
    <row r="121" spans="1:5" ht="12.75">
      <c r="A121" s="100"/>
      <c r="B121" s="100"/>
      <c r="C121" s="100"/>
      <c r="D121" s="100"/>
      <c r="E121" s="100"/>
    </row>
    <row r="122" spans="1:5" ht="12.75">
      <c r="A122" s="100"/>
      <c r="B122" s="100"/>
      <c r="C122" s="100"/>
      <c r="D122" s="100"/>
      <c r="E122" s="100"/>
    </row>
    <row r="123" spans="1:5" ht="12.75">
      <c r="A123" s="100"/>
      <c r="B123" s="100"/>
      <c r="C123" s="100"/>
      <c r="D123" s="100"/>
      <c r="E123" s="100"/>
    </row>
    <row r="124" spans="1:5" ht="12.75">
      <c r="A124" s="100"/>
      <c r="B124" s="100"/>
      <c r="C124" s="100"/>
      <c r="D124" s="100"/>
      <c r="E124" s="100"/>
    </row>
    <row r="125" spans="1:5" ht="12.75">
      <c r="A125" s="100"/>
      <c r="B125" s="100"/>
      <c r="C125" s="100"/>
      <c r="D125" s="100"/>
      <c r="E125" s="100"/>
    </row>
    <row r="126" spans="1:5" ht="12.75">
      <c r="A126" s="100"/>
      <c r="B126" s="100"/>
      <c r="C126" s="100"/>
      <c r="D126" s="100"/>
      <c r="E126" s="100"/>
    </row>
    <row r="127" spans="1:5" ht="12.75">
      <c r="A127" s="100"/>
      <c r="B127" s="100"/>
      <c r="C127" s="100"/>
      <c r="D127" s="100"/>
      <c r="E127" s="100"/>
    </row>
    <row r="128" spans="1:5" ht="12.75">
      <c r="A128" s="100"/>
      <c r="B128" s="100"/>
      <c r="C128" s="100"/>
      <c r="D128" s="100"/>
      <c r="E128" s="100"/>
    </row>
    <row r="129" spans="1:5" ht="12.75">
      <c r="A129" s="100"/>
      <c r="B129" s="100"/>
      <c r="C129" s="100"/>
      <c r="D129" s="100"/>
      <c r="E129" s="100"/>
    </row>
    <row r="130" spans="1:5" ht="12.75">
      <c r="A130" s="100"/>
      <c r="B130" s="100"/>
      <c r="C130" s="100"/>
      <c r="D130" s="100"/>
      <c r="E130" s="100"/>
    </row>
    <row r="131" spans="1:5" ht="12.75">
      <c r="A131" s="100"/>
      <c r="B131" s="100"/>
      <c r="C131" s="100"/>
      <c r="D131" s="100"/>
      <c r="E131" s="100"/>
    </row>
    <row r="132" spans="1:5" ht="12.75">
      <c r="A132" s="100"/>
      <c r="B132" s="100"/>
      <c r="C132" s="100"/>
      <c r="D132" s="100"/>
      <c r="E132" s="100"/>
    </row>
    <row r="133" spans="1:5" ht="12.75">
      <c r="A133" s="100"/>
      <c r="B133" s="100"/>
      <c r="C133" s="100"/>
      <c r="D133" s="100"/>
      <c r="E133" s="100"/>
    </row>
    <row r="134" spans="1:5" ht="12.75">
      <c r="A134" s="100"/>
      <c r="B134" s="100"/>
      <c r="C134" s="100"/>
      <c r="D134" s="100"/>
      <c r="E134" s="100"/>
    </row>
    <row r="135" spans="1:5" ht="12.75">
      <c r="A135" s="100"/>
      <c r="B135" s="100"/>
      <c r="C135" s="100"/>
      <c r="D135" s="100"/>
      <c r="E135" s="100"/>
    </row>
    <row r="136" spans="1:5" ht="12.75">
      <c r="A136" s="100"/>
      <c r="B136" s="100"/>
      <c r="C136" s="100"/>
      <c r="D136" s="100"/>
      <c r="E136" s="100"/>
    </row>
    <row r="137" spans="1:5" ht="12.75">
      <c r="A137" s="100"/>
      <c r="B137" s="100"/>
      <c r="C137" s="100"/>
      <c r="D137" s="100"/>
      <c r="E137" s="100"/>
    </row>
    <row r="138" spans="1:5" ht="12.75">
      <c r="A138" s="100"/>
      <c r="B138" s="100"/>
      <c r="C138" s="100"/>
      <c r="D138" s="100"/>
      <c r="E138" s="100"/>
    </row>
    <row r="139" spans="1:5" ht="12.75">
      <c r="A139" s="100"/>
      <c r="B139" s="100"/>
      <c r="C139" s="100"/>
      <c r="D139" s="100"/>
      <c r="E139" s="100"/>
    </row>
    <row r="140" spans="1:5" ht="12.75">
      <c r="A140" s="100"/>
      <c r="B140" s="100"/>
      <c r="C140" s="100"/>
      <c r="D140" s="100"/>
      <c r="E140" s="100"/>
    </row>
    <row r="141" spans="1:5" ht="12.75">
      <c r="A141" s="100"/>
      <c r="B141" s="100"/>
      <c r="C141" s="100"/>
      <c r="D141" s="100"/>
      <c r="E141" s="100"/>
    </row>
    <row r="142" spans="1:5" ht="12.75">
      <c r="A142" s="100"/>
      <c r="B142" s="100"/>
      <c r="C142" s="100"/>
      <c r="D142" s="100"/>
      <c r="E142" s="100"/>
    </row>
    <row r="143" spans="1:5" ht="12.75">
      <c r="A143" s="100"/>
      <c r="B143" s="100"/>
      <c r="C143" s="100"/>
      <c r="D143" s="100"/>
      <c r="E143" s="100"/>
    </row>
    <row r="144" spans="1:5" ht="12.75">
      <c r="A144" s="100"/>
      <c r="B144" s="100"/>
      <c r="C144" s="100"/>
      <c r="D144" s="100"/>
      <c r="E144" s="100"/>
    </row>
    <row r="145" spans="1:5" ht="12.75">
      <c r="A145" s="100"/>
      <c r="B145" s="100"/>
      <c r="C145" s="100"/>
      <c r="D145" s="100"/>
      <c r="E145" s="100"/>
    </row>
    <row r="146" spans="1:5" ht="12.75">
      <c r="A146" s="100"/>
      <c r="B146" s="100"/>
      <c r="C146" s="100"/>
      <c r="D146" s="100"/>
      <c r="E146" s="100"/>
    </row>
    <row r="147" spans="1:5" ht="12.75">
      <c r="A147" s="100"/>
      <c r="B147" s="100"/>
      <c r="C147" s="100"/>
      <c r="D147" s="100"/>
      <c r="E147" s="100"/>
    </row>
    <row r="148" spans="1:5" ht="12.75">
      <c r="A148" s="100"/>
      <c r="B148" s="100"/>
      <c r="C148" s="100"/>
      <c r="D148" s="100"/>
      <c r="E148" s="100"/>
    </row>
    <row r="149" spans="1:5" ht="12.75">
      <c r="A149" s="100"/>
      <c r="B149" s="100"/>
      <c r="C149" s="100"/>
      <c r="D149" s="100"/>
      <c r="E149" s="100"/>
    </row>
    <row r="150" spans="1:5" ht="12.75">
      <c r="A150" s="100"/>
      <c r="B150" s="100"/>
      <c r="C150" s="100"/>
      <c r="D150" s="100"/>
      <c r="E150" s="100"/>
    </row>
    <row r="151" spans="1:5" ht="12.75">
      <c r="A151" s="100"/>
      <c r="B151" s="100"/>
      <c r="C151" s="100"/>
      <c r="D151" s="100"/>
      <c r="E151" s="100"/>
    </row>
    <row r="152" spans="1:5" ht="12.75">
      <c r="A152" s="100"/>
      <c r="B152" s="100"/>
      <c r="C152" s="100"/>
      <c r="D152" s="100"/>
      <c r="E152" s="100"/>
    </row>
    <row r="153" spans="1:5" ht="12.75">
      <c r="A153" s="100"/>
      <c r="B153" s="100"/>
      <c r="C153" s="100"/>
      <c r="D153" s="100"/>
      <c r="E153" s="100"/>
    </row>
    <row r="154" spans="1:5" ht="12.75">
      <c r="A154" s="100"/>
      <c r="B154" s="100"/>
      <c r="C154" s="100"/>
      <c r="D154" s="100"/>
      <c r="E154" s="100"/>
    </row>
    <row r="155" spans="1:5" ht="12.75">
      <c r="A155" s="100"/>
      <c r="B155" s="100"/>
      <c r="C155" s="100"/>
      <c r="D155" s="100"/>
      <c r="E155" s="100"/>
    </row>
    <row r="156" spans="1:5" ht="12.75">
      <c r="A156" s="100"/>
      <c r="B156" s="100"/>
      <c r="C156" s="100"/>
      <c r="D156" s="100"/>
      <c r="E156" s="100"/>
    </row>
    <row r="157" spans="1:5" ht="12.75">
      <c r="A157" s="100"/>
      <c r="B157" s="100"/>
      <c r="C157" s="100"/>
      <c r="D157" s="100"/>
      <c r="E157" s="100"/>
    </row>
    <row r="158" spans="1:5" ht="12.75">
      <c r="A158" s="100"/>
      <c r="B158" s="100"/>
      <c r="C158" s="100"/>
      <c r="D158" s="100"/>
      <c r="E158" s="100"/>
    </row>
    <row r="159" spans="1:5" ht="12.75">
      <c r="A159" s="100"/>
      <c r="B159" s="100"/>
      <c r="C159" s="100"/>
      <c r="D159" s="100"/>
      <c r="E159" s="100"/>
    </row>
    <row r="160" spans="1:5" ht="12.75">
      <c r="A160" s="100"/>
      <c r="B160" s="100"/>
      <c r="C160" s="100"/>
      <c r="D160" s="100"/>
      <c r="E160" s="100"/>
    </row>
    <row r="161" spans="1:5" ht="12.75">
      <c r="A161" s="100"/>
      <c r="B161" s="100"/>
      <c r="C161" s="100"/>
      <c r="D161" s="100"/>
      <c r="E161" s="100"/>
    </row>
    <row r="162" spans="1:5" ht="12.75">
      <c r="A162" s="100"/>
      <c r="B162" s="100"/>
      <c r="C162" s="100"/>
      <c r="D162" s="100"/>
      <c r="E162" s="100"/>
    </row>
    <row r="163" spans="1:5" ht="12.75">
      <c r="A163" s="100"/>
      <c r="B163" s="100"/>
      <c r="C163" s="100"/>
      <c r="D163" s="100"/>
      <c r="E163" s="100"/>
    </row>
    <row r="164" spans="1:5" ht="12.75">
      <c r="A164" s="100"/>
      <c r="B164" s="100"/>
      <c r="C164" s="100"/>
      <c r="D164" s="100"/>
      <c r="E164" s="100"/>
    </row>
    <row r="165" spans="1:5" ht="12.75">
      <c r="A165" s="100"/>
      <c r="B165" s="100"/>
      <c r="C165" s="100"/>
      <c r="D165" s="100"/>
      <c r="E165" s="100"/>
    </row>
    <row r="166" spans="1:5" ht="12.75">
      <c r="A166" s="100"/>
      <c r="B166" s="100"/>
      <c r="C166" s="100"/>
      <c r="D166" s="100"/>
      <c r="E166" s="100"/>
    </row>
    <row r="167" spans="1:5" ht="12.75">
      <c r="A167" s="100"/>
      <c r="B167" s="100"/>
      <c r="C167" s="100"/>
      <c r="D167" s="100"/>
      <c r="E167" s="100"/>
    </row>
    <row r="168" spans="1:5" ht="12.75">
      <c r="A168" s="100"/>
      <c r="B168" s="100"/>
      <c r="C168" s="100"/>
      <c r="D168" s="100"/>
      <c r="E168" s="100"/>
    </row>
    <row r="169" spans="1:5" ht="12.75">
      <c r="A169" s="100"/>
      <c r="B169" s="100"/>
      <c r="C169" s="100"/>
      <c r="D169" s="100"/>
      <c r="E169" s="100"/>
    </row>
    <row r="170" spans="1:5" ht="12.75">
      <c r="A170" s="100"/>
      <c r="B170" s="100"/>
      <c r="C170" s="100"/>
      <c r="D170" s="100"/>
      <c r="E170" s="100"/>
    </row>
    <row r="171" spans="1:5" ht="12.75">
      <c r="A171" s="100"/>
      <c r="B171" s="100"/>
      <c r="C171" s="100"/>
      <c r="D171" s="100"/>
      <c r="E171" s="100"/>
    </row>
    <row r="172" spans="1:5" ht="12.75">
      <c r="A172" s="100"/>
      <c r="B172" s="100"/>
      <c r="C172" s="100"/>
      <c r="D172" s="100"/>
      <c r="E172" s="100"/>
    </row>
    <row r="173" spans="1:5" ht="12.75">
      <c r="A173" s="100"/>
      <c r="B173" s="100"/>
      <c r="C173" s="100"/>
      <c r="D173" s="100"/>
      <c r="E173" s="100"/>
    </row>
    <row r="174" spans="1:5" ht="12.75">
      <c r="A174" s="100"/>
      <c r="B174" s="100"/>
      <c r="C174" s="100"/>
      <c r="D174" s="100"/>
      <c r="E174" s="100"/>
    </row>
  </sheetData>
  <sheetProtection sheet="1"/>
  <mergeCells count="16">
    <mergeCell ref="A3:E3"/>
    <mergeCell ref="A4:E4"/>
    <mergeCell ref="B5:E5"/>
    <mergeCell ref="B26:E26"/>
    <mergeCell ref="D6:E6"/>
    <mergeCell ref="D27:E27"/>
    <mergeCell ref="A1:E1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B44:D44 D51:E51 E29:E36 B36:D36 E39:E44 B24:E24 E8:E15 B15:D15 E18:E23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0">
      <selection activeCell="C19" sqref="C19"/>
    </sheetView>
  </sheetViews>
  <sheetFormatPr defaultColWidth="9.00390625" defaultRowHeight="12.75"/>
  <cols>
    <col min="1" max="1" width="5.50390625" style="38" customWidth="1"/>
    <col min="2" max="2" width="33.125" style="38" customWidth="1"/>
    <col min="3" max="3" width="12.375" style="38" customWidth="1"/>
    <col min="4" max="4" width="11.50390625" style="38" customWidth="1"/>
    <col min="5" max="5" width="11.375" style="38" customWidth="1"/>
    <col min="6" max="6" width="11.00390625" style="38" customWidth="1"/>
    <col min="7" max="7" width="14.375" style="38" customWidth="1"/>
    <col min="8" max="16384" width="9.375" style="38" customWidth="1"/>
  </cols>
  <sheetData>
    <row r="2" spans="2:7" ht="15">
      <c r="B2" s="501" t="str">
        <f>CONCATENATE("10. melléklet ",'[1]ALAPADATOK'!A7," ",'[1]ALAPADATOK'!B7," ",'[1]ALAPADATOK'!C7," ",'[1]ALAPADATOK'!D7," ",'[1]ALAPADATOK'!E7," ",'[1]ALAPADATOK'!F7," ",'[1]ALAPADATOK'!G7," ",'[1]ALAPADATOK'!H7)</f>
        <v>10. melléklet a … / 2019 ( … ) önkormányzati rendelethez</v>
      </c>
      <c r="C2" s="501"/>
      <c r="D2" s="501"/>
      <c r="E2" s="501"/>
      <c r="F2" s="501"/>
      <c r="G2" s="501"/>
    </row>
    <row r="4" spans="1:7" ht="43.5" customHeight="1">
      <c r="A4" s="500" t="s">
        <v>551</v>
      </c>
      <c r="B4" s="500"/>
      <c r="C4" s="500"/>
      <c r="D4" s="500"/>
      <c r="E4" s="500"/>
      <c r="F4" s="500"/>
      <c r="G4" s="500"/>
    </row>
    <row r="6" spans="1:7" s="404" customFormat="1" ht="27" customHeight="1">
      <c r="A6" s="430" t="s">
        <v>550</v>
      </c>
      <c r="C6" s="499" t="s">
        <v>548</v>
      </c>
      <c r="D6" s="499"/>
      <c r="E6" s="499"/>
      <c r="F6" s="499"/>
      <c r="G6" s="499"/>
    </row>
    <row r="7" s="404" customFormat="1" ht="15.75"/>
    <row r="8" spans="1:6" s="404" customFormat="1" ht="24.75" customHeight="1">
      <c r="A8" s="430" t="s">
        <v>549</v>
      </c>
      <c r="C8" s="499" t="s">
        <v>548</v>
      </c>
      <c r="D8" s="499"/>
      <c r="E8" s="499"/>
      <c r="F8" s="499"/>
    </row>
    <row r="9" s="100" customFormat="1" ht="12.75"/>
    <row r="10" spans="1:7" s="426" customFormat="1" ht="15" customHeight="1">
      <c r="A10" s="429" t="s">
        <v>547</v>
      </c>
      <c r="B10" s="428"/>
      <c r="C10" s="428"/>
      <c r="D10" s="428"/>
      <c r="E10" s="428"/>
      <c r="F10" s="428"/>
      <c r="G10" s="428"/>
    </row>
    <row r="11" spans="1:7" s="426" customFormat="1" ht="15" customHeight="1" thickBot="1">
      <c r="A11" s="429" t="s">
        <v>546</v>
      </c>
      <c r="B11" s="428"/>
      <c r="C11" s="428"/>
      <c r="D11" s="428"/>
      <c r="E11" s="428"/>
      <c r="F11" s="428"/>
      <c r="G11" s="427" t="str">
        <f>'[1]KV_9.3.3.sz.mell'!C4</f>
        <v>Forintban!</v>
      </c>
    </row>
    <row r="12" spans="1:7" s="422" customFormat="1" ht="42" customHeight="1" thickBot="1">
      <c r="A12" s="425" t="s">
        <v>6</v>
      </c>
      <c r="B12" s="424" t="s">
        <v>545</v>
      </c>
      <c r="C12" s="424" t="s">
        <v>544</v>
      </c>
      <c r="D12" s="424" t="s">
        <v>543</v>
      </c>
      <c r="E12" s="424" t="s">
        <v>542</v>
      </c>
      <c r="F12" s="424" t="s">
        <v>541</v>
      </c>
      <c r="G12" s="423" t="s">
        <v>42</v>
      </c>
    </row>
    <row r="13" spans="1:7" ht="24" customHeight="1">
      <c r="A13" s="421" t="s">
        <v>8</v>
      </c>
      <c r="B13" s="420" t="s">
        <v>540</v>
      </c>
      <c r="C13" s="419">
        <v>968931</v>
      </c>
      <c r="D13" s="419"/>
      <c r="E13" s="419"/>
      <c r="F13" s="419"/>
      <c r="G13" s="418">
        <f aca="true" t="shared" si="0" ref="G13:G19">SUM(C13:F13)</f>
        <v>968931</v>
      </c>
    </row>
    <row r="14" spans="1:7" ht="24" customHeight="1">
      <c r="A14" s="417" t="s">
        <v>9</v>
      </c>
      <c r="B14" s="416" t="s">
        <v>539</v>
      </c>
      <c r="C14" s="415"/>
      <c r="D14" s="415"/>
      <c r="E14" s="415"/>
      <c r="F14" s="415"/>
      <c r="G14" s="414">
        <f t="shared" si="0"/>
        <v>0</v>
      </c>
    </row>
    <row r="15" spans="1:7" ht="24" customHeight="1">
      <c r="A15" s="417" t="s">
        <v>10</v>
      </c>
      <c r="B15" s="416" t="s">
        <v>538</v>
      </c>
      <c r="C15" s="415"/>
      <c r="D15" s="415"/>
      <c r="E15" s="415"/>
      <c r="F15" s="415"/>
      <c r="G15" s="414">
        <f t="shared" si="0"/>
        <v>0</v>
      </c>
    </row>
    <row r="16" spans="1:7" ht="24" customHeight="1">
      <c r="A16" s="417" t="s">
        <v>11</v>
      </c>
      <c r="B16" s="416" t="s">
        <v>537</v>
      </c>
      <c r="C16" s="415"/>
      <c r="D16" s="415"/>
      <c r="E16" s="415"/>
      <c r="F16" s="415"/>
      <c r="G16" s="414">
        <f t="shared" si="0"/>
        <v>0</v>
      </c>
    </row>
    <row r="17" spans="1:7" ht="24" customHeight="1">
      <c r="A17" s="417" t="s">
        <v>12</v>
      </c>
      <c r="B17" s="416" t="s">
        <v>536</v>
      </c>
      <c r="C17" s="415"/>
      <c r="D17" s="415"/>
      <c r="E17" s="415"/>
      <c r="F17" s="415"/>
      <c r="G17" s="414">
        <f t="shared" si="0"/>
        <v>0</v>
      </c>
    </row>
    <row r="18" spans="1:7" ht="24" customHeight="1" thickBot="1">
      <c r="A18" s="413" t="s">
        <v>13</v>
      </c>
      <c r="B18" s="412" t="s">
        <v>535</v>
      </c>
      <c r="C18" s="411">
        <v>1082869</v>
      </c>
      <c r="D18" s="411"/>
      <c r="E18" s="411"/>
      <c r="F18" s="411"/>
      <c r="G18" s="410">
        <f t="shared" si="0"/>
        <v>1082869</v>
      </c>
    </row>
    <row r="19" spans="1:7" s="405" customFormat="1" ht="24" customHeight="1" thickBot="1">
      <c r="A19" s="409" t="s">
        <v>14</v>
      </c>
      <c r="B19" s="408" t="s">
        <v>42</v>
      </c>
      <c r="C19" s="407">
        <f>SUM(C13:C18)</f>
        <v>2051800</v>
      </c>
      <c r="D19" s="407">
        <f>SUM(D13:D18)</f>
        <v>0</v>
      </c>
      <c r="E19" s="407">
        <f>SUM(E13:E18)</f>
        <v>0</v>
      </c>
      <c r="F19" s="407">
        <f>SUM(F13:F18)</f>
        <v>0</v>
      </c>
      <c r="G19" s="406">
        <f t="shared" si="0"/>
        <v>2051800</v>
      </c>
    </row>
    <row r="20" spans="1:7" s="100" customFormat="1" ht="12.75">
      <c r="A20" s="125"/>
      <c r="B20" s="125"/>
      <c r="C20" s="125"/>
      <c r="D20" s="125"/>
      <c r="E20" s="125"/>
      <c r="F20" s="125"/>
      <c r="G20" s="125"/>
    </row>
    <row r="21" spans="1:7" s="100" customFormat="1" ht="12.75">
      <c r="A21" s="125"/>
      <c r="B21" s="125"/>
      <c r="C21" s="125"/>
      <c r="D21" s="125"/>
      <c r="E21" s="125"/>
      <c r="F21" s="125"/>
      <c r="G21" s="125"/>
    </row>
    <row r="22" spans="1:7" s="100" customFormat="1" ht="12.75">
      <c r="A22" s="125"/>
      <c r="B22" s="125"/>
      <c r="C22" s="125"/>
      <c r="D22" s="125"/>
      <c r="E22" s="125"/>
      <c r="F22" s="125"/>
      <c r="G22" s="125"/>
    </row>
    <row r="23" spans="1:7" s="100" customFormat="1" ht="15.75">
      <c r="A23" s="404" t="str">
        <f>+CONCATENATE("......................, ",LEFT('[1]KV_ÖSSZEFÜGGÉSEK'!A5,4),". .......................... hó ..... nap")</f>
        <v>......................, 2019. .......................... hó ..... nap</v>
      </c>
      <c r="F23" s="125"/>
      <c r="G23" s="125"/>
    </row>
    <row r="24" spans="6:7" s="100" customFormat="1" ht="12.75">
      <c r="F24" s="125"/>
      <c r="G24" s="125"/>
    </row>
    <row r="25" spans="1:7" ht="12.75">
      <c r="A25" s="125"/>
      <c r="B25" s="125"/>
      <c r="C25" s="125"/>
      <c r="D25" s="125"/>
      <c r="E25" s="125"/>
      <c r="F25" s="125"/>
      <c r="G25" s="125"/>
    </row>
    <row r="26" spans="1:7" ht="12.75">
      <c r="A26" s="125"/>
      <c r="B26" s="125"/>
      <c r="C26" s="100"/>
      <c r="D26" s="100"/>
      <c r="E26" s="100"/>
      <c r="F26" s="100"/>
      <c r="G26" s="125"/>
    </row>
    <row r="27" spans="1:7" ht="13.5">
      <c r="A27" s="125"/>
      <c r="B27" s="125"/>
      <c r="C27" s="402"/>
      <c r="D27" s="403" t="s">
        <v>534</v>
      </c>
      <c r="E27" s="403"/>
      <c r="F27" s="402"/>
      <c r="G27" s="125"/>
    </row>
    <row r="28" spans="3:6" ht="13.5">
      <c r="C28" s="400"/>
      <c r="D28" s="401"/>
      <c r="E28" s="401"/>
      <c r="F28" s="400"/>
    </row>
    <row r="29" spans="3:6" ht="13.5">
      <c r="C29" s="400"/>
      <c r="D29" s="401"/>
      <c r="E29" s="401"/>
      <c r="F29" s="400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36">
      <selection activeCell="D146" sqref="D146"/>
    </sheetView>
  </sheetViews>
  <sheetFormatPr defaultColWidth="9.00390625" defaultRowHeight="12.75"/>
  <cols>
    <col min="1" max="1" width="9.00390625" style="222" customWidth="1"/>
    <col min="2" max="2" width="75.875" style="222" customWidth="1"/>
    <col min="3" max="3" width="15.50390625" style="223" customWidth="1"/>
    <col min="4" max="5" width="15.50390625" style="222" customWidth="1"/>
    <col min="6" max="6" width="9.00390625" style="31" customWidth="1"/>
    <col min="7" max="16384" width="9.375" style="31" customWidth="1"/>
  </cols>
  <sheetData>
    <row r="1" spans="1:5" ht="14.25" customHeight="1">
      <c r="A1" s="357"/>
      <c r="B1" s="357"/>
      <c r="C1" s="361"/>
      <c r="D1" s="357"/>
      <c r="E1" s="385" t="str">
        <f>CONCATENATE("1. tájékoztató tábla ",ALAPADATOK!A7," ",ALAPADATOK!B7," ",ALAPADATOK!C7," ",ALAPADATOK!D7," ",ALAPADATOK!E7," ",ALAPADATOK!F7," ",ALAPADATOK!G7," ",ALAPADATOK!H7)</f>
        <v>1. tájékoztató tábla a … / 2019 ( … ) önkormányzati rendelethez</v>
      </c>
    </row>
    <row r="2" spans="1:5" ht="15.75">
      <c r="A2" s="502" t="str">
        <f>CONCATENATE(ALAPADATOK!A3)</f>
        <v>LENGYEL KÖZSÉG  ÖNKORMÁNYZATA</v>
      </c>
      <c r="B2" s="502"/>
      <c r="C2" s="503"/>
      <c r="D2" s="502"/>
      <c r="E2" s="502"/>
    </row>
    <row r="3" spans="1:5" ht="15.75">
      <c r="A3" s="502" t="s">
        <v>455</v>
      </c>
      <c r="B3" s="502"/>
      <c r="C3" s="503"/>
      <c r="D3" s="502"/>
      <c r="E3" s="502"/>
    </row>
    <row r="4" spans="1:5" ht="15.75" customHeight="1">
      <c r="A4" s="443" t="s">
        <v>5</v>
      </c>
      <c r="B4" s="443"/>
      <c r="C4" s="443"/>
      <c r="D4" s="443"/>
      <c r="E4" s="443"/>
    </row>
    <row r="5" spans="1:5" ht="15.75" customHeight="1" thickBot="1">
      <c r="A5" s="444" t="s">
        <v>109</v>
      </c>
      <c r="B5" s="444"/>
      <c r="C5" s="361"/>
      <c r="D5" s="386"/>
      <c r="E5" s="395" t="e">
        <f>#REF!</f>
        <v>#REF!</v>
      </c>
    </row>
    <row r="6" spans="1:5" ht="30.75" customHeight="1" thickBot="1">
      <c r="A6" s="362" t="s">
        <v>52</v>
      </c>
      <c r="B6" s="363" t="s">
        <v>7</v>
      </c>
      <c r="C6" s="363" t="str">
        <f>+CONCATENATE(LEFT(KV_ÖSSZEFÜGGÉSEK!A5,4)-2,". évi tény")</f>
        <v>2017. évi tény</v>
      </c>
      <c r="D6" s="396" t="str">
        <f>+CONCATENATE(LEFT(KV_ÖSSZEFÜGGÉSEK!A5,4)-1,". évi várható")</f>
        <v>2018. évi várható</v>
      </c>
      <c r="E6" s="397" t="str">
        <f>+'KV_1.1.sz.mell.'!C8</f>
        <v>2019. évi előirányzat</v>
      </c>
    </row>
    <row r="7" spans="1:5" s="32" customFormat="1" ht="12" customHeight="1" thickBot="1">
      <c r="A7" s="29" t="s">
        <v>389</v>
      </c>
      <c r="B7" s="30" t="s">
        <v>390</v>
      </c>
      <c r="C7" s="30" t="s">
        <v>391</v>
      </c>
      <c r="D7" s="30" t="s">
        <v>393</v>
      </c>
      <c r="E7" s="261" t="s">
        <v>392</v>
      </c>
    </row>
    <row r="8" spans="1:5" s="1" customFormat="1" ht="12" customHeight="1" thickBot="1">
      <c r="A8" s="17" t="s">
        <v>8</v>
      </c>
      <c r="B8" s="18" t="s">
        <v>177</v>
      </c>
      <c r="C8" s="231">
        <f>+C9+C10+C11+C12+C13+C14</f>
        <v>22966262</v>
      </c>
      <c r="D8" s="231">
        <f>+D9+D10+D11+D12+D13+D14</f>
        <v>25876438</v>
      </c>
      <c r="E8" s="139">
        <f>+E9+E10+E11+E12+E13+E14</f>
        <v>24313602</v>
      </c>
    </row>
    <row r="9" spans="1:5" s="1" customFormat="1" ht="12" customHeight="1">
      <c r="A9" s="12" t="s">
        <v>64</v>
      </c>
      <c r="B9" s="243" t="s">
        <v>178</v>
      </c>
      <c r="C9" s="233">
        <v>14540724</v>
      </c>
      <c r="D9" s="233">
        <v>13682064</v>
      </c>
      <c r="E9" s="154">
        <v>12494740</v>
      </c>
    </row>
    <row r="10" spans="1:5" s="1" customFormat="1" ht="12" customHeight="1">
      <c r="A10" s="11" t="s">
        <v>65</v>
      </c>
      <c r="B10" s="244" t="s">
        <v>179</v>
      </c>
      <c r="C10" s="232"/>
      <c r="D10" s="232"/>
      <c r="E10" s="153">
        <v>0</v>
      </c>
    </row>
    <row r="11" spans="1:5" s="1" customFormat="1" ht="12" customHeight="1">
      <c r="A11" s="11" t="s">
        <v>66</v>
      </c>
      <c r="B11" s="244" t="s">
        <v>180</v>
      </c>
      <c r="C11" s="232">
        <v>5176860</v>
      </c>
      <c r="D11" s="232">
        <v>8013774</v>
      </c>
      <c r="E11" s="153">
        <v>10018862</v>
      </c>
    </row>
    <row r="12" spans="1:5" s="1" customFormat="1" ht="12" customHeight="1">
      <c r="A12" s="11" t="s">
        <v>67</v>
      </c>
      <c r="B12" s="244" t="s">
        <v>181</v>
      </c>
      <c r="C12" s="232">
        <v>1200000</v>
      </c>
      <c r="D12" s="232">
        <v>1800000</v>
      </c>
      <c r="E12" s="153">
        <v>1800000</v>
      </c>
    </row>
    <row r="13" spans="1:5" s="1" customFormat="1" ht="12" customHeight="1">
      <c r="A13" s="11" t="s">
        <v>105</v>
      </c>
      <c r="B13" s="147" t="s">
        <v>328</v>
      </c>
      <c r="C13" s="232">
        <v>1893480</v>
      </c>
      <c r="D13" s="232">
        <v>2380600</v>
      </c>
      <c r="E13" s="153"/>
    </row>
    <row r="14" spans="1:5" s="1" customFormat="1" ht="12" customHeight="1" thickBot="1">
      <c r="A14" s="13" t="s">
        <v>68</v>
      </c>
      <c r="B14" s="148" t="s">
        <v>329</v>
      </c>
      <c r="C14" s="232">
        <v>155198</v>
      </c>
      <c r="D14" s="232"/>
      <c r="E14" s="153"/>
    </row>
    <row r="15" spans="1:5" s="1" customFormat="1" ht="12" customHeight="1" thickBot="1">
      <c r="A15" s="17" t="s">
        <v>9</v>
      </c>
      <c r="B15" s="146" t="s">
        <v>182</v>
      </c>
      <c r="C15" s="231">
        <f>+C16+C17+C18+C19+C20</f>
        <v>10701360</v>
      </c>
      <c r="D15" s="231">
        <f>+D16+D17+D18+D19+D20</f>
        <v>8418023</v>
      </c>
      <c r="E15" s="139">
        <f>+E16+E17+E18+E19+E20</f>
        <v>8446834</v>
      </c>
    </row>
    <row r="16" spans="1:5" s="1" customFormat="1" ht="12" customHeight="1">
      <c r="A16" s="12" t="s">
        <v>70</v>
      </c>
      <c r="B16" s="243" t="s">
        <v>183</v>
      </c>
      <c r="C16" s="233"/>
      <c r="D16" s="233"/>
      <c r="E16" s="141"/>
    </row>
    <row r="17" spans="1:5" s="1" customFormat="1" ht="12" customHeight="1">
      <c r="A17" s="11" t="s">
        <v>71</v>
      </c>
      <c r="B17" s="244" t="s">
        <v>184</v>
      </c>
      <c r="C17" s="232"/>
      <c r="D17" s="232"/>
      <c r="E17" s="140"/>
    </row>
    <row r="18" spans="1:5" s="1" customFormat="1" ht="12" customHeight="1">
      <c r="A18" s="11" t="s">
        <v>72</v>
      </c>
      <c r="B18" s="244" t="s">
        <v>321</v>
      </c>
      <c r="C18" s="232"/>
      <c r="D18" s="232"/>
      <c r="E18" s="140"/>
    </row>
    <row r="19" spans="1:5" s="1" customFormat="1" ht="12" customHeight="1">
      <c r="A19" s="11" t="s">
        <v>73</v>
      </c>
      <c r="B19" s="244" t="s">
        <v>322</v>
      </c>
      <c r="C19" s="232"/>
      <c r="D19" s="232"/>
      <c r="E19" s="140"/>
    </row>
    <row r="20" spans="1:5" s="1" customFormat="1" ht="12" customHeight="1">
      <c r="A20" s="11" t="s">
        <v>74</v>
      </c>
      <c r="B20" s="244" t="s">
        <v>185</v>
      </c>
      <c r="C20" s="232">
        <v>10701360</v>
      </c>
      <c r="D20" s="232">
        <v>8418023</v>
      </c>
      <c r="E20" s="153">
        <v>8446834</v>
      </c>
    </row>
    <row r="21" spans="1:5" s="1" customFormat="1" ht="12" customHeight="1" thickBot="1">
      <c r="A21" s="13" t="s">
        <v>80</v>
      </c>
      <c r="B21" s="148" t="s">
        <v>186</v>
      </c>
      <c r="C21" s="234"/>
      <c r="D21" s="234"/>
      <c r="E21" s="142"/>
    </row>
    <row r="22" spans="1:5" s="1" customFormat="1" ht="12" customHeight="1" thickBot="1">
      <c r="A22" s="17" t="s">
        <v>10</v>
      </c>
      <c r="B22" s="18" t="s">
        <v>187</v>
      </c>
      <c r="C22" s="231">
        <f>+C23+C24+C25+C26+C27</f>
        <v>1242452</v>
      </c>
      <c r="D22" s="231">
        <f>+D23+D24+D25+D26+D27</f>
        <v>0</v>
      </c>
      <c r="E22" s="139">
        <f>+E23+E24+E25+E26+E27</f>
        <v>0</v>
      </c>
    </row>
    <row r="23" spans="1:5" s="1" customFormat="1" ht="12" customHeight="1">
      <c r="A23" s="12" t="s">
        <v>53</v>
      </c>
      <c r="B23" s="243" t="s">
        <v>188</v>
      </c>
      <c r="C23" s="233">
        <v>1242452</v>
      </c>
      <c r="D23" s="233"/>
      <c r="E23" s="141"/>
    </row>
    <row r="24" spans="1:5" s="1" customFormat="1" ht="12" customHeight="1">
      <c r="A24" s="11" t="s">
        <v>54</v>
      </c>
      <c r="B24" s="244" t="s">
        <v>189</v>
      </c>
      <c r="C24" s="232"/>
      <c r="D24" s="232"/>
      <c r="E24" s="140"/>
    </row>
    <row r="25" spans="1:5" s="1" customFormat="1" ht="12" customHeight="1">
      <c r="A25" s="11" t="s">
        <v>55</v>
      </c>
      <c r="B25" s="244" t="s">
        <v>323</v>
      </c>
      <c r="C25" s="232"/>
      <c r="D25" s="232"/>
      <c r="E25" s="140"/>
    </row>
    <row r="26" spans="1:5" s="1" customFormat="1" ht="12" customHeight="1">
      <c r="A26" s="11" t="s">
        <v>56</v>
      </c>
      <c r="B26" s="244" t="s">
        <v>324</v>
      </c>
      <c r="C26" s="232"/>
      <c r="D26" s="232"/>
      <c r="E26" s="140"/>
    </row>
    <row r="27" spans="1:5" s="1" customFormat="1" ht="12" customHeight="1">
      <c r="A27" s="11" t="s">
        <v>119</v>
      </c>
      <c r="B27" s="244" t="s">
        <v>190</v>
      </c>
      <c r="C27" s="232"/>
      <c r="D27" s="232"/>
      <c r="E27" s="140"/>
    </row>
    <row r="28" spans="1:5" s="1" customFormat="1" ht="12" customHeight="1" thickBot="1">
      <c r="A28" s="13" t="s">
        <v>120</v>
      </c>
      <c r="B28" s="245" t="s">
        <v>191</v>
      </c>
      <c r="C28" s="234"/>
      <c r="D28" s="234"/>
      <c r="E28" s="142"/>
    </row>
    <row r="29" spans="1:5" s="1" customFormat="1" ht="12" customHeight="1" thickBot="1">
      <c r="A29" s="17" t="s">
        <v>121</v>
      </c>
      <c r="B29" s="18" t="s">
        <v>192</v>
      </c>
      <c r="C29" s="238">
        <f>SUM(C30:C36)</f>
        <v>2455021</v>
      </c>
      <c r="D29" s="238">
        <f>SUM(D30:D36)</f>
        <v>3085537</v>
      </c>
      <c r="E29" s="260">
        <f>SUM(E30:E36)</f>
        <v>3912225</v>
      </c>
    </row>
    <row r="30" spans="1:5" s="1" customFormat="1" ht="12" customHeight="1">
      <c r="A30" s="12" t="s">
        <v>193</v>
      </c>
      <c r="B30" s="243" t="s">
        <v>411</v>
      </c>
      <c r="C30" s="233"/>
      <c r="D30" s="233"/>
      <c r="E30" s="152"/>
    </row>
    <row r="31" spans="1:5" s="1" customFormat="1" ht="12" customHeight="1">
      <c r="A31" s="11" t="s">
        <v>194</v>
      </c>
      <c r="B31" s="244" t="s">
        <v>412</v>
      </c>
      <c r="C31" s="232"/>
      <c r="D31" s="232"/>
      <c r="E31" s="153"/>
    </row>
    <row r="32" spans="1:5" s="1" customFormat="1" ht="12" customHeight="1">
      <c r="A32" s="11" t="s">
        <v>195</v>
      </c>
      <c r="B32" s="244" t="s">
        <v>413</v>
      </c>
      <c r="C32" s="232"/>
      <c r="D32" s="232"/>
      <c r="E32" s="153"/>
    </row>
    <row r="33" spans="1:5" s="1" customFormat="1" ht="12" customHeight="1">
      <c r="A33" s="11" t="s">
        <v>196</v>
      </c>
      <c r="B33" s="244" t="s">
        <v>414</v>
      </c>
      <c r="C33" s="232"/>
      <c r="D33" s="232"/>
      <c r="E33" s="153"/>
    </row>
    <row r="34" spans="1:5" s="1" customFormat="1" ht="12" customHeight="1">
      <c r="A34" s="11" t="s">
        <v>408</v>
      </c>
      <c r="B34" s="244" t="s">
        <v>197</v>
      </c>
      <c r="C34" s="232">
        <v>1444676</v>
      </c>
      <c r="D34" s="232">
        <v>1780170</v>
      </c>
      <c r="E34" s="153">
        <v>1853494</v>
      </c>
    </row>
    <row r="35" spans="1:5" s="1" customFormat="1" ht="12" customHeight="1">
      <c r="A35" s="11" t="s">
        <v>409</v>
      </c>
      <c r="B35" s="244" t="s">
        <v>198</v>
      </c>
      <c r="C35" s="232">
        <v>784100</v>
      </c>
      <c r="D35" s="232">
        <v>899030</v>
      </c>
      <c r="E35" s="153">
        <v>1085743</v>
      </c>
    </row>
    <row r="36" spans="1:5" s="1" customFormat="1" ht="12" customHeight="1" thickBot="1">
      <c r="A36" s="13" t="s">
        <v>410</v>
      </c>
      <c r="B36" s="245" t="s">
        <v>199</v>
      </c>
      <c r="C36" s="234">
        <v>226245</v>
      </c>
      <c r="D36" s="234">
        <v>406337</v>
      </c>
      <c r="E36" s="155">
        <v>972988</v>
      </c>
    </row>
    <row r="37" spans="1:5" s="1" customFormat="1" ht="12" customHeight="1" thickBot="1">
      <c r="A37" s="17" t="s">
        <v>12</v>
      </c>
      <c r="B37" s="18" t="s">
        <v>330</v>
      </c>
      <c r="C37" s="231">
        <f>SUM(C38:C48)</f>
        <v>2299009</v>
      </c>
      <c r="D37" s="231">
        <f>SUM(D38:D48)</f>
        <v>2380079</v>
      </c>
      <c r="E37" s="139">
        <f>SUM(E38:E48)</f>
        <v>2082000</v>
      </c>
    </row>
    <row r="38" spans="1:5" s="1" customFormat="1" ht="12" customHeight="1">
      <c r="A38" s="12" t="s">
        <v>57</v>
      </c>
      <c r="B38" s="243" t="s">
        <v>202</v>
      </c>
      <c r="C38" s="233"/>
      <c r="D38" s="233"/>
      <c r="E38" s="141"/>
    </row>
    <row r="39" spans="1:5" s="1" customFormat="1" ht="12" customHeight="1">
      <c r="A39" s="11" t="s">
        <v>58</v>
      </c>
      <c r="B39" s="244" t="s">
        <v>203</v>
      </c>
      <c r="C39" s="232">
        <v>2291953</v>
      </c>
      <c r="D39" s="232">
        <v>2284294</v>
      </c>
      <c r="E39" s="153">
        <v>2000000</v>
      </c>
    </row>
    <row r="40" spans="1:5" s="1" customFormat="1" ht="12" customHeight="1">
      <c r="A40" s="11" t="s">
        <v>59</v>
      </c>
      <c r="B40" s="244" t="s">
        <v>204</v>
      </c>
      <c r="C40" s="232"/>
      <c r="D40" s="232"/>
      <c r="E40" s="153"/>
    </row>
    <row r="41" spans="1:5" s="1" customFormat="1" ht="12" customHeight="1">
      <c r="A41" s="11" t="s">
        <v>123</v>
      </c>
      <c r="B41" s="244" t="s">
        <v>205</v>
      </c>
      <c r="C41" s="232"/>
      <c r="D41" s="232"/>
      <c r="E41" s="153"/>
    </row>
    <row r="42" spans="1:5" s="1" customFormat="1" ht="12" customHeight="1">
      <c r="A42" s="11" t="s">
        <v>124</v>
      </c>
      <c r="B42" s="244" t="s">
        <v>206</v>
      </c>
      <c r="C42" s="232"/>
      <c r="D42" s="232"/>
      <c r="E42" s="153"/>
    </row>
    <row r="43" spans="1:5" s="1" customFormat="1" ht="12" customHeight="1">
      <c r="A43" s="11" t="s">
        <v>125</v>
      </c>
      <c r="B43" s="244" t="s">
        <v>207</v>
      </c>
      <c r="C43" s="232"/>
      <c r="D43" s="232"/>
      <c r="E43" s="153"/>
    </row>
    <row r="44" spans="1:5" s="1" customFormat="1" ht="12" customHeight="1">
      <c r="A44" s="11" t="s">
        <v>126</v>
      </c>
      <c r="B44" s="244" t="s">
        <v>208</v>
      </c>
      <c r="C44" s="232"/>
      <c r="D44" s="232"/>
      <c r="E44" s="153"/>
    </row>
    <row r="45" spans="1:5" s="1" customFormat="1" ht="12" customHeight="1">
      <c r="A45" s="11" t="s">
        <v>127</v>
      </c>
      <c r="B45" s="244" t="s">
        <v>415</v>
      </c>
      <c r="C45" s="232">
        <v>2061</v>
      </c>
      <c r="D45" s="232">
        <v>1059</v>
      </c>
      <c r="E45" s="153">
        <v>2000</v>
      </c>
    </row>
    <row r="46" spans="1:5" s="1" customFormat="1" ht="12" customHeight="1">
      <c r="A46" s="11" t="s">
        <v>200</v>
      </c>
      <c r="B46" s="244" t="s">
        <v>209</v>
      </c>
      <c r="C46" s="235"/>
      <c r="D46" s="235"/>
      <c r="E46" s="156">
        <v>0</v>
      </c>
    </row>
    <row r="47" spans="1:5" s="1" customFormat="1" ht="12" customHeight="1">
      <c r="A47" s="13" t="s">
        <v>201</v>
      </c>
      <c r="B47" s="245" t="s">
        <v>332</v>
      </c>
      <c r="C47" s="236"/>
      <c r="D47" s="236"/>
      <c r="E47" s="237"/>
    </row>
    <row r="48" spans="1:5" s="1" customFormat="1" ht="12" customHeight="1" thickBot="1">
      <c r="A48" s="13" t="s">
        <v>331</v>
      </c>
      <c r="B48" s="148" t="s">
        <v>210</v>
      </c>
      <c r="C48" s="236">
        <v>4995</v>
      </c>
      <c r="D48" s="236">
        <v>94726</v>
      </c>
      <c r="E48" s="237">
        <v>80000</v>
      </c>
    </row>
    <row r="49" spans="1:5" s="1" customFormat="1" ht="12" customHeight="1" thickBot="1">
      <c r="A49" s="17" t="s">
        <v>13</v>
      </c>
      <c r="B49" s="18" t="s">
        <v>211</v>
      </c>
      <c r="C49" s="231">
        <f>SUM(C50:C54)</f>
        <v>0</v>
      </c>
      <c r="D49" s="231">
        <f>SUM(D50:D54)</f>
        <v>110000</v>
      </c>
      <c r="E49" s="139">
        <f>SUM(E50:E54)</f>
        <v>0</v>
      </c>
    </row>
    <row r="50" spans="1:5" s="1" customFormat="1" ht="12" customHeight="1">
      <c r="A50" s="12" t="s">
        <v>60</v>
      </c>
      <c r="B50" s="243" t="s">
        <v>215</v>
      </c>
      <c r="C50" s="264"/>
      <c r="D50" s="264"/>
      <c r="E50" s="145"/>
    </row>
    <row r="51" spans="1:5" s="1" customFormat="1" ht="12" customHeight="1">
      <c r="A51" s="11" t="s">
        <v>61</v>
      </c>
      <c r="B51" s="244" t="s">
        <v>216</v>
      </c>
      <c r="C51" s="235"/>
      <c r="D51" s="235">
        <v>110000</v>
      </c>
      <c r="E51" s="143"/>
    </row>
    <row r="52" spans="1:5" s="1" customFormat="1" ht="12" customHeight="1">
      <c r="A52" s="11" t="s">
        <v>212</v>
      </c>
      <c r="B52" s="244" t="s">
        <v>217</v>
      </c>
      <c r="C52" s="235"/>
      <c r="D52" s="235"/>
      <c r="E52" s="143"/>
    </row>
    <row r="53" spans="1:5" s="1" customFormat="1" ht="12" customHeight="1">
      <c r="A53" s="11" t="s">
        <v>213</v>
      </c>
      <c r="B53" s="244" t="s">
        <v>218</v>
      </c>
      <c r="C53" s="235"/>
      <c r="D53" s="235"/>
      <c r="E53" s="143"/>
    </row>
    <row r="54" spans="1:5" s="1" customFormat="1" ht="12" customHeight="1" thickBot="1">
      <c r="A54" s="13" t="s">
        <v>214</v>
      </c>
      <c r="B54" s="148" t="s">
        <v>219</v>
      </c>
      <c r="C54" s="236"/>
      <c r="D54" s="236"/>
      <c r="E54" s="144"/>
    </row>
    <row r="55" spans="1:5" s="1" customFormat="1" ht="12" customHeight="1" thickBot="1">
      <c r="A55" s="17" t="s">
        <v>128</v>
      </c>
      <c r="B55" s="18" t="s">
        <v>220</v>
      </c>
      <c r="C55" s="231">
        <f>SUM(C56:C58)</f>
        <v>110000</v>
      </c>
      <c r="D55" s="231">
        <f>SUM(D56:D58)</f>
        <v>219887</v>
      </c>
      <c r="E55" s="139">
        <f>SUM(E56:E58)</f>
        <v>0</v>
      </c>
    </row>
    <row r="56" spans="1:5" s="1" customFormat="1" ht="12" customHeight="1">
      <c r="A56" s="12" t="s">
        <v>62</v>
      </c>
      <c r="B56" s="243" t="s">
        <v>221</v>
      </c>
      <c r="C56" s="233"/>
      <c r="D56" s="233"/>
      <c r="E56" s="141"/>
    </row>
    <row r="57" spans="1:5" s="1" customFormat="1" ht="12" customHeight="1">
      <c r="A57" s="11" t="s">
        <v>63</v>
      </c>
      <c r="B57" s="244" t="s">
        <v>325</v>
      </c>
      <c r="C57" s="232"/>
      <c r="D57" s="232"/>
      <c r="E57" s="140"/>
    </row>
    <row r="58" spans="1:5" s="1" customFormat="1" ht="12" customHeight="1">
      <c r="A58" s="11" t="s">
        <v>224</v>
      </c>
      <c r="B58" s="244" t="s">
        <v>222</v>
      </c>
      <c r="C58" s="232">
        <v>110000</v>
      </c>
      <c r="D58" s="232">
        <v>219887</v>
      </c>
      <c r="E58" s="140"/>
    </row>
    <row r="59" spans="1:5" s="1" customFormat="1" ht="12" customHeight="1" thickBot="1">
      <c r="A59" s="13" t="s">
        <v>225</v>
      </c>
      <c r="B59" s="148" t="s">
        <v>223</v>
      </c>
      <c r="C59" s="234"/>
      <c r="D59" s="234"/>
      <c r="E59" s="142"/>
    </row>
    <row r="60" spans="1:5" s="1" customFormat="1" ht="12" customHeight="1" thickBot="1">
      <c r="A60" s="17" t="s">
        <v>15</v>
      </c>
      <c r="B60" s="146" t="s">
        <v>226</v>
      </c>
      <c r="C60" s="231">
        <f>SUM(C61:C63)</f>
        <v>72800</v>
      </c>
      <c r="D60" s="231">
        <f>SUM(D61:D63)</f>
        <v>2587760</v>
      </c>
      <c r="E60" s="139">
        <f>SUM(E61:E63)</f>
        <v>0</v>
      </c>
    </row>
    <row r="61" spans="1:5" s="1" customFormat="1" ht="12" customHeight="1">
      <c r="A61" s="12" t="s">
        <v>129</v>
      </c>
      <c r="B61" s="243" t="s">
        <v>228</v>
      </c>
      <c r="C61" s="235"/>
      <c r="D61" s="235"/>
      <c r="E61" s="143"/>
    </row>
    <row r="62" spans="1:5" s="1" customFormat="1" ht="12" customHeight="1">
      <c r="A62" s="11" t="s">
        <v>130</v>
      </c>
      <c r="B62" s="244" t="s">
        <v>326</v>
      </c>
      <c r="C62" s="235"/>
      <c r="D62" s="235">
        <v>2536210</v>
      </c>
      <c r="E62" s="143"/>
    </row>
    <row r="63" spans="1:5" s="1" customFormat="1" ht="12" customHeight="1">
      <c r="A63" s="11" t="s">
        <v>156</v>
      </c>
      <c r="B63" s="244" t="s">
        <v>229</v>
      </c>
      <c r="C63" s="235">
        <v>72800</v>
      </c>
      <c r="D63" s="235">
        <v>51550</v>
      </c>
      <c r="E63" s="143"/>
    </row>
    <row r="64" spans="1:5" s="1" customFormat="1" ht="12" customHeight="1" thickBot="1">
      <c r="A64" s="13" t="s">
        <v>227</v>
      </c>
      <c r="B64" s="148" t="s">
        <v>230</v>
      </c>
      <c r="C64" s="235"/>
      <c r="D64" s="235"/>
      <c r="E64" s="143"/>
    </row>
    <row r="65" spans="1:5" s="1" customFormat="1" ht="12" customHeight="1" thickBot="1">
      <c r="A65" s="285" t="s">
        <v>372</v>
      </c>
      <c r="B65" s="18" t="s">
        <v>231</v>
      </c>
      <c r="C65" s="238">
        <f>+C8+C15+C22+C29+C37+C49+C55+C60</f>
        <v>39846904</v>
      </c>
      <c r="D65" s="238">
        <f>+D8+D15+D22+D29+D37+D49+D55+D60</f>
        <v>42677724</v>
      </c>
      <c r="E65" s="260">
        <f>+E8+E15+E22+E29+E37+E49+E55+E60</f>
        <v>38754661</v>
      </c>
    </row>
    <row r="66" spans="1:5" s="1" customFormat="1" ht="12" customHeight="1" thickBot="1">
      <c r="A66" s="265" t="s">
        <v>232</v>
      </c>
      <c r="B66" s="146" t="s">
        <v>399</v>
      </c>
      <c r="C66" s="231">
        <f>SUM(C67:C69)</f>
        <v>0</v>
      </c>
      <c r="D66" s="231">
        <f>SUM(D67:D69)</f>
        <v>0</v>
      </c>
      <c r="E66" s="139">
        <f>SUM(E67:E69)</f>
        <v>0</v>
      </c>
    </row>
    <row r="67" spans="1:5" s="1" customFormat="1" ht="12" customHeight="1">
      <c r="A67" s="12" t="s">
        <v>260</v>
      </c>
      <c r="B67" s="243" t="s">
        <v>234</v>
      </c>
      <c r="C67" s="235"/>
      <c r="D67" s="235"/>
      <c r="E67" s="143"/>
    </row>
    <row r="68" spans="1:5" s="1" customFormat="1" ht="12" customHeight="1">
      <c r="A68" s="11" t="s">
        <v>269</v>
      </c>
      <c r="B68" s="244" t="s">
        <v>235</v>
      </c>
      <c r="C68" s="235"/>
      <c r="D68" s="235"/>
      <c r="E68" s="143"/>
    </row>
    <row r="69" spans="1:5" s="1" customFormat="1" ht="12" customHeight="1" thickBot="1">
      <c r="A69" s="13" t="s">
        <v>270</v>
      </c>
      <c r="B69" s="279" t="s">
        <v>357</v>
      </c>
      <c r="C69" s="235"/>
      <c r="D69" s="235"/>
      <c r="E69" s="143"/>
    </row>
    <row r="70" spans="1:5" s="1" customFormat="1" ht="12" customHeight="1" thickBot="1">
      <c r="A70" s="265" t="s">
        <v>236</v>
      </c>
      <c r="B70" s="146" t="s">
        <v>237</v>
      </c>
      <c r="C70" s="231">
        <f>SUM(C71:C74)</f>
        <v>0</v>
      </c>
      <c r="D70" s="231">
        <f>SUM(D71:D74)</f>
        <v>0</v>
      </c>
      <c r="E70" s="139">
        <f>SUM(E71:E74)</f>
        <v>0</v>
      </c>
    </row>
    <row r="71" spans="1:5" s="1" customFormat="1" ht="12" customHeight="1">
      <c r="A71" s="12" t="s">
        <v>106</v>
      </c>
      <c r="B71" s="318" t="s">
        <v>238</v>
      </c>
      <c r="C71" s="235"/>
      <c r="D71" s="235"/>
      <c r="E71" s="143"/>
    </row>
    <row r="72" spans="1:7" s="1" customFormat="1" ht="13.5" customHeight="1">
      <c r="A72" s="11" t="s">
        <v>107</v>
      </c>
      <c r="B72" s="318" t="s">
        <v>423</v>
      </c>
      <c r="C72" s="235"/>
      <c r="D72" s="235"/>
      <c r="E72" s="143"/>
      <c r="G72" s="33"/>
    </row>
    <row r="73" spans="1:5" s="1" customFormat="1" ht="12" customHeight="1">
      <c r="A73" s="11" t="s">
        <v>261</v>
      </c>
      <c r="B73" s="318" t="s">
        <v>239</v>
      </c>
      <c r="C73" s="235"/>
      <c r="D73" s="235"/>
      <c r="E73" s="143"/>
    </row>
    <row r="74" spans="1:5" s="1" customFormat="1" ht="12" customHeight="1" thickBot="1">
      <c r="A74" s="13" t="s">
        <v>262</v>
      </c>
      <c r="B74" s="319" t="s">
        <v>424</v>
      </c>
      <c r="C74" s="235"/>
      <c r="D74" s="235"/>
      <c r="E74" s="143"/>
    </row>
    <row r="75" spans="1:5" s="1" customFormat="1" ht="12" customHeight="1" thickBot="1">
      <c r="A75" s="265" t="s">
        <v>240</v>
      </c>
      <c r="B75" s="146" t="s">
        <v>241</v>
      </c>
      <c r="C75" s="231">
        <f>SUM(C76:C77)</f>
        <v>22432598</v>
      </c>
      <c r="D75" s="231">
        <f>SUM(D76:D77)</f>
        <v>12643766</v>
      </c>
      <c r="E75" s="139">
        <f>SUM(E76:E77)</f>
        <v>16028247</v>
      </c>
    </row>
    <row r="76" spans="1:5" s="1" customFormat="1" ht="12" customHeight="1">
      <c r="A76" s="12" t="s">
        <v>263</v>
      </c>
      <c r="B76" s="243" t="s">
        <v>242</v>
      </c>
      <c r="C76" s="235">
        <v>22432598</v>
      </c>
      <c r="D76" s="235">
        <v>12643766</v>
      </c>
      <c r="E76" s="237">
        <v>16028247</v>
      </c>
    </row>
    <row r="77" spans="1:5" s="1" customFormat="1" ht="12" customHeight="1" thickBot="1">
      <c r="A77" s="13" t="s">
        <v>264</v>
      </c>
      <c r="B77" s="148" t="s">
        <v>243</v>
      </c>
      <c r="C77" s="235"/>
      <c r="D77" s="235"/>
      <c r="E77" s="143"/>
    </row>
    <row r="78" spans="1:5" s="1" customFormat="1" ht="12" customHeight="1" thickBot="1">
      <c r="A78" s="265" t="s">
        <v>244</v>
      </c>
      <c r="B78" s="146" t="s">
        <v>245</v>
      </c>
      <c r="C78" s="231">
        <f>SUM(C79:C81)</f>
        <v>823521</v>
      </c>
      <c r="D78" s="231">
        <f>SUM(D79:D81)</f>
        <v>968931</v>
      </c>
      <c r="E78" s="139">
        <f>SUM(E79:E81)</f>
        <v>0</v>
      </c>
    </row>
    <row r="79" spans="1:5" s="1" customFormat="1" ht="12" customHeight="1">
      <c r="A79" s="12" t="s">
        <v>265</v>
      </c>
      <c r="B79" s="243" t="s">
        <v>246</v>
      </c>
      <c r="C79" s="235">
        <v>823521</v>
      </c>
      <c r="D79" s="235">
        <v>968931</v>
      </c>
      <c r="E79" s="143"/>
    </row>
    <row r="80" spans="1:5" s="1" customFormat="1" ht="12" customHeight="1">
      <c r="A80" s="11" t="s">
        <v>266</v>
      </c>
      <c r="B80" s="244" t="s">
        <v>247</v>
      </c>
      <c r="C80" s="235"/>
      <c r="D80" s="235"/>
      <c r="E80" s="143"/>
    </row>
    <row r="81" spans="1:5" s="1" customFormat="1" ht="12" customHeight="1" thickBot="1">
      <c r="A81" s="13" t="s">
        <v>267</v>
      </c>
      <c r="B81" s="148" t="s">
        <v>425</v>
      </c>
      <c r="C81" s="235"/>
      <c r="D81" s="235"/>
      <c r="E81" s="143"/>
    </row>
    <row r="82" spans="1:5" s="1" customFormat="1" ht="12" customHeight="1" thickBot="1">
      <c r="A82" s="265" t="s">
        <v>248</v>
      </c>
      <c r="B82" s="146" t="s">
        <v>268</v>
      </c>
      <c r="C82" s="231">
        <f>SUM(C83:C86)</f>
        <v>0</v>
      </c>
      <c r="D82" s="231">
        <f>SUM(D83:D86)</f>
        <v>0</v>
      </c>
      <c r="E82" s="139">
        <f>SUM(E83:E86)</f>
        <v>0</v>
      </c>
    </row>
    <row r="83" spans="1:5" s="1" customFormat="1" ht="12" customHeight="1">
      <c r="A83" s="246" t="s">
        <v>249</v>
      </c>
      <c r="B83" s="243" t="s">
        <v>250</v>
      </c>
      <c r="C83" s="235"/>
      <c r="D83" s="235"/>
      <c r="E83" s="143"/>
    </row>
    <row r="84" spans="1:5" s="1" customFormat="1" ht="12" customHeight="1">
      <c r="A84" s="247" t="s">
        <v>251</v>
      </c>
      <c r="B84" s="244" t="s">
        <v>252</v>
      </c>
      <c r="C84" s="235"/>
      <c r="D84" s="235"/>
      <c r="E84" s="143"/>
    </row>
    <row r="85" spans="1:5" s="1" customFormat="1" ht="12" customHeight="1">
      <c r="A85" s="247" t="s">
        <v>253</v>
      </c>
      <c r="B85" s="244" t="s">
        <v>254</v>
      </c>
      <c r="C85" s="235"/>
      <c r="D85" s="235"/>
      <c r="E85" s="143"/>
    </row>
    <row r="86" spans="1:5" s="1" customFormat="1" ht="12" customHeight="1" thickBot="1">
      <c r="A86" s="248" t="s">
        <v>255</v>
      </c>
      <c r="B86" s="148" t="s">
        <v>256</v>
      </c>
      <c r="C86" s="235"/>
      <c r="D86" s="235"/>
      <c r="E86" s="143"/>
    </row>
    <row r="87" spans="1:5" s="1" customFormat="1" ht="12" customHeight="1" thickBot="1">
      <c r="A87" s="265" t="s">
        <v>257</v>
      </c>
      <c r="B87" s="146" t="s">
        <v>371</v>
      </c>
      <c r="C87" s="267"/>
      <c r="D87" s="267"/>
      <c r="E87" s="268"/>
    </row>
    <row r="88" spans="1:5" s="1" customFormat="1" ht="12" customHeight="1" thickBot="1">
      <c r="A88" s="265" t="s">
        <v>259</v>
      </c>
      <c r="B88" s="146" t="s">
        <v>258</v>
      </c>
      <c r="C88" s="267"/>
      <c r="D88" s="267"/>
      <c r="E88" s="268"/>
    </row>
    <row r="89" spans="1:5" s="1" customFormat="1" ht="12" customHeight="1" thickBot="1">
      <c r="A89" s="265" t="s">
        <v>271</v>
      </c>
      <c r="B89" s="249" t="s">
        <v>374</v>
      </c>
      <c r="C89" s="238">
        <f>+C66+C70+C75+C78+C82+C88+C87</f>
        <v>23256119</v>
      </c>
      <c r="D89" s="238">
        <f>+D66+D70+D75+D78+D82+D88+D87</f>
        <v>13612697</v>
      </c>
      <c r="E89" s="260">
        <f>+E66+E70+E75+E78+E82+E88+E87</f>
        <v>16028247</v>
      </c>
    </row>
    <row r="90" spans="1:5" s="1" customFormat="1" ht="12" customHeight="1" thickBot="1">
      <c r="A90" s="266" t="s">
        <v>373</v>
      </c>
      <c r="B90" s="250" t="s">
        <v>375</v>
      </c>
      <c r="C90" s="238">
        <f>+C65+C89</f>
        <v>63103023</v>
      </c>
      <c r="D90" s="238">
        <f>+D65+D89</f>
        <v>56290421</v>
      </c>
      <c r="E90" s="260">
        <f>+E65+E89</f>
        <v>54782908</v>
      </c>
    </row>
    <row r="91" spans="1:5" s="1" customFormat="1" ht="12" customHeight="1">
      <c r="A91" s="210"/>
      <c r="B91" s="211"/>
      <c r="C91" s="212"/>
      <c r="D91" s="213"/>
      <c r="E91" s="214"/>
    </row>
    <row r="92" spans="1:5" s="1" customFormat="1" ht="12" customHeight="1">
      <c r="A92" s="448" t="s">
        <v>37</v>
      </c>
      <c r="B92" s="448"/>
      <c r="C92" s="448"/>
      <c r="D92" s="448"/>
      <c r="E92" s="448"/>
    </row>
    <row r="93" spans="1:5" s="1" customFormat="1" ht="12" customHeight="1" thickBot="1">
      <c r="A93" s="445" t="s">
        <v>110</v>
      </c>
      <c r="B93" s="445"/>
      <c r="C93" s="223"/>
      <c r="D93" s="83"/>
      <c r="E93" s="161" t="e">
        <f>E5</f>
        <v>#REF!</v>
      </c>
    </row>
    <row r="94" spans="1:6" s="1" customFormat="1" ht="24" customHeight="1" thickBot="1">
      <c r="A94" s="20" t="s">
        <v>6</v>
      </c>
      <c r="B94" s="21" t="s">
        <v>38</v>
      </c>
      <c r="C94" s="21" t="str">
        <f>+C6</f>
        <v>2017. évi tény</v>
      </c>
      <c r="D94" s="21" t="str">
        <f>+D6</f>
        <v>2018. évi várható</v>
      </c>
      <c r="E94" s="99" t="str">
        <f>+E6</f>
        <v>2019. évi előirányzat</v>
      </c>
      <c r="F94" s="89"/>
    </row>
    <row r="95" spans="1:6" s="1" customFormat="1" ht="12" customHeight="1" thickBot="1">
      <c r="A95" s="29" t="s">
        <v>389</v>
      </c>
      <c r="B95" s="30" t="s">
        <v>390</v>
      </c>
      <c r="C95" s="30" t="s">
        <v>391</v>
      </c>
      <c r="D95" s="30" t="s">
        <v>393</v>
      </c>
      <c r="E95" s="261" t="s">
        <v>392</v>
      </c>
      <c r="F95" s="89"/>
    </row>
    <row r="96" spans="1:6" s="1" customFormat="1" ht="15" customHeight="1" thickBot="1">
      <c r="A96" s="19" t="s">
        <v>8</v>
      </c>
      <c r="B96" s="25" t="s">
        <v>333</v>
      </c>
      <c r="C96" s="230">
        <f>C97+C98+C99+C100+C101+C114</f>
        <v>46596143</v>
      </c>
      <c r="D96" s="230">
        <f>D97+D98+D99+D100+D101+D114</f>
        <v>39168653</v>
      </c>
      <c r="E96" s="287">
        <f>E97+E98+E99+E100+E101+E114</f>
        <v>53242477</v>
      </c>
      <c r="F96" s="89"/>
    </row>
    <row r="97" spans="1:5" s="1" customFormat="1" ht="12.75" customHeight="1">
      <c r="A97" s="14" t="s">
        <v>64</v>
      </c>
      <c r="B97" s="7" t="s">
        <v>39</v>
      </c>
      <c r="C97" s="292">
        <v>18576795</v>
      </c>
      <c r="D97" s="292">
        <v>19213145</v>
      </c>
      <c r="E97" s="152">
        <v>19721159</v>
      </c>
    </row>
    <row r="98" spans="1:5" ht="16.5" customHeight="1">
      <c r="A98" s="11" t="s">
        <v>65</v>
      </c>
      <c r="B98" s="5" t="s">
        <v>131</v>
      </c>
      <c r="C98" s="232">
        <v>2965166</v>
      </c>
      <c r="D98" s="232">
        <v>2760603</v>
      </c>
      <c r="E98" s="153">
        <v>2789690</v>
      </c>
    </row>
    <row r="99" spans="1:5" ht="15.75">
      <c r="A99" s="11" t="s">
        <v>66</v>
      </c>
      <c r="B99" s="5" t="s">
        <v>98</v>
      </c>
      <c r="C99" s="234">
        <v>19830335</v>
      </c>
      <c r="D99" s="234">
        <v>12327070</v>
      </c>
      <c r="E99" s="155">
        <v>15420949</v>
      </c>
    </row>
    <row r="100" spans="1:5" s="32" customFormat="1" ht="12" customHeight="1">
      <c r="A100" s="11" t="s">
        <v>67</v>
      </c>
      <c r="B100" s="8" t="s">
        <v>132</v>
      </c>
      <c r="C100" s="234">
        <v>4063247</v>
      </c>
      <c r="D100" s="234">
        <v>3856718</v>
      </c>
      <c r="E100" s="155">
        <v>5720000</v>
      </c>
    </row>
    <row r="101" spans="1:5" ht="12" customHeight="1">
      <c r="A101" s="11" t="s">
        <v>75</v>
      </c>
      <c r="B101" s="16" t="s">
        <v>133</v>
      </c>
      <c r="C101" s="234">
        <v>1160600</v>
      </c>
      <c r="D101" s="234">
        <v>1011117</v>
      </c>
      <c r="E101" s="155">
        <v>5122474</v>
      </c>
    </row>
    <row r="102" spans="1:5" ht="12" customHeight="1">
      <c r="A102" s="11" t="s">
        <v>68</v>
      </c>
      <c r="B102" s="5" t="s">
        <v>338</v>
      </c>
      <c r="C102" s="234">
        <v>895600</v>
      </c>
      <c r="D102" s="234">
        <v>164600</v>
      </c>
      <c r="E102" s="155"/>
    </row>
    <row r="103" spans="1:5" ht="12" customHeight="1">
      <c r="A103" s="11" t="s">
        <v>69</v>
      </c>
      <c r="B103" s="86" t="s">
        <v>337</v>
      </c>
      <c r="C103" s="234"/>
      <c r="D103" s="234"/>
      <c r="E103" s="155"/>
    </row>
    <row r="104" spans="1:5" ht="12" customHeight="1">
      <c r="A104" s="11" t="s">
        <v>76</v>
      </c>
      <c r="B104" s="86" t="s">
        <v>336</v>
      </c>
      <c r="C104" s="234"/>
      <c r="D104" s="234"/>
      <c r="E104" s="155"/>
    </row>
    <row r="105" spans="1:5" ht="12" customHeight="1">
      <c r="A105" s="11" t="s">
        <v>77</v>
      </c>
      <c r="B105" s="84" t="s">
        <v>274</v>
      </c>
      <c r="C105" s="234"/>
      <c r="D105" s="234"/>
      <c r="E105" s="155"/>
    </row>
    <row r="106" spans="1:5" ht="12" customHeight="1">
      <c r="A106" s="11" t="s">
        <v>78</v>
      </c>
      <c r="B106" s="85" t="s">
        <v>275</v>
      </c>
      <c r="C106" s="234"/>
      <c r="D106" s="234"/>
      <c r="E106" s="155"/>
    </row>
    <row r="107" spans="1:5" ht="12" customHeight="1">
      <c r="A107" s="11" t="s">
        <v>79</v>
      </c>
      <c r="B107" s="85" t="s">
        <v>276</v>
      </c>
      <c r="C107" s="234"/>
      <c r="D107" s="234"/>
      <c r="E107" s="155"/>
    </row>
    <row r="108" spans="1:5" ht="12" customHeight="1">
      <c r="A108" s="11" t="s">
        <v>81</v>
      </c>
      <c r="B108" s="84" t="s">
        <v>277</v>
      </c>
      <c r="C108" s="234">
        <v>200000</v>
      </c>
      <c r="D108" s="234">
        <v>357717</v>
      </c>
      <c r="E108" s="155">
        <v>4622474</v>
      </c>
    </row>
    <row r="109" spans="1:5" ht="12" customHeight="1">
      <c r="A109" s="11" t="s">
        <v>134</v>
      </c>
      <c r="B109" s="84" t="s">
        <v>278</v>
      </c>
      <c r="C109" s="234"/>
      <c r="D109" s="234"/>
      <c r="E109" s="155"/>
    </row>
    <row r="110" spans="1:5" ht="12" customHeight="1">
      <c r="A110" s="11" t="s">
        <v>272</v>
      </c>
      <c r="B110" s="85" t="s">
        <v>279</v>
      </c>
      <c r="C110" s="234"/>
      <c r="D110" s="234"/>
      <c r="E110" s="155"/>
    </row>
    <row r="111" spans="1:5" ht="12" customHeight="1">
      <c r="A111" s="10" t="s">
        <v>273</v>
      </c>
      <c r="B111" s="86" t="s">
        <v>280</v>
      </c>
      <c r="C111" s="234"/>
      <c r="D111" s="234"/>
      <c r="E111" s="155"/>
    </row>
    <row r="112" spans="1:5" ht="12" customHeight="1">
      <c r="A112" s="11" t="s">
        <v>334</v>
      </c>
      <c r="B112" s="86" t="s">
        <v>281</v>
      </c>
      <c r="C112" s="234"/>
      <c r="D112" s="234"/>
      <c r="E112" s="155"/>
    </row>
    <row r="113" spans="1:5" ht="12" customHeight="1">
      <c r="A113" s="13" t="s">
        <v>335</v>
      </c>
      <c r="B113" s="86" t="s">
        <v>282</v>
      </c>
      <c r="C113" s="234">
        <v>65000</v>
      </c>
      <c r="D113" s="234">
        <v>488800</v>
      </c>
      <c r="E113" s="155">
        <v>500000</v>
      </c>
    </row>
    <row r="114" spans="1:5" ht="12" customHeight="1">
      <c r="A114" s="11" t="s">
        <v>339</v>
      </c>
      <c r="B114" s="8" t="s">
        <v>40</v>
      </c>
      <c r="C114" s="232"/>
      <c r="D114" s="232"/>
      <c r="E114" s="153">
        <v>4468205</v>
      </c>
    </row>
    <row r="115" spans="1:5" ht="12" customHeight="1">
      <c r="A115" s="11" t="s">
        <v>340</v>
      </c>
      <c r="B115" s="5" t="s">
        <v>342</v>
      </c>
      <c r="C115" s="232"/>
      <c r="D115" s="232"/>
      <c r="E115" s="153">
        <v>4468205</v>
      </c>
    </row>
    <row r="116" spans="1:5" ht="12" customHeight="1" thickBot="1">
      <c r="A116" s="15" t="s">
        <v>341</v>
      </c>
      <c r="B116" s="283" t="s">
        <v>343</v>
      </c>
      <c r="C116" s="293"/>
      <c r="D116" s="293"/>
      <c r="E116" s="159"/>
    </row>
    <row r="117" spans="1:5" ht="12" customHeight="1" thickBot="1">
      <c r="A117" s="280" t="s">
        <v>9</v>
      </c>
      <c r="B117" s="281" t="s">
        <v>283</v>
      </c>
      <c r="C117" s="294">
        <f>+C118+C120+C122</f>
        <v>3055056</v>
      </c>
      <c r="D117" s="294">
        <f>+D118+D120+D122</f>
        <v>270000</v>
      </c>
      <c r="E117" s="288">
        <f>+E118+E120+E122</f>
        <v>571500</v>
      </c>
    </row>
    <row r="118" spans="1:5" ht="12" customHeight="1">
      <c r="A118" s="12" t="s">
        <v>70</v>
      </c>
      <c r="B118" s="5" t="s">
        <v>155</v>
      </c>
      <c r="C118" s="233">
        <v>1462476</v>
      </c>
      <c r="D118" s="233"/>
      <c r="E118" s="154">
        <v>571500</v>
      </c>
    </row>
    <row r="119" spans="1:5" ht="15.75">
      <c r="A119" s="12" t="s">
        <v>71</v>
      </c>
      <c r="B119" s="9" t="s">
        <v>287</v>
      </c>
      <c r="C119" s="233"/>
      <c r="D119" s="233"/>
      <c r="E119" s="141"/>
    </row>
    <row r="120" spans="1:5" ht="12" customHeight="1">
      <c r="A120" s="12" t="s">
        <v>72</v>
      </c>
      <c r="B120" s="9" t="s">
        <v>135</v>
      </c>
      <c r="C120" s="232">
        <v>1592580</v>
      </c>
      <c r="D120" s="232"/>
      <c r="E120" s="140"/>
    </row>
    <row r="121" spans="1:5" ht="12" customHeight="1">
      <c r="A121" s="12" t="s">
        <v>73</v>
      </c>
      <c r="B121" s="9" t="s">
        <v>288</v>
      </c>
      <c r="C121" s="232"/>
      <c r="D121" s="232"/>
      <c r="E121" s="140"/>
    </row>
    <row r="122" spans="1:5" ht="12" customHeight="1">
      <c r="A122" s="12" t="s">
        <v>74</v>
      </c>
      <c r="B122" s="148" t="s">
        <v>157</v>
      </c>
      <c r="C122" s="232"/>
      <c r="D122" s="232">
        <v>270000</v>
      </c>
      <c r="E122" s="140"/>
    </row>
    <row r="123" spans="1:5" ht="12" customHeight="1">
      <c r="A123" s="12" t="s">
        <v>80</v>
      </c>
      <c r="B123" s="147" t="s">
        <v>327</v>
      </c>
      <c r="C123" s="232"/>
      <c r="D123" s="232"/>
      <c r="E123" s="140"/>
    </row>
    <row r="124" spans="1:5" ht="12" customHeight="1">
      <c r="A124" s="12" t="s">
        <v>82</v>
      </c>
      <c r="B124" s="239" t="s">
        <v>293</v>
      </c>
      <c r="C124" s="232"/>
      <c r="D124" s="232"/>
      <c r="E124" s="140"/>
    </row>
    <row r="125" spans="1:5" ht="12" customHeight="1">
      <c r="A125" s="12" t="s">
        <v>136</v>
      </c>
      <c r="B125" s="85" t="s">
        <v>276</v>
      </c>
      <c r="C125" s="232"/>
      <c r="D125" s="232"/>
      <c r="E125" s="140"/>
    </row>
    <row r="126" spans="1:5" ht="12" customHeight="1">
      <c r="A126" s="12" t="s">
        <v>137</v>
      </c>
      <c r="B126" s="85" t="s">
        <v>292</v>
      </c>
      <c r="C126" s="232"/>
      <c r="D126" s="232"/>
      <c r="E126" s="140"/>
    </row>
    <row r="127" spans="1:5" ht="12" customHeight="1">
      <c r="A127" s="12" t="s">
        <v>138</v>
      </c>
      <c r="B127" s="85" t="s">
        <v>291</v>
      </c>
      <c r="C127" s="232"/>
      <c r="D127" s="232"/>
      <c r="E127" s="140"/>
    </row>
    <row r="128" spans="1:5" ht="12" customHeight="1">
      <c r="A128" s="12" t="s">
        <v>284</v>
      </c>
      <c r="B128" s="85" t="s">
        <v>279</v>
      </c>
      <c r="C128" s="232"/>
      <c r="D128" s="232"/>
      <c r="E128" s="140"/>
    </row>
    <row r="129" spans="1:5" ht="12" customHeight="1">
      <c r="A129" s="12" t="s">
        <v>285</v>
      </c>
      <c r="B129" s="85" t="s">
        <v>290</v>
      </c>
      <c r="C129" s="232"/>
      <c r="D129" s="232">
        <v>270000</v>
      </c>
      <c r="E129" s="140"/>
    </row>
    <row r="130" spans="1:5" ht="12" customHeight="1" thickBot="1">
      <c r="A130" s="10" t="s">
        <v>286</v>
      </c>
      <c r="B130" s="85" t="s">
        <v>289</v>
      </c>
      <c r="C130" s="234"/>
      <c r="D130" s="234"/>
      <c r="E130" s="142"/>
    </row>
    <row r="131" spans="1:5" ht="12" customHeight="1" thickBot="1">
      <c r="A131" s="17" t="s">
        <v>10</v>
      </c>
      <c r="B131" s="71" t="s">
        <v>344</v>
      </c>
      <c r="C131" s="231">
        <f>+C96+C117</f>
        <v>49651199</v>
      </c>
      <c r="D131" s="231">
        <f>+D96+D117</f>
        <v>39438653</v>
      </c>
      <c r="E131" s="139">
        <f>+E96+E117</f>
        <v>53813977</v>
      </c>
    </row>
    <row r="132" spans="1:5" ht="12" customHeight="1" thickBot="1">
      <c r="A132" s="17" t="s">
        <v>11</v>
      </c>
      <c r="B132" s="71" t="s">
        <v>345</v>
      </c>
      <c r="C132" s="231">
        <f>+C133+C134+C135</f>
        <v>0</v>
      </c>
      <c r="D132" s="231">
        <f>+D133+D134+D135</f>
        <v>0</v>
      </c>
      <c r="E132" s="139">
        <f>+E133+E134+E135</f>
        <v>0</v>
      </c>
    </row>
    <row r="133" spans="1:5" ht="12" customHeight="1">
      <c r="A133" s="12" t="s">
        <v>193</v>
      </c>
      <c r="B133" s="9" t="s">
        <v>352</v>
      </c>
      <c r="C133" s="232"/>
      <c r="D133" s="232"/>
      <c r="E133" s="140"/>
    </row>
    <row r="134" spans="1:5" ht="12" customHeight="1">
      <c r="A134" s="12" t="s">
        <v>194</v>
      </c>
      <c r="B134" s="9" t="s">
        <v>353</v>
      </c>
      <c r="C134" s="232"/>
      <c r="D134" s="232"/>
      <c r="E134" s="140"/>
    </row>
    <row r="135" spans="1:5" ht="12" customHeight="1" thickBot="1">
      <c r="A135" s="10" t="s">
        <v>195</v>
      </c>
      <c r="B135" s="9" t="s">
        <v>354</v>
      </c>
      <c r="C135" s="232"/>
      <c r="D135" s="232"/>
      <c r="E135" s="140"/>
    </row>
    <row r="136" spans="1:5" ht="12" customHeight="1" thickBot="1">
      <c r="A136" s="17" t="s">
        <v>12</v>
      </c>
      <c r="B136" s="71" t="s">
        <v>346</v>
      </c>
      <c r="C136" s="231">
        <f>SUM(C137:C142)</f>
        <v>0</v>
      </c>
      <c r="D136" s="231">
        <f>SUM(D137:D142)</f>
        <v>0</v>
      </c>
      <c r="E136" s="139">
        <f>SUM(E137:E142)</f>
        <v>0</v>
      </c>
    </row>
    <row r="137" spans="1:5" ht="12" customHeight="1">
      <c r="A137" s="12" t="s">
        <v>57</v>
      </c>
      <c r="B137" s="6" t="s">
        <v>355</v>
      </c>
      <c r="C137" s="232"/>
      <c r="D137" s="232"/>
      <c r="E137" s="140"/>
    </row>
    <row r="138" spans="1:5" ht="12" customHeight="1">
      <c r="A138" s="12" t="s">
        <v>58</v>
      </c>
      <c r="B138" s="6" t="s">
        <v>347</v>
      </c>
      <c r="C138" s="232"/>
      <c r="D138" s="232"/>
      <c r="E138" s="140"/>
    </row>
    <row r="139" spans="1:5" ht="12" customHeight="1">
      <c r="A139" s="12" t="s">
        <v>59</v>
      </c>
      <c r="B139" s="6" t="s">
        <v>348</v>
      </c>
      <c r="C139" s="232"/>
      <c r="D139" s="232"/>
      <c r="E139" s="140"/>
    </row>
    <row r="140" spans="1:5" ht="12" customHeight="1">
      <c r="A140" s="12" t="s">
        <v>123</v>
      </c>
      <c r="B140" s="6" t="s">
        <v>349</v>
      </c>
      <c r="C140" s="232"/>
      <c r="D140" s="232"/>
      <c r="E140" s="140"/>
    </row>
    <row r="141" spans="1:5" ht="12" customHeight="1">
      <c r="A141" s="12" t="s">
        <v>124</v>
      </c>
      <c r="B141" s="6" t="s">
        <v>350</v>
      </c>
      <c r="C141" s="232"/>
      <c r="D141" s="232"/>
      <c r="E141" s="140"/>
    </row>
    <row r="142" spans="1:5" ht="12" customHeight="1" thickBot="1">
      <c r="A142" s="10" t="s">
        <v>125</v>
      </c>
      <c r="B142" s="6" t="s">
        <v>351</v>
      </c>
      <c r="C142" s="232"/>
      <c r="D142" s="232"/>
      <c r="E142" s="140"/>
    </row>
    <row r="143" spans="1:5" ht="12" customHeight="1" thickBot="1">
      <c r="A143" s="17" t="s">
        <v>13</v>
      </c>
      <c r="B143" s="71" t="s">
        <v>359</v>
      </c>
      <c r="C143" s="238">
        <f>+C144+C145+C146+C147</f>
        <v>808058</v>
      </c>
      <c r="D143" s="238">
        <f>+D144+D145+D146+D147</f>
        <v>823521</v>
      </c>
      <c r="E143" s="260">
        <f>+E144+E145+E146+E147</f>
        <v>968931</v>
      </c>
    </row>
    <row r="144" spans="1:5" ht="12" customHeight="1">
      <c r="A144" s="12" t="s">
        <v>60</v>
      </c>
      <c r="B144" s="6" t="s">
        <v>294</v>
      </c>
      <c r="C144" s="232"/>
      <c r="D144" s="232"/>
      <c r="E144" s="140"/>
    </row>
    <row r="145" spans="1:5" ht="12" customHeight="1">
      <c r="A145" s="12" t="s">
        <v>61</v>
      </c>
      <c r="B145" s="6" t="s">
        <v>295</v>
      </c>
      <c r="C145" s="232">
        <v>808058</v>
      </c>
      <c r="D145" s="232">
        <v>823521</v>
      </c>
      <c r="E145" s="140">
        <v>968931</v>
      </c>
    </row>
    <row r="146" spans="1:5" ht="12" customHeight="1">
      <c r="A146" s="12" t="s">
        <v>212</v>
      </c>
      <c r="B146" s="6" t="s">
        <v>360</v>
      </c>
      <c r="C146" s="232"/>
      <c r="D146" s="232"/>
      <c r="E146" s="140"/>
    </row>
    <row r="147" spans="1:5" ht="12" customHeight="1" thickBot="1">
      <c r="A147" s="10" t="s">
        <v>213</v>
      </c>
      <c r="B147" s="4" t="s">
        <v>313</v>
      </c>
      <c r="C147" s="232"/>
      <c r="D147" s="232"/>
      <c r="E147" s="140"/>
    </row>
    <row r="148" spans="1:5" ht="12" customHeight="1" thickBot="1">
      <c r="A148" s="17" t="s">
        <v>14</v>
      </c>
      <c r="B148" s="71" t="s">
        <v>361</v>
      </c>
      <c r="C148" s="295">
        <f>SUM(C149:C153)</f>
        <v>0</v>
      </c>
      <c r="D148" s="295">
        <f>SUM(D149:D153)</f>
        <v>0</v>
      </c>
      <c r="E148" s="289">
        <f>SUM(E149:E153)</f>
        <v>0</v>
      </c>
    </row>
    <row r="149" spans="1:5" ht="12" customHeight="1">
      <c r="A149" s="12" t="s">
        <v>62</v>
      </c>
      <c r="B149" s="6" t="s">
        <v>356</v>
      </c>
      <c r="C149" s="232"/>
      <c r="D149" s="232"/>
      <c r="E149" s="140"/>
    </row>
    <row r="150" spans="1:5" ht="12" customHeight="1">
      <c r="A150" s="12" t="s">
        <v>63</v>
      </c>
      <c r="B150" s="6" t="s">
        <v>363</v>
      </c>
      <c r="C150" s="232"/>
      <c r="D150" s="232"/>
      <c r="E150" s="140"/>
    </row>
    <row r="151" spans="1:5" ht="12" customHeight="1">
      <c r="A151" s="12" t="s">
        <v>224</v>
      </c>
      <c r="B151" s="6" t="s">
        <v>358</v>
      </c>
      <c r="C151" s="232"/>
      <c r="D151" s="232"/>
      <c r="E151" s="140"/>
    </row>
    <row r="152" spans="1:5" ht="12" customHeight="1">
      <c r="A152" s="12" t="s">
        <v>225</v>
      </c>
      <c r="B152" s="6" t="s">
        <v>364</v>
      </c>
      <c r="C152" s="232"/>
      <c r="D152" s="232"/>
      <c r="E152" s="140"/>
    </row>
    <row r="153" spans="1:5" ht="12" customHeight="1" thickBot="1">
      <c r="A153" s="12" t="s">
        <v>362</v>
      </c>
      <c r="B153" s="6" t="s">
        <v>365</v>
      </c>
      <c r="C153" s="232"/>
      <c r="D153" s="232"/>
      <c r="E153" s="140"/>
    </row>
    <row r="154" spans="1:5" ht="12" customHeight="1" thickBot="1">
      <c r="A154" s="17" t="s">
        <v>15</v>
      </c>
      <c r="B154" s="71" t="s">
        <v>366</v>
      </c>
      <c r="C154" s="296"/>
      <c r="D154" s="296"/>
      <c r="E154" s="290"/>
    </row>
    <row r="155" spans="1:5" ht="12" customHeight="1" thickBot="1">
      <c r="A155" s="17" t="s">
        <v>16</v>
      </c>
      <c r="B155" s="71" t="s">
        <v>367</v>
      </c>
      <c r="C155" s="296"/>
      <c r="D155" s="296"/>
      <c r="E155" s="290"/>
    </row>
    <row r="156" spans="1:6" ht="15" customHeight="1" thickBot="1">
      <c r="A156" s="17" t="s">
        <v>17</v>
      </c>
      <c r="B156" s="71" t="s">
        <v>369</v>
      </c>
      <c r="C156" s="297">
        <f>+C132+C136+C143+C148+C154+C155</f>
        <v>808058</v>
      </c>
      <c r="D156" s="297">
        <f>+D132+D136+D143+D148+D154+D155</f>
        <v>823521</v>
      </c>
      <c r="E156" s="291">
        <f>+E132+E136+E143+E148+E154+E155</f>
        <v>968931</v>
      </c>
      <c r="F156" s="72"/>
    </row>
    <row r="157" spans="1:5" s="1" customFormat="1" ht="12.75" customHeight="1" thickBot="1">
      <c r="A157" s="149" t="s">
        <v>18</v>
      </c>
      <c r="B157" s="219" t="s">
        <v>368</v>
      </c>
      <c r="C157" s="297">
        <f>+C131+C156</f>
        <v>50459257</v>
      </c>
      <c r="D157" s="297">
        <f>+D131+D156</f>
        <v>40262174</v>
      </c>
      <c r="E157" s="291">
        <f>+E131+E156</f>
        <v>54782908</v>
      </c>
    </row>
    <row r="158" spans="3:5" ht="15.75">
      <c r="C158" s="222"/>
      <c r="E158" s="382">
        <f>E90-E157</f>
        <v>0</v>
      </c>
    </row>
    <row r="159" ht="15.75">
      <c r="C159" s="222"/>
    </row>
    <row r="160" ht="15.75">
      <c r="C160" s="222"/>
    </row>
    <row r="161" ht="16.5" customHeight="1">
      <c r="C161" s="222"/>
    </row>
    <row r="162" ht="15.75">
      <c r="C162" s="222"/>
    </row>
    <row r="163" ht="15.75">
      <c r="C163" s="222"/>
    </row>
    <row r="164" ht="15.75">
      <c r="C164" s="222"/>
    </row>
    <row r="165" ht="15.75">
      <c r="C165" s="222"/>
    </row>
    <row r="166" ht="15.75">
      <c r="C166" s="222"/>
    </row>
    <row r="167" ht="15.75">
      <c r="C167" s="222"/>
    </row>
    <row r="168" ht="15.75">
      <c r="C168" s="222"/>
    </row>
    <row r="169" ht="15.75">
      <c r="C169" s="222"/>
    </row>
    <row r="170" ht="15.75">
      <c r="C170" s="222"/>
    </row>
  </sheetData>
  <sheetProtection sheet="1"/>
  <mergeCells count="6">
    <mergeCell ref="A2:E2"/>
    <mergeCell ref="A3:E3"/>
    <mergeCell ref="A4:E4"/>
    <mergeCell ref="A92:E92"/>
    <mergeCell ref="A93:B93"/>
    <mergeCell ref="A5:B5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6" sqref="D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376"/>
      <c r="D1" s="381" t="str">
        <f>CONCATENATE("6. tájékoztató tábla ",ALAPADATOK!A7," ",ALAPADATOK!B7," ",ALAPADATOK!C7," ",ALAPADATOK!D7," ",ALAPADATOK!E7," ",ALAPADATOK!F7," ",ALAPADATOK!G7," ",ALAPADATOK!H7)</f>
        <v>6. tájékoztató tábla a … / 2019 ( … ) önkormányzati rendelethez</v>
      </c>
    </row>
    <row r="2" spans="1:4" ht="45" customHeight="1">
      <c r="A2" s="507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507"/>
      <c r="C2" s="507"/>
      <c r="D2" s="507"/>
    </row>
    <row r="3" spans="1:4" ht="17.25" customHeight="1">
      <c r="A3" s="215"/>
      <c r="B3" s="215"/>
      <c r="C3" s="215"/>
      <c r="D3" s="215"/>
    </row>
    <row r="4" spans="1:4" ht="13.5" thickBot="1">
      <c r="A4" s="120"/>
      <c r="B4" s="120"/>
      <c r="C4" s="504" t="e">
        <f>#REF!</f>
        <v>#REF!</v>
      </c>
      <c r="D4" s="504"/>
    </row>
    <row r="5" spans="1:4" ht="42.75" customHeight="1" thickBot="1">
      <c r="A5" s="216" t="s">
        <v>52</v>
      </c>
      <c r="B5" s="217" t="s">
        <v>83</v>
      </c>
      <c r="C5" s="217" t="s">
        <v>84</v>
      </c>
      <c r="D5" s="218" t="s">
        <v>4</v>
      </c>
    </row>
    <row r="6" spans="1:4" ht="15.75" customHeight="1">
      <c r="A6" s="121" t="s">
        <v>8</v>
      </c>
      <c r="B6" s="26"/>
      <c r="C6" s="26"/>
      <c r="D6" s="310"/>
    </row>
    <row r="7" spans="1:4" ht="15.75" customHeight="1">
      <c r="A7" s="122" t="s">
        <v>9</v>
      </c>
      <c r="B7" s="27"/>
      <c r="C7" s="27"/>
      <c r="D7" s="311"/>
    </row>
    <row r="8" spans="1:4" ht="15.75" customHeight="1">
      <c r="A8" s="122" t="s">
        <v>10</v>
      </c>
      <c r="B8" s="27"/>
      <c r="C8" s="27"/>
      <c r="D8" s="311"/>
    </row>
    <row r="9" spans="1:4" ht="15.75" customHeight="1">
      <c r="A9" s="122" t="s">
        <v>11</v>
      </c>
      <c r="B9" s="27"/>
      <c r="C9" s="27"/>
      <c r="D9" s="311"/>
    </row>
    <row r="10" spans="1:4" ht="15.75" customHeight="1">
      <c r="A10" s="122" t="s">
        <v>12</v>
      </c>
      <c r="B10" s="27"/>
      <c r="C10" s="27"/>
      <c r="D10" s="311"/>
    </row>
    <row r="11" spans="1:4" ht="15.75" customHeight="1">
      <c r="A11" s="122" t="s">
        <v>13</v>
      </c>
      <c r="B11" s="27"/>
      <c r="C11" s="27"/>
      <c r="D11" s="311"/>
    </row>
    <row r="12" spans="1:4" ht="15.75" customHeight="1">
      <c r="A12" s="122" t="s">
        <v>14</v>
      </c>
      <c r="B12" s="27"/>
      <c r="C12" s="27"/>
      <c r="D12" s="311"/>
    </row>
    <row r="13" spans="1:4" ht="15.75" customHeight="1">
      <c r="A13" s="122" t="s">
        <v>15</v>
      </c>
      <c r="B13" s="27"/>
      <c r="C13" s="27"/>
      <c r="D13" s="311"/>
    </row>
    <row r="14" spans="1:4" ht="15.75" customHeight="1">
      <c r="A14" s="122" t="s">
        <v>16</v>
      </c>
      <c r="B14" s="27"/>
      <c r="C14" s="27"/>
      <c r="D14" s="311"/>
    </row>
    <row r="15" spans="1:4" ht="15.75" customHeight="1">
      <c r="A15" s="122" t="s">
        <v>17</v>
      </c>
      <c r="B15" s="27"/>
      <c r="C15" s="27"/>
      <c r="D15" s="311"/>
    </row>
    <row r="16" spans="1:4" ht="15.75" customHeight="1">
      <c r="A16" s="122" t="s">
        <v>18</v>
      </c>
      <c r="B16" s="27"/>
      <c r="C16" s="27"/>
      <c r="D16" s="311"/>
    </row>
    <row r="17" spans="1:4" ht="15.75" customHeight="1">
      <c r="A17" s="122" t="s">
        <v>19</v>
      </c>
      <c r="B17" s="27"/>
      <c r="C17" s="27"/>
      <c r="D17" s="311"/>
    </row>
    <row r="18" spans="1:4" ht="15.75" customHeight="1">
      <c r="A18" s="122" t="s">
        <v>20</v>
      </c>
      <c r="B18" s="27"/>
      <c r="C18" s="27"/>
      <c r="D18" s="311"/>
    </row>
    <row r="19" spans="1:4" ht="15.75" customHeight="1">
      <c r="A19" s="122" t="s">
        <v>21</v>
      </c>
      <c r="B19" s="27"/>
      <c r="C19" s="27"/>
      <c r="D19" s="311"/>
    </row>
    <row r="20" spans="1:4" ht="15.75" customHeight="1">
      <c r="A20" s="122" t="s">
        <v>22</v>
      </c>
      <c r="B20" s="27"/>
      <c r="C20" s="27"/>
      <c r="D20" s="311"/>
    </row>
    <row r="21" spans="1:4" ht="15.75" customHeight="1">
      <c r="A21" s="122" t="s">
        <v>23</v>
      </c>
      <c r="B21" s="27"/>
      <c r="C21" s="27"/>
      <c r="D21" s="311"/>
    </row>
    <row r="22" spans="1:4" ht="15.75" customHeight="1">
      <c r="A22" s="122" t="s">
        <v>24</v>
      </c>
      <c r="B22" s="27"/>
      <c r="C22" s="27"/>
      <c r="D22" s="311"/>
    </row>
    <row r="23" spans="1:4" ht="15.75" customHeight="1">
      <c r="A23" s="122" t="s">
        <v>25</v>
      </c>
      <c r="B23" s="27"/>
      <c r="C23" s="27"/>
      <c r="D23" s="311"/>
    </row>
    <row r="24" spans="1:4" ht="15.75" customHeight="1">
      <c r="A24" s="122" t="s">
        <v>26</v>
      </c>
      <c r="B24" s="27"/>
      <c r="C24" s="27"/>
      <c r="D24" s="311"/>
    </row>
    <row r="25" spans="1:4" ht="15.75" customHeight="1">
      <c r="A25" s="122" t="s">
        <v>27</v>
      </c>
      <c r="B25" s="27"/>
      <c r="C25" s="27"/>
      <c r="D25" s="311"/>
    </row>
    <row r="26" spans="1:4" ht="15.75" customHeight="1">
      <c r="A26" s="122" t="s">
        <v>28</v>
      </c>
      <c r="B26" s="27"/>
      <c r="C26" s="27"/>
      <c r="D26" s="311"/>
    </row>
    <row r="27" spans="1:4" ht="15.75" customHeight="1">
      <c r="A27" s="122" t="s">
        <v>29</v>
      </c>
      <c r="B27" s="27"/>
      <c r="C27" s="27"/>
      <c r="D27" s="311"/>
    </row>
    <row r="28" spans="1:4" ht="15.75" customHeight="1">
      <c r="A28" s="122" t="s">
        <v>30</v>
      </c>
      <c r="B28" s="27"/>
      <c r="C28" s="27"/>
      <c r="D28" s="311"/>
    </row>
    <row r="29" spans="1:4" ht="15.75" customHeight="1">
      <c r="A29" s="122" t="s">
        <v>31</v>
      </c>
      <c r="B29" s="27"/>
      <c r="C29" s="27"/>
      <c r="D29" s="311"/>
    </row>
    <row r="30" spans="1:4" ht="15.75" customHeight="1">
      <c r="A30" s="122" t="s">
        <v>32</v>
      </c>
      <c r="B30" s="27"/>
      <c r="C30" s="27"/>
      <c r="D30" s="311"/>
    </row>
    <row r="31" spans="1:4" ht="15.75" customHeight="1">
      <c r="A31" s="122" t="s">
        <v>33</v>
      </c>
      <c r="B31" s="27"/>
      <c r="C31" s="27"/>
      <c r="D31" s="311"/>
    </row>
    <row r="32" spans="1:4" ht="15.75" customHeight="1">
      <c r="A32" s="122" t="s">
        <v>34</v>
      </c>
      <c r="B32" s="27"/>
      <c r="C32" s="27"/>
      <c r="D32" s="311"/>
    </row>
    <row r="33" spans="1:4" ht="15.75" customHeight="1">
      <c r="A33" s="122" t="s">
        <v>35</v>
      </c>
      <c r="B33" s="27"/>
      <c r="C33" s="27"/>
      <c r="D33" s="311"/>
    </row>
    <row r="34" spans="1:4" ht="15.75" customHeight="1">
      <c r="A34" s="122" t="s">
        <v>36</v>
      </c>
      <c r="B34" s="27"/>
      <c r="C34" s="27"/>
      <c r="D34" s="311"/>
    </row>
    <row r="35" spans="1:4" ht="15.75" customHeight="1">
      <c r="A35" s="122" t="s">
        <v>85</v>
      </c>
      <c r="B35" s="27"/>
      <c r="C35" s="27"/>
      <c r="D35" s="312"/>
    </row>
    <row r="36" spans="1:4" ht="15.75" customHeight="1">
      <c r="A36" s="122" t="s">
        <v>86</v>
      </c>
      <c r="B36" s="27"/>
      <c r="C36" s="27"/>
      <c r="D36" s="312"/>
    </row>
    <row r="37" spans="1:4" ht="15.75" customHeight="1">
      <c r="A37" s="122" t="s">
        <v>87</v>
      </c>
      <c r="B37" s="27"/>
      <c r="C37" s="27"/>
      <c r="D37" s="312"/>
    </row>
    <row r="38" spans="1:4" ht="15.75" customHeight="1" thickBot="1">
      <c r="A38" s="123" t="s">
        <v>88</v>
      </c>
      <c r="B38" s="28"/>
      <c r="C38" s="28"/>
      <c r="D38" s="313"/>
    </row>
    <row r="39" spans="1:4" ht="15.75" customHeight="1" thickBot="1">
      <c r="A39" s="505" t="s">
        <v>42</v>
      </c>
      <c r="B39" s="506"/>
      <c r="C39" s="124"/>
      <c r="D39" s="314">
        <f>SUM(D6:D38)</f>
        <v>0</v>
      </c>
    </row>
    <row r="40" ht="12.75">
      <c r="A40" t="s">
        <v>150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A3" sqref="A3:F3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440" t="s">
        <v>435</v>
      </c>
      <c r="B1" s="440"/>
      <c r="C1" s="440"/>
      <c r="D1" s="440"/>
      <c r="E1" s="440"/>
      <c r="F1" s="440"/>
      <c r="G1" s="440"/>
      <c r="H1" s="440"/>
      <c r="I1" s="440"/>
      <c r="J1" s="440"/>
    </row>
    <row r="3" spans="1:9" ht="15.75">
      <c r="A3" s="431" t="s">
        <v>552</v>
      </c>
      <c r="B3" s="432"/>
      <c r="C3" s="432"/>
      <c r="D3" s="432"/>
      <c r="E3" s="432"/>
      <c r="F3" s="432"/>
      <c r="G3" s="383"/>
      <c r="H3" s="383"/>
      <c r="I3" s="383"/>
    </row>
    <row r="6" ht="15">
      <c r="A6" s="339" t="s">
        <v>530</v>
      </c>
    </row>
    <row r="7" spans="1:11" ht="12.75">
      <c r="A7" s="387" t="s">
        <v>504</v>
      </c>
      <c r="B7" s="398" t="s">
        <v>503</v>
      </c>
      <c r="C7" s="388" t="s">
        <v>500</v>
      </c>
      <c r="D7" s="388">
        <v>2019</v>
      </c>
      <c r="E7" s="388" t="s">
        <v>501</v>
      </c>
      <c r="F7" s="398" t="s">
        <v>503</v>
      </c>
      <c r="G7" s="388" t="s">
        <v>502</v>
      </c>
      <c r="H7" s="388" t="s">
        <v>505</v>
      </c>
      <c r="I7" s="388"/>
      <c r="J7" s="388"/>
      <c r="K7" s="388"/>
    </row>
    <row r="8" spans="1:6" ht="12.75">
      <c r="A8" s="352"/>
      <c r="B8" s="351"/>
      <c r="F8" s="351"/>
    </row>
    <row r="9" spans="1:6" ht="12.75">
      <c r="A9" s="352"/>
      <c r="B9" s="351"/>
      <c r="F9" s="351"/>
    </row>
    <row r="11" spans="1:10" ht="15.75">
      <c r="A11" s="431" t="s">
        <v>532</v>
      </c>
      <c r="B11" s="432"/>
      <c r="C11" s="432"/>
      <c r="D11" s="432"/>
      <c r="E11" s="432"/>
      <c r="F11" s="432"/>
      <c r="G11" s="432"/>
      <c r="H11" s="439"/>
      <c r="I11" s="439"/>
      <c r="J11" s="439"/>
    </row>
    <row r="13" spans="1:10" ht="14.25">
      <c r="A13" s="350" t="s">
        <v>437</v>
      </c>
      <c r="B13" s="435" t="s">
        <v>446</v>
      </c>
      <c r="C13" s="436"/>
      <c r="D13" s="436"/>
      <c r="E13" s="436"/>
      <c r="F13" s="436"/>
      <c r="G13" s="436"/>
      <c r="H13" s="436"/>
      <c r="I13" s="436"/>
      <c r="J13" s="436"/>
    </row>
    <row r="14" spans="2:10" ht="14.25">
      <c r="B14" s="384"/>
      <c r="C14" s="383"/>
      <c r="D14" s="383"/>
      <c r="E14" s="383"/>
      <c r="F14" s="383"/>
      <c r="G14" s="383"/>
      <c r="H14" s="383"/>
      <c r="I14" s="383"/>
      <c r="J14" s="383"/>
    </row>
    <row r="15" spans="1:10" ht="14.25">
      <c r="A15" s="350" t="s">
        <v>438</v>
      </c>
      <c r="B15" s="435" t="s">
        <v>447</v>
      </c>
      <c r="C15" s="436"/>
      <c r="D15" s="436"/>
      <c r="E15" s="436"/>
      <c r="F15" s="436"/>
      <c r="G15" s="436"/>
      <c r="H15" s="436"/>
      <c r="I15" s="436"/>
      <c r="J15" s="436"/>
    </row>
    <row r="16" spans="2:10" ht="14.25">
      <c r="B16" s="384"/>
      <c r="C16" s="383"/>
      <c r="D16" s="383"/>
      <c r="E16" s="383"/>
      <c r="F16" s="383"/>
      <c r="G16" s="383"/>
      <c r="H16" s="383"/>
      <c r="I16" s="383"/>
      <c r="J16" s="383"/>
    </row>
    <row r="17" spans="1:10" ht="14.25">
      <c r="A17" s="350" t="s">
        <v>439</v>
      </c>
      <c r="B17" s="435" t="s">
        <v>531</v>
      </c>
      <c r="C17" s="436"/>
      <c r="D17" s="436"/>
      <c r="E17" s="436"/>
      <c r="F17" s="436"/>
      <c r="G17" s="436"/>
      <c r="H17" s="436"/>
      <c r="I17" s="436"/>
      <c r="J17" s="436"/>
    </row>
    <row r="18" spans="2:10" ht="14.25">
      <c r="B18" s="384"/>
      <c r="C18" s="383"/>
      <c r="D18" s="383"/>
      <c r="E18" s="383"/>
      <c r="F18" s="383"/>
      <c r="G18" s="383"/>
      <c r="H18" s="383"/>
      <c r="I18" s="383"/>
      <c r="J18" s="383"/>
    </row>
    <row r="19" spans="1:10" ht="14.25">
      <c r="A19" s="350" t="s">
        <v>440</v>
      </c>
      <c r="B19" s="435" t="s">
        <v>448</v>
      </c>
      <c r="C19" s="436"/>
      <c r="D19" s="436"/>
      <c r="E19" s="436"/>
      <c r="F19" s="436"/>
      <c r="G19" s="436"/>
      <c r="H19" s="436"/>
      <c r="I19" s="436"/>
      <c r="J19" s="436"/>
    </row>
    <row r="20" spans="2:10" ht="14.25">
      <c r="B20" s="384"/>
      <c r="C20" s="383"/>
      <c r="D20" s="383"/>
      <c r="E20" s="383"/>
      <c r="F20" s="383"/>
      <c r="G20" s="383"/>
      <c r="H20" s="383"/>
      <c r="I20" s="383"/>
      <c r="J20" s="383"/>
    </row>
    <row r="21" spans="1:10" ht="14.25">
      <c r="A21" s="350" t="s">
        <v>441</v>
      </c>
      <c r="B21" s="435" t="s">
        <v>449</v>
      </c>
      <c r="C21" s="436"/>
      <c r="D21" s="436"/>
      <c r="E21" s="436"/>
      <c r="F21" s="436"/>
      <c r="G21" s="436"/>
      <c r="H21" s="436"/>
      <c r="I21" s="436"/>
      <c r="J21" s="436"/>
    </row>
    <row r="22" spans="2:10" ht="14.25">
      <c r="B22" s="384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50" t="s">
        <v>442</v>
      </c>
      <c r="B23" s="435" t="s">
        <v>450</v>
      </c>
      <c r="C23" s="436"/>
      <c r="D23" s="436"/>
      <c r="E23" s="436"/>
      <c r="F23" s="436"/>
      <c r="G23" s="436"/>
      <c r="H23" s="436"/>
      <c r="I23" s="436"/>
      <c r="J23" s="436"/>
    </row>
    <row r="24" spans="2:10" ht="14.25">
      <c r="B24" s="384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50" t="s">
        <v>443</v>
      </c>
      <c r="B25" s="435" t="s">
        <v>451</v>
      </c>
      <c r="C25" s="436"/>
      <c r="D25" s="436"/>
      <c r="E25" s="436"/>
      <c r="F25" s="436"/>
      <c r="G25" s="436"/>
      <c r="H25" s="436"/>
      <c r="I25" s="436"/>
      <c r="J25" s="436"/>
    </row>
    <row r="26" spans="2:10" ht="14.25">
      <c r="B26" s="384"/>
      <c r="C26" s="383"/>
      <c r="D26" s="383"/>
      <c r="E26" s="383"/>
      <c r="F26" s="383"/>
      <c r="G26" s="383"/>
      <c r="H26" s="383"/>
      <c r="I26" s="383"/>
      <c r="J26" s="383"/>
    </row>
    <row r="27" spans="1:10" ht="14.25">
      <c r="A27" s="350" t="s">
        <v>444</v>
      </c>
      <c r="B27" s="435" t="s">
        <v>452</v>
      </c>
      <c r="C27" s="436"/>
      <c r="D27" s="436"/>
      <c r="E27" s="436"/>
      <c r="F27" s="436"/>
      <c r="G27" s="436"/>
      <c r="H27" s="436"/>
      <c r="I27" s="436"/>
      <c r="J27" s="436"/>
    </row>
    <row r="28" spans="2:10" ht="14.25">
      <c r="B28" s="384"/>
      <c r="C28" s="383"/>
      <c r="D28" s="383"/>
      <c r="E28" s="383"/>
      <c r="F28" s="383"/>
      <c r="G28" s="383"/>
      <c r="H28" s="383"/>
      <c r="I28" s="383"/>
      <c r="J28" s="383"/>
    </row>
    <row r="29" spans="1:10" ht="14.25">
      <c r="A29" s="350" t="s">
        <v>444</v>
      </c>
      <c r="B29" s="435" t="s">
        <v>453</v>
      </c>
      <c r="C29" s="436"/>
      <c r="D29" s="436"/>
      <c r="E29" s="436"/>
      <c r="F29" s="436"/>
      <c r="G29" s="436"/>
      <c r="H29" s="436"/>
      <c r="I29" s="436"/>
      <c r="J29" s="436"/>
    </row>
    <row r="30" spans="2:10" ht="14.25">
      <c r="B30" s="384"/>
      <c r="C30" s="383"/>
      <c r="D30" s="383"/>
      <c r="E30" s="383"/>
      <c r="F30" s="383"/>
      <c r="G30" s="383"/>
      <c r="H30" s="383"/>
      <c r="I30" s="383"/>
      <c r="J30" s="383"/>
    </row>
    <row r="31" spans="1:10" ht="14.25">
      <c r="A31" s="350" t="s">
        <v>445</v>
      </c>
      <c r="B31" s="435" t="s">
        <v>454</v>
      </c>
      <c r="C31" s="436"/>
      <c r="D31" s="436"/>
      <c r="E31" s="436"/>
      <c r="F31" s="436"/>
      <c r="G31" s="436"/>
      <c r="H31" s="436"/>
      <c r="I31" s="436"/>
      <c r="J31" s="436"/>
    </row>
    <row r="33" ht="14.25">
      <c r="A33" s="350"/>
    </row>
  </sheetData>
  <sheetProtection sheet="1"/>
  <mergeCells count="13">
    <mergeCell ref="A1:J1"/>
    <mergeCell ref="B21:J21"/>
    <mergeCell ref="B23:J23"/>
    <mergeCell ref="B25:J25"/>
    <mergeCell ref="B31:J31"/>
    <mergeCell ref="A3:F3"/>
    <mergeCell ref="B13:J13"/>
    <mergeCell ref="B15:J15"/>
    <mergeCell ref="B17:J17"/>
    <mergeCell ref="B19:J19"/>
    <mergeCell ref="A11:J11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356" t="s">
        <v>108</v>
      </c>
    </row>
    <row r="4" spans="1:2" ht="12.75">
      <c r="A4" s="79"/>
      <c r="B4" s="79"/>
    </row>
    <row r="5" spans="1:2" s="88" customFormat="1" ht="15.75">
      <c r="A5" s="61" t="s">
        <v>428</v>
      </c>
      <c r="B5" s="87"/>
    </row>
    <row r="6" spans="1:2" ht="12.75">
      <c r="A6" s="79"/>
      <c r="B6" s="79"/>
    </row>
    <row r="7" spans="1:2" ht="12.75">
      <c r="A7" s="79" t="s">
        <v>400</v>
      </c>
      <c r="B7" s="79" t="s">
        <v>383</v>
      </c>
    </row>
    <row r="8" spans="1:2" ht="12.75">
      <c r="A8" s="79" t="s">
        <v>401</v>
      </c>
      <c r="B8" s="79" t="s">
        <v>384</v>
      </c>
    </row>
    <row r="9" spans="1:2" ht="12.75">
      <c r="A9" s="79" t="s">
        <v>402</v>
      </c>
      <c r="B9" s="79" t="s">
        <v>385</v>
      </c>
    </row>
    <row r="10" spans="1:2" ht="12.75">
      <c r="A10" s="79"/>
      <c r="B10" s="79"/>
    </row>
    <row r="11" spans="1:2" ht="12.75">
      <c r="A11" s="79"/>
      <c r="B11" s="79"/>
    </row>
    <row r="12" spans="1:2" s="88" customFormat="1" ht="15.75">
      <c r="A12" s="61" t="str">
        <f>+CONCATENATE(LEFT(A5,4),". évi előirányzat KIADÁSOK")</f>
        <v>2019. évi előirányzat KIADÁSOK</v>
      </c>
      <c r="B12" s="87"/>
    </row>
    <row r="13" spans="1:2" ht="12.75">
      <c r="A13" s="79"/>
      <c r="B13" s="79"/>
    </row>
    <row r="14" spans="1:2" ht="12.75">
      <c r="A14" s="79" t="s">
        <v>403</v>
      </c>
      <c r="B14" s="79" t="s">
        <v>386</v>
      </c>
    </row>
    <row r="15" spans="1:2" ht="12.75">
      <c r="A15" s="79" t="s">
        <v>404</v>
      </c>
      <c r="B15" s="79" t="s">
        <v>387</v>
      </c>
    </row>
    <row r="16" spans="1:2" ht="12.75">
      <c r="A16" s="79" t="s">
        <v>405</v>
      </c>
      <c r="B16" s="79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zoomScale="120" zoomScaleNormal="120" zoomScaleSheetLayoutView="100" workbookViewId="0" topLeftCell="A1">
      <selection activeCell="C147" sqref="C147"/>
    </sheetView>
  </sheetViews>
  <sheetFormatPr defaultColWidth="9.00390625" defaultRowHeight="12.75"/>
  <cols>
    <col min="1" max="1" width="9.50390625" style="220" customWidth="1"/>
    <col min="2" max="2" width="99.375" style="220" customWidth="1"/>
    <col min="3" max="3" width="21.625" style="221" customWidth="1"/>
    <col min="4" max="4" width="9.00390625" style="240" customWidth="1"/>
    <col min="5" max="16384" width="9.375" style="240" customWidth="1"/>
  </cols>
  <sheetData>
    <row r="1" spans="1:3" ht="18.75" customHeight="1">
      <c r="A1" s="357"/>
      <c r="B1" s="441" t="str">
        <f>CONCATENATE("1.1. melléklet ",ALAPADATOK!A7," ",ALAPADATOK!B7," ",ALAPADATOK!C7," ",ALAPADATOK!D7," ",ALAPADATOK!E7," ",ALAPADATOK!F7," ",ALAPADATOK!G7," ",ALAPADATOK!H7)</f>
        <v>1.1. melléklet a … / 2019 ( … ) önkormányzati rendelethez</v>
      </c>
      <c r="C1" s="442"/>
    </row>
    <row r="2" spans="1:3" ht="21.75" customHeight="1">
      <c r="A2" s="358"/>
      <c r="B2" s="359" t="str">
        <f>CONCATENATE(ALAPADATOK!A3)</f>
        <v>LENGYEL KÖZSÉG  ÖNKORMÁNYZATA</v>
      </c>
      <c r="C2" s="360"/>
    </row>
    <row r="3" spans="1:3" ht="21.75" customHeight="1">
      <c r="A3" s="360"/>
      <c r="B3" s="359" t="s">
        <v>429</v>
      </c>
      <c r="C3" s="360"/>
    </row>
    <row r="4" spans="1:3" ht="21.75" customHeight="1">
      <c r="A4" s="360"/>
      <c r="B4" s="359" t="s">
        <v>430</v>
      </c>
      <c r="C4" s="360"/>
    </row>
    <row r="5" spans="1:3" ht="21.75" customHeight="1">
      <c r="A5" s="357"/>
      <c r="B5" s="357"/>
      <c r="C5" s="361"/>
    </row>
    <row r="6" spans="1:3" ht="15" customHeight="1">
      <c r="A6" s="443" t="s">
        <v>5</v>
      </c>
      <c r="B6" s="443"/>
      <c r="C6" s="443"/>
    </row>
    <row r="7" spans="1:3" ht="15" customHeight="1" thickBot="1">
      <c r="A7" s="444" t="s">
        <v>109</v>
      </c>
      <c r="B7" s="444"/>
      <c r="C7" s="340" t="s">
        <v>417</v>
      </c>
    </row>
    <row r="8" spans="1:3" ht="24" customHeight="1" thickBot="1">
      <c r="A8" s="362" t="s">
        <v>52</v>
      </c>
      <c r="B8" s="363" t="s">
        <v>7</v>
      </c>
      <c r="C8" s="364" t="str">
        <f>+CONCATENATE(LEFT(KV_ÖSSZEFÜGGÉSEK!A5,4),". évi előirányzat")</f>
        <v>2019. évi előirányzat</v>
      </c>
    </row>
    <row r="9" spans="1:3" s="241" customFormat="1" ht="12" customHeight="1" thickBot="1">
      <c r="A9" s="324"/>
      <c r="B9" s="325" t="s">
        <v>389</v>
      </c>
      <c r="C9" s="326" t="s">
        <v>390</v>
      </c>
    </row>
    <row r="10" spans="1:3" s="242" customFormat="1" ht="12" customHeight="1" thickBot="1">
      <c r="A10" s="17" t="s">
        <v>8</v>
      </c>
      <c r="B10" s="18" t="s">
        <v>177</v>
      </c>
      <c r="C10" s="151">
        <f>+C11+C12+C13+C14+C15+C16</f>
        <v>24313602</v>
      </c>
    </row>
    <row r="11" spans="1:3" s="242" customFormat="1" ht="12" customHeight="1">
      <c r="A11" s="12" t="s">
        <v>64</v>
      </c>
      <c r="B11" s="243" t="s">
        <v>178</v>
      </c>
      <c r="C11" s="154">
        <v>12494740</v>
      </c>
    </row>
    <row r="12" spans="1:3" s="242" customFormat="1" ht="12" customHeight="1">
      <c r="A12" s="11" t="s">
        <v>65</v>
      </c>
      <c r="B12" s="244" t="s">
        <v>179</v>
      </c>
      <c r="C12" s="153">
        <v>0</v>
      </c>
    </row>
    <row r="13" spans="1:3" s="242" customFormat="1" ht="12" customHeight="1">
      <c r="A13" s="11" t="s">
        <v>66</v>
      </c>
      <c r="B13" s="244" t="s">
        <v>406</v>
      </c>
      <c r="C13" s="153">
        <v>10018862</v>
      </c>
    </row>
    <row r="14" spans="1:3" s="242" customFormat="1" ht="12" customHeight="1">
      <c r="A14" s="11" t="s">
        <v>67</v>
      </c>
      <c r="B14" s="244" t="s">
        <v>181</v>
      </c>
      <c r="C14" s="153">
        <v>1800000</v>
      </c>
    </row>
    <row r="15" spans="1:3" s="242" customFormat="1" ht="12" customHeight="1">
      <c r="A15" s="11" t="s">
        <v>105</v>
      </c>
      <c r="B15" s="147" t="s">
        <v>328</v>
      </c>
      <c r="C15" s="153"/>
    </row>
    <row r="16" spans="1:3" s="242" customFormat="1" ht="12" customHeight="1" thickBot="1">
      <c r="A16" s="13" t="s">
        <v>68</v>
      </c>
      <c r="B16" s="148" t="s">
        <v>329</v>
      </c>
      <c r="C16" s="153"/>
    </row>
    <row r="17" spans="1:3" s="242" customFormat="1" ht="12" customHeight="1" thickBot="1">
      <c r="A17" s="17" t="s">
        <v>9</v>
      </c>
      <c r="B17" s="146" t="s">
        <v>182</v>
      </c>
      <c r="C17" s="151">
        <f>+C18+C19+C20+C21+C22</f>
        <v>8446834</v>
      </c>
    </row>
    <row r="18" spans="1:3" s="242" customFormat="1" ht="12" customHeight="1">
      <c r="A18" s="12" t="s">
        <v>70</v>
      </c>
      <c r="B18" s="243" t="s">
        <v>183</v>
      </c>
      <c r="C18" s="154"/>
    </row>
    <row r="19" spans="1:3" s="242" customFormat="1" ht="12" customHeight="1">
      <c r="A19" s="11" t="s">
        <v>71</v>
      </c>
      <c r="B19" s="244" t="s">
        <v>184</v>
      </c>
      <c r="C19" s="153"/>
    </row>
    <row r="20" spans="1:3" s="242" customFormat="1" ht="12" customHeight="1">
      <c r="A20" s="11" t="s">
        <v>72</v>
      </c>
      <c r="B20" s="244" t="s">
        <v>321</v>
      </c>
      <c r="C20" s="153"/>
    </row>
    <row r="21" spans="1:3" s="242" customFormat="1" ht="12" customHeight="1">
      <c r="A21" s="11" t="s">
        <v>73</v>
      </c>
      <c r="B21" s="244" t="s">
        <v>322</v>
      </c>
      <c r="C21" s="153"/>
    </row>
    <row r="22" spans="1:3" s="242" customFormat="1" ht="12" customHeight="1">
      <c r="A22" s="11" t="s">
        <v>74</v>
      </c>
      <c r="B22" s="244" t="s">
        <v>426</v>
      </c>
      <c r="C22" s="153">
        <v>8446834</v>
      </c>
    </row>
    <row r="23" spans="1:3" s="242" customFormat="1" ht="12" customHeight="1" thickBot="1">
      <c r="A23" s="13" t="s">
        <v>80</v>
      </c>
      <c r="B23" s="148" t="s">
        <v>186</v>
      </c>
      <c r="C23" s="155"/>
    </row>
    <row r="24" spans="1:3" s="242" customFormat="1" ht="12" customHeight="1" thickBot="1">
      <c r="A24" s="17" t="s">
        <v>10</v>
      </c>
      <c r="B24" s="18" t="s">
        <v>187</v>
      </c>
      <c r="C24" s="151">
        <f>+C25+C26+C27+C28+C29</f>
        <v>0</v>
      </c>
    </row>
    <row r="25" spans="1:3" s="242" customFormat="1" ht="12" customHeight="1">
      <c r="A25" s="12" t="s">
        <v>53</v>
      </c>
      <c r="B25" s="243" t="s">
        <v>188</v>
      </c>
      <c r="C25" s="154"/>
    </row>
    <row r="26" spans="1:3" s="242" customFormat="1" ht="12" customHeight="1">
      <c r="A26" s="11" t="s">
        <v>54</v>
      </c>
      <c r="B26" s="244" t="s">
        <v>189</v>
      </c>
      <c r="C26" s="153"/>
    </row>
    <row r="27" spans="1:3" s="242" customFormat="1" ht="12" customHeight="1">
      <c r="A27" s="11" t="s">
        <v>55</v>
      </c>
      <c r="B27" s="244" t="s">
        <v>323</v>
      </c>
      <c r="C27" s="153"/>
    </row>
    <row r="28" spans="1:3" s="242" customFormat="1" ht="12" customHeight="1">
      <c r="A28" s="11" t="s">
        <v>56</v>
      </c>
      <c r="B28" s="244" t="s">
        <v>324</v>
      </c>
      <c r="C28" s="153"/>
    </row>
    <row r="29" spans="1:3" s="242" customFormat="1" ht="12" customHeight="1">
      <c r="A29" s="11" t="s">
        <v>119</v>
      </c>
      <c r="B29" s="244" t="s">
        <v>190</v>
      </c>
      <c r="C29" s="153"/>
    </row>
    <row r="30" spans="1:3" s="317" customFormat="1" ht="12" customHeight="1" thickBot="1">
      <c r="A30" s="327" t="s">
        <v>120</v>
      </c>
      <c r="B30" s="315" t="s">
        <v>421</v>
      </c>
      <c r="C30" s="316"/>
    </row>
    <row r="31" spans="1:3" s="242" customFormat="1" ht="12" customHeight="1" thickBot="1">
      <c r="A31" s="17" t="s">
        <v>121</v>
      </c>
      <c r="B31" s="18" t="s">
        <v>407</v>
      </c>
      <c r="C31" s="157">
        <f>SUM(C32:C38)</f>
        <v>3912225</v>
      </c>
    </row>
    <row r="32" spans="1:3" s="242" customFormat="1" ht="12" customHeight="1">
      <c r="A32" s="12" t="s">
        <v>193</v>
      </c>
      <c r="B32" s="243" t="s">
        <v>411</v>
      </c>
      <c r="C32" s="154"/>
    </row>
    <row r="33" spans="1:3" s="242" customFormat="1" ht="12" customHeight="1">
      <c r="A33" s="11" t="s">
        <v>194</v>
      </c>
      <c r="B33" s="244" t="s">
        <v>412</v>
      </c>
      <c r="C33" s="153"/>
    </row>
    <row r="34" spans="1:3" s="242" customFormat="1" ht="12" customHeight="1">
      <c r="A34" s="11" t="s">
        <v>195</v>
      </c>
      <c r="B34" s="244" t="s">
        <v>413</v>
      </c>
      <c r="C34" s="153"/>
    </row>
    <row r="35" spans="1:3" s="242" customFormat="1" ht="12" customHeight="1">
      <c r="A35" s="11" t="s">
        <v>196</v>
      </c>
      <c r="B35" s="244" t="s">
        <v>414</v>
      </c>
      <c r="C35" s="153"/>
    </row>
    <row r="36" spans="1:3" s="242" customFormat="1" ht="12" customHeight="1">
      <c r="A36" s="11" t="s">
        <v>408</v>
      </c>
      <c r="B36" s="244" t="s">
        <v>197</v>
      </c>
      <c r="C36" s="153">
        <v>1853494</v>
      </c>
    </row>
    <row r="37" spans="1:3" s="242" customFormat="1" ht="12" customHeight="1">
      <c r="A37" s="11" t="s">
        <v>409</v>
      </c>
      <c r="B37" s="244" t="s">
        <v>198</v>
      </c>
      <c r="C37" s="153">
        <v>1085743</v>
      </c>
    </row>
    <row r="38" spans="1:3" s="242" customFormat="1" ht="12" customHeight="1" thickBot="1">
      <c r="A38" s="13" t="s">
        <v>410</v>
      </c>
      <c r="B38" s="298" t="s">
        <v>199</v>
      </c>
      <c r="C38" s="155">
        <v>972988</v>
      </c>
    </row>
    <row r="39" spans="1:3" s="242" customFormat="1" ht="12" customHeight="1" thickBot="1">
      <c r="A39" s="17" t="s">
        <v>12</v>
      </c>
      <c r="B39" s="18" t="s">
        <v>330</v>
      </c>
      <c r="C39" s="151">
        <f>SUM(C40:C50)</f>
        <v>2082000</v>
      </c>
    </row>
    <row r="40" spans="1:3" s="242" customFormat="1" ht="12" customHeight="1">
      <c r="A40" s="12" t="s">
        <v>57</v>
      </c>
      <c r="B40" s="243" t="s">
        <v>202</v>
      </c>
      <c r="C40" s="154">
        <v>0</v>
      </c>
    </row>
    <row r="41" spans="1:3" s="242" customFormat="1" ht="12" customHeight="1">
      <c r="A41" s="11" t="s">
        <v>58</v>
      </c>
      <c r="B41" s="244" t="s">
        <v>203</v>
      </c>
      <c r="C41" s="153">
        <v>2000000</v>
      </c>
    </row>
    <row r="42" spans="1:3" s="242" customFormat="1" ht="12" customHeight="1">
      <c r="A42" s="11" t="s">
        <v>59</v>
      </c>
      <c r="B42" s="244" t="s">
        <v>204</v>
      </c>
      <c r="C42" s="153"/>
    </row>
    <row r="43" spans="1:3" s="242" customFormat="1" ht="12" customHeight="1">
      <c r="A43" s="11" t="s">
        <v>123</v>
      </c>
      <c r="B43" s="244" t="s">
        <v>205</v>
      </c>
      <c r="C43" s="153"/>
    </row>
    <row r="44" spans="1:3" s="242" customFormat="1" ht="12" customHeight="1">
      <c r="A44" s="11" t="s">
        <v>124</v>
      </c>
      <c r="B44" s="244" t="s">
        <v>206</v>
      </c>
      <c r="C44" s="153"/>
    </row>
    <row r="45" spans="1:3" s="242" customFormat="1" ht="12" customHeight="1">
      <c r="A45" s="11" t="s">
        <v>125</v>
      </c>
      <c r="B45" s="244" t="s">
        <v>207</v>
      </c>
      <c r="C45" s="153"/>
    </row>
    <row r="46" spans="1:3" s="242" customFormat="1" ht="12" customHeight="1">
      <c r="A46" s="11" t="s">
        <v>126</v>
      </c>
      <c r="B46" s="244" t="s">
        <v>208</v>
      </c>
      <c r="C46" s="153"/>
    </row>
    <row r="47" spans="1:3" s="242" customFormat="1" ht="12" customHeight="1">
      <c r="A47" s="11" t="s">
        <v>127</v>
      </c>
      <c r="B47" s="244" t="s">
        <v>415</v>
      </c>
      <c r="C47" s="153">
        <v>2000</v>
      </c>
    </row>
    <row r="48" spans="1:3" s="242" customFormat="1" ht="12" customHeight="1">
      <c r="A48" s="11" t="s">
        <v>200</v>
      </c>
      <c r="B48" s="244" t="s">
        <v>209</v>
      </c>
      <c r="C48" s="156">
        <v>0</v>
      </c>
    </row>
    <row r="49" spans="1:3" s="242" customFormat="1" ht="12" customHeight="1">
      <c r="A49" s="13" t="s">
        <v>201</v>
      </c>
      <c r="B49" s="245" t="s">
        <v>332</v>
      </c>
      <c r="C49" s="237"/>
    </row>
    <row r="50" spans="1:3" s="242" customFormat="1" ht="12" customHeight="1" thickBot="1">
      <c r="A50" s="13" t="s">
        <v>331</v>
      </c>
      <c r="B50" s="148" t="s">
        <v>210</v>
      </c>
      <c r="C50" s="237">
        <v>80000</v>
      </c>
    </row>
    <row r="51" spans="1:3" s="242" customFormat="1" ht="12" customHeight="1" thickBot="1">
      <c r="A51" s="17" t="s">
        <v>13</v>
      </c>
      <c r="B51" s="18" t="s">
        <v>211</v>
      </c>
      <c r="C51" s="151">
        <f>SUM(C52:C56)</f>
        <v>0</v>
      </c>
    </row>
    <row r="52" spans="1:3" s="242" customFormat="1" ht="12" customHeight="1">
      <c r="A52" s="12" t="s">
        <v>60</v>
      </c>
      <c r="B52" s="243" t="s">
        <v>215</v>
      </c>
      <c r="C52" s="262"/>
    </row>
    <row r="53" spans="1:3" s="242" customFormat="1" ht="12" customHeight="1">
      <c r="A53" s="11" t="s">
        <v>61</v>
      </c>
      <c r="B53" s="244" t="s">
        <v>216</v>
      </c>
      <c r="C53" s="156"/>
    </row>
    <row r="54" spans="1:3" s="242" customFormat="1" ht="12" customHeight="1">
      <c r="A54" s="11" t="s">
        <v>212</v>
      </c>
      <c r="B54" s="244" t="s">
        <v>217</v>
      </c>
      <c r="C54" s="156"/>
    </row>
    <row r="55" spans="1:3" s="242" customFormat="1" ht="12" customHeight="1">
      <c r="A55" s="11" t="s">
        <v>213</v>
      </c>
      <c r="B55" s="244" t="s">
        <v>218</v>
      </c>
      <c r="C55" s="156"/>
    </row>
    <row r="56" spans="1:3" s="242" customFormat="1" ht="12" customHeight="1" thickBot="1">
      <c r="A56" s="13" t="s">
        <v>214</v>
      </c>
      <c r="B56" s="148" t="s">
        <v>219</v>
      </c>
      <c r="C56" s="237"/>
    </row>
    <row r="57" spans="1:3" s="242" customFormat="1" ht="12" customHeight="1" thickBot="1">
      <c r="A57" s="17" t="s">
        <v>128</v>
      </c>
      <c r="B57" s="18" t="s">
        <v>220</v>
      </c>
      <c r="C57" s="151">
        <f>SUM(C58:C60)</f>
        <v>0</v>
      </c>
    </row>
    <row r="58" spans="1:3" s="242" customFormat="1" ht="12" customHeight="1">
      <c r="A58" s="12" t="s">
        <v>62</v>
      </c>
      <c r="B58" s="243" t="s">
        <v>221</v>
      </c>
      <c r="C58" s="154"/>
    </row>
    <row r="59" spans="1:3" s="242" customFormat="1" ht="12" customHeight="1">
      <c r="A59" s="11" t="s">
        <v>63</v>
      </c>
      <c r="B59" s="244" t="s">
        <v>325</v>
      </c>
      <c r="C59" s="153"/>
    </row>
    <row r="60" spans="1:3" s="242" customFormat="1" ht="12" customHeight="1">
      <c r="A60" s="11" t="s">
        <v>224</v>
      </c>
      <c r="B60" s="244" t="s">
        <v>222</v>
      </c>
      <c r="C60" s="153"/>
    </row>
    <row r="61" spans="1:3" s="242" customFormat="1" ht="12" customHeight="1" thickBot="1">
      <c r="A61" s="13" t="s">
        <v>225</v>
      </c>
      <c r="B61" s="148" t="s">
        <v>223</v>
      </c>
      <c r="C61" s="155"/>
    </row>
    <row r="62" spans="1:3" s="242" customFormat="1" ht="12" customHeight="1" thickBot="1">
      <c r="A62" s="17" t="s">
        <v>15</v>
      </c>
      <c r="B62" s="146" t="s">
        <v>226</v>
      </c>
      <c r="C62" s="151">
        <f>SUM(C63:C65)</f>
        <v>0</v>
      </c>
    </row>
    <row r="63" spans="1:3" s="242" customFormat="1" ht="12" customHeight="1">
      <c r="A63" s="12" t="s">
        <v>129</v>
      </c>
      <c r="B63" s="243" t="s">
        <v>228</v>
      </c>
      <c r="C63" s="156"/>
    </row>
    <row r="64" spans="1:3" s="242" customFormat="1" ht="12" customHeight="1">
      <c r="A64" s="11" t="s">
        <v>130</v>
      </c>
      <c r="B64" s="244" t="s">
        <v>326</v>
      </c>
      <c r="C64" s="156"/>
    </row>
    <row r="65" spans="1:3" s="242" customFormat="1" ht="12" customHeight="1">
      <c r="A65" s="11" t="s">
        <v>156</v>
      </c>
      <c r="B65" s="244" t="s">
        <v>229</v>
      </c>
      <c r="C65" s="156"/>
    </row>
    <row r="66" spans="1:3" s="242" customFormat="1" ht="12" customHeight="1" thickBot="1">
      <c r="A66" s="13" t="s">
        <v>227</v>
      </c>
      <c r="B66" s="148" t="s">
        <v>230</v>
      </c>
      <c r="C66" s="156"/>
    </row>
    <row r="67" spans="1:3" s="242" customFormat="1" ht="12" customHeight="1" thickBot="1">
      <c r="A67" s="285" t="s">
        <v>372</v>
      </c>
      <c r="B67" s="18" t="s">
        <v>231</v>
      </c>
      <c r="C67" s="157">
        <f>+C10+C17+C24+C31+C39+C51+C57+C62</f>
        <v>38754661</v>
      </c>
    </row>
    <row r="68" spans="1:3" s="242" customFormat="1" ht="12" customHeight="1" thickBot="1">
      <c r="A68" s="265" t="s">
        <v>232</v>
      </c>
      <c r="B68" s="146" t="s">
        <v>233</v>
      </c>
      <c r="C68" s="151">
        <f>SUM(C69:C71)</f>
        <v>0</v>
      </c>
    </row>
    <row r="69" spans="1:3" s="242" customFormat="1" ht="12" customHeight="1">
      <c r="A69" s="12" t="s">
        <v>260</v>
      </c>
      <c r="B69" s="243" t="s">
        <v>234</v>
      </c>
      <c r="C69" s="156"/>
    </row>
    <row r="70" spans="1:3" s="242" customFormat="1" ht="12" customHeight="1">
      <c r="A70" s="11" t="s">
        <v>269</v>
      </c>
      <c r="B70" s="244" t="s">
        <v>235</v>
      </c>
      <c r="C70" s="156"/>
    </row>
    <row r="71" spans="1:3" s="242" customFormat="1" ht="12" customHeight="1" thickBot="1">
      <c r="A71" s="13" t="s">
        <v>270</v>
      </c>
      <c r="B71" s="279" t="s">
        <v>422</v>
      </c>
      <c r="C71" s="156"/>
    </row>
    <row r="72" spans="1:3" s="242" customFormat="1" ht="12" customHeight="1" thickBot="1">
      <c r="A72" s="265" t="s">
        <v>236</v>
      </c>
      <c r="B72" s="146" t="s">
        <v>237</v>
      </c>
      <c r="C72" s="151">
        <f>SUM(C73:C76)</f>
        <v>0</v>
      </c>
    </row>
    <row r="73" spans="1:3" s="242" customFormat="1" ht="12" customHeight="1">
      <c r="A73" s="12" t="s">
        <v>106</v>
      </c>
      <c r="B73" s="243" t="s">
        <v>238</v>
      </c>
      <c r="C73" s="156"/>
    </row>
    <row r="74" spans="1:3" s="242" customFormat="1" ht="12" customHeight="1">
      <c r="A74" s="11" t="s">
        <v>107</v>
      </c>
      <c r="B74" s="244" t="s">
        <v>423</v>
      </c>
      <c r="C74" s="156"/>
    </row>
    <row r="75" spans="1:3" s="242" customFormat="1" ht="12" customHeight="1" thickBot="1">
      <c r="A75" s="13" t="s">
        <v>261</v>
      </c>
      <c r="B75" s="245" t="s">
        <v>239</v>
      </c>
      <c r="C75" s="237"/>
    </row>
    <row r="76" spans="1:3" s="242" customFormat="1" ht="12" customHeight="1" thickBot="1">
      <c r="A76" s="329" t="s">
        <v>262</v>
      </c>
      <c r="B76" s="330" t="s">
        <v>424</v>
      </c>
      <c r="C76" s="331"/>
    </row>
    <row r="77" spans="1:3" s="242" customFormat="1" ht="12" customHeight="1" thickBot="1">
      <c r="A77" s="265" t="s">
        <v>240</v>
      </c>
      <c r="B77" s="146" t="s">
        <v>241</v>
      </c>
      <c r="C77" s="151">
        <f>SUM(C78:C79)</f>
        <v>16028247</v>
      </c>
    </row>
    <row r="78" spans="1:3" s="242" customFormat="1" ht="12" customHeight="1" thickBot="1">
      <c r="A78" s="10" t="s">
        <v>263</v>
      </c>
      <c r="B78" s="328" t="s">
        <v>242</v>
      </c>
      <c r="C78" s="237">
        <v>16028247</v>
      </c>
    </row>
    <row r="79" spans="1:3" s="242" customFormat="1" ht="12" customHeight="1" thickBot="1">
      <c r="A79" s="329" t="s">
        <v>264</v>
      </c>
      <c r="B79" s="330" t="s">
        <v>243</v>
      </c>
      <c r="C79" s="331"/>
    </row>
    <row r="80" spans="1:3" s="242" customFormat="1" ht="12" customHeight="1" thickBot="1">
      <c r="A80" s="265" t="s">
        <v>244</v>
      </c>
      <c r="B80" s="146" t="s">
        <v>245</v>
      </c>
      <c r="C80" s="151">
        <f>SUM(C81:C83)</f>
        <v>0</v>
      </c>
    </row>
    <row r="81" spans="1:3" s="242" customFormat="1" ht="12" customHeight="1">
      <c r="A81" s="12" t="s">
        <v>265</v>
      </c>
      <c r="B81" s="243" t="s">
        <v>246</v>
      </c>
      <c r="C81" s="156"/>
    </row>
    <row r="82" spans="1:3" s="242" customFormat="1" ht="12" customHeight="1">
      <c r="A82" s="11" t="s">
        <v>266</v>
      </c>
      <c r="B82" s="244" t="s">
        <v>247</v>
      </c>
      <c r="C82" s="156"/>
    </row>
    <row r="83" spans="1:3" s="242" customFormat="1" ht="12" customHeight="1" thickBot="1">
      <c r="A83" s="15" t="s">
        <v>267</v>
      </c>
      <c r="B83" s="332" t="s">
        <v>425</v>
      </c>
      <c r="C83" s="333"/>
    </row>
    <row r="84" spans="1:3" s="242" customFormat="1" ht="12" customHeight="1" thickBot="1">
      <c r="A84" s="265" t="s">
        <v>248</v>
      </c>
      <c r="B84" s="146" t="s">
        <v>268</v>
      </c>
      <c r="C84" s="151">
        <f>SUM(C85:C88)</f>
        <v>0</v>
      </c>
    </row>
    <row r="85" spans="1:3" s="242" customFormat="1" ht="12" customHeight="1">
      <c r="A85" s="246" t="s">
        <v>249</v>
      </c>
      <c r="B85" s="243" t="s">
        <v>250</v>
      </c>
      <c r="C85" s="156"/>
    </row>
    <row r="86" spans="1:3" s="242" customFormat="1" ht="12" customHeight="1">
      <c r="A86" s="247" t="s">
        <v>251</v>
      </c>
      <c r="B86" s="244" t="s">
        <v>252</v>
      </c>
      <c r="C86" s="156"/>
    </row>
    <row r="87" spans="1:3" s="242" customFormat="1" ht="12" customHeight="1">
      <c r="A87" s="247" t="s">
        <v>253</v>
      </c>
      <c r="B87" s="244" t="s">
        <v>254</v>
      </c>
      <c r="C87" s="156"/>
    </row>
    <row r="88" spans="1:3" s="242" customFormat="1" ht="12" customHeight="1" thickBot="1">
      <c r="A88" s="248" t="s">
        <v>255</v>
      </c>
      <c r="B88" s="148" t="s">
        <v>256</v>
      </c>
      <c r="C88" s="156"/>
    </row>
    <row r="89" spans="1:3" s="242" customFormat="1" ht="12" customHeight="1" thickBot="1">
      <c r="A89" s="265" t="s">
        <v>257</v>
      </c>
      <c r="B89" s="146" t="s">
        <v>371</v>
      </c>
      <c r="C89" s="263"/>
    </row>
    <row r="90" spans="1:3" s="242" customFormat="1" ht="13.5" customHeight="1" thickBot="1">
      <c r="A90" s="265" t="s">
        <v>259</v>
      </c>
      <c r="B90" s="146" t="s">
        <v>258</v>
      </c>
      <c r="C90" s="263"/>
    </row>
    <row r="91" spans="1:3" s="242" customFormat="1" ht="15.75" customHeight="1" thickBot="1">
      <c r="A91" s="265" t="s">
        <v>271</v>
      </c>
      <c r="B91" s="249" t="s">
        <v>374</v>
      </c>
      <c r="C91" s="157">
        <f>+C68+C72+C77+C80+C84+C90+C89</f>
        <v>16028247</v>
      </c>
    </row>
    <row r="92" spans="1:3" s="242" customFormat="1" ht="16.5" customHeight="1" thickBot="1">
      <c r="A92" s="266" t="s">
        <v>373</v>
      </c>
      <c r="B92" s="250" t="s">
        <v>375</v>
      </c>
      <c r="C92" s="157">
        <f>+C67+C91</f>
        <v>54782908</v>
      </c>
    </row>
    <row r="93" spans="1:3" s="242" customFormat="1" ht="10.5" customHeight="1">
      <c r="A93" s="2"/>
      <c r="B93" s="3"/>
      <c r="C93" s="158"/>
    </row>
    <row r="94" spans="1:3" ht="16.5" customHeight="1">
      <c r="A94" s="448" t="s">
        <v>37</v>
      </c>
      <c r="B94" s="448"/>
      <c r="C94" s="448"/>
    </row>
    <row r="95" spans="1:3" s="251" customFormat="1" ht="16.5" customHeight="1" thickBot="1">
      <c r="A95" s="445" t="s">
        <v>110</v>
      </c>
      <c r="B95" s="445"/>
      <c r="C95" s="341" t="str">
        <f>C7</f>
        <v>Forintban!</v>
      </c>
    </row>
    <row r="96" spans="1:3" ht="37.5" customHeight="1" thickBot="1">
      <c r="A96" s="321" t="s">
        <v>52</v>
      </c>
      <c r="B96" s="322" t="s">
        <v>38</v>
      </c>
      <c r="C96" s="323" t="str">
        <f>+C8</f>
        <v>2019. évi előirányzat</v>
      </c>
    </row>
    <row r="97" spans="1:3" s="241" customFormat="1" ht="12" customHeight="1" thickBot="1">
      <c r="A97" s="321"/>
      <c r="B97" s="322" t="s">
        <v>389</v>
      </c>
      <c r="C97" s="323" t="s">
        <v>390</v>
      </c>
    </row>
    <row r="98" spans="1:3" ht="12" customHeight="1" thickBot="1">
      <c r="A98" s="19" t="s">
        <v>8</v>
      </c>
      <c r="B98" s="25" t="s">
        <v>333</v>
      </c>
      <c r="C98" s="150">
        <f>C99+C100+C101+C102+C103+C116</f>
        <v>53242477</v>
      </c>
    </row>
    <row r="99" spans="1:3" ht="12" customHeight="1">
      <c r="A99" s="14" t="s">
        <v>64</v>
      </c>
      <c r="B99" s="7" t="s">
        <v>39</v>
      </c>
      <c r="C99" s="152">
        <v>19721159</v>
      </c>
    </row>
    <row r="100" spans="1:3" ht="12" customHeight="1">
      <c r="A100" s="11" t="s">
        <v>65</v>
      </c>
      <c r="B100" s="5" t="s">
        <v>131</v>
      </c>
      <c r="C100" s="153">
        <v>2789690</v>
      </c>
    </row>
    <row r="101" spans="1:3" ht="12" customHeight="1">
      <c r="A101" s="11" t="s">
        <v>66</v>
      </c>
      <c r="B101" s="5" t="s">
        <v>98</v>
      </c>
      <c r="C101" s="155">
        <v>15420949</v>
      </c>
    </row>
    <row r="102" spans="1:3" ht="12" customHeight="1">
      <c r="A102" s="11" t="s">
        <v>67</v>
      </c>
      <c r="B102" s="8" t="s">
        <v>132</v>
      </c>
      <c r="C102" s="155">
        <v>5720000</v>
      </c>
    </row>
    <row r="103" spans="1:3" ht="12" customHeight="1">
      <c r="A103" s="11" t="s">
        <v>75</v>
      </c>
      <c r="B103" s="16" t="s">
        <v>133</v>
      </c>
      <c r="C103" s="155">
        <v>5122474</v>
      </c>
    </row>
    <row r="104" spans="1:3" ht="12" customHeight="1">
      <c r="A104" s="11" t="s">
        <v>68</v>
      </c>
      <c r="B104" s="5" t="s">
        <v>338</v>
      </c>
      <c r="C104" s="155"/>
    </row>
    <row r="105" spans="1:3" ht="12" customHeight="1">
      <c r="A105" s="11" t="s">
        <v>69</v>
      </c>
      <c r="B105" s="86" t="s">
        <v>337</v>
      </c>
      <c r="C105" s="155"/>
    </row>
    <row r="106" spans="1:3" ht="12" customHeight="1">
      <c r="A106" s="11" t="s">
        <v>76</v>
      </c>
      <c r="B106" s="86" t="s">
        <v>336</v>
      </c>
      <c r="C106" s="155"/>
    </row>
    <row r="107" spans="1:3" ht="12" customHeight="1">
      <c r="A107" s="11" t="s">
        <v>77</v>
      </c>
      <c r="B107" s="84" t="s">
        <v>274</v>
      </c>
      <c r="C107" s="155"/>
    </row>
    <row r="108" spans="1:3" ht="12" customHeight="1">
      <c r="A108" s="11" t="s">
        <v>78</v>
      </c>
      <c r="B108" s="85" t="s">
        <v>275</v>
      </c>
      <c r="C108" s="155"/>
    </row>
    <row r="109" spans="1:3" ht="12" customHeight="1">
      <c r="A109" s="11" t="s">
        <v>79</v>
      </c>
      <c r="B109" s="85" t="s">
        <v>276</v>
      </c>
      <c r="C109" s="155"/>
    </row>
    <row r="110" spans="1:3" ht="12" customHeight="1">
      <c r="A110" s="11" t="s">
        <v>81</v>
      </c>
      <c r="B110" s="84" t="s">
        <v>277</v>
      </c>
      <c r="C110" s="155">
        <v>4622474</v>
      </c>
    </row>
    <row r="111" spans="1:3" ht="12" customHeight="1">
      <c r="A111" s="11" t="s">
        <v>134</v>
      </c>
      <c r="B111" s="84" t="s">
        <v>278</v>
      </c>
      <c r="C111" s="155"/>
    </row>
    <row r="112" spans="1:3" ht="12" customHeight="1">
      <c r="A112" s="11" t="s">
        <v>272</v>
      </c>
      <c r="B112" s="85" t="s">
        <v>279</v>
      </c>
      <c r="C112" s="155"/>
    </row>
    <row r="113" spans="1:3" ht="12" customHeight="1">
      <c r="A113" s="10" t="s">
        <v>273</v>
      </c>
      <c r="B113" s="86" t="s">
        <v>280</v>
      </c>
      <c r="C113" s="155"/>
    </row>
    <row r="114" spans="1:3" ht="12" customHeight="1">
      <c r="A114" s="11" t="s">
        <v>334</v>
      </c>
      <c r="B114" s="86" t="s">
        <v>281</v>
      </c>
      <c r="C114" s="155"/>
    </row>
    <row r="115" spans="1:3" ht="12" customHeight="1">
      <c r="A115" s="13" t="s">
        <v>335</v>
      </c>
      <c r="B115" s="86" t="s">
        <v>282</v>
      </c>
      <c r="C115" s="155">
        <v>500000</v>
      </c>
    </row>
    <row r="116" spans="1:3" ht="12" customHeight="1">
      <c r="A116" s="11" t="s">
        <v>339</v>
      </c>
      <c r="B116" s="8" t="s">
        <v>40</v>
      </c>
      <c r="C116" s="153">
        <v>4468205</v>
      </c>
    </row>
    <row r="117" spans="1:3" ht="12" customHeight="1">
      <c r="A117" s="11" t="s">
        <v>340</v>
      </c>
      <c r="B117" s="5" t="s">
        <v>342</v>
      </c>
      <c r="C117" s="153">
        <v>4468205</v>
      </c>
    </row>
    <row r="118" spans="1:3" ht="12" customHeight="1" thickBot="1">
      <c r="A118" s="15" t="s">
        <v>341</v>
      </c>
      <c r="B118" s="283" t="s">
        <v>343</v>
      </c>
      <c r="C118" s="159"/>
    </row>
    <row r="119" spans="1:3" ht="12" customHeight="1" thickBot="1">
      <c r="A119" s="280" t="s">
        <v>9</v>
      </c>
      <c r="B119" s="281" t="s">
        <v>283</v>
      </c>
      <c r="C119" s="282">
        <f>+C120+C122+C124</f>
        <v>571500</v>
      </c>
    </row>
    <row r="120" spans="1:3" ht="12" customHeight="1">
      <c r="A120" s="12" t="s">
        <v>70</v>
      </c>
      <c r="B120" s="5" t="s">
        <v>155</v>
      </c>
      <c r="C120" s="154">
        <v>571500</v>
      </c>
    </row>
    <row r="121" spans="1:3" ht="12" customHeight="1">
      <c r="A121" s="12" t="s">
        <v>71</v>
      </c>
      <c r="B121" s="9" t="s">
        <v>287</v>
      </c>
      <c r="C121" s="154"/>
    </row>
    <row r="122" spans="1:3" ht="12" customHeight="1">
      <c r="A122" s="12" t="s">
        <v>72</v>
      </c>
      <c r="B122" s="9" t="s">
        <v>135</v>
      </c>
      <c r="C122" s="153"/>
    </row>
    <row r="123" spans="1:3" ht="12" customHeight="1">
      <c r="A123" s="12" t="s">
        <v>73</v>
      </c>
      <c r="B123" s="9" t="s">
        <v>288</v>
      </c>
      <c r="C123" s="140"/>
    </row>
    <row r="124" spans="1:3" ht="12" customHeight="1">
      <c r="A124" s="12" t="s">
        <v>74</v>
      </c>
      <c r="B124" s="148" t="s">
        <v>427</v>
      </c>
      <c r="C124" s="140"/>
    </row>
    <row r="125" spans="1:3" ht="12" customHeight="1">
      <c r="A125" s="12" t="s">
        <v>80</v>
      </c>
      <c r="B125" s="147" t="s">
        <v>327</v>
      </c>
      <c r="C125" s="140"/>
    </row>
    <row r="126" spans="1:3" ht="12" customHeight="1">
      <c r="A126" s="12" t="s">
        <v>82</v>
      </c>
      <c r="B126" s="239" t="s">
        <v>293</v>
      </c>
      <c r="C126" s="140"/>
    </row>
    <row r="127" spans="1:3" ht="15.75">
      <c r="A127" s="12" t="s">
        <v>136</v>
      </c>
      <c r="B127" s="85" t="s">
        <v>276</v>
      </c>
      <c r="C127" s="140"/>
    </row>
    <row r="128" spans="1:3" ht="12" customHeight="1">
      <c r="A128" s="12" t="s">
        <v>137</v>
      </c>
      <c r="B128" s="85" t="s">
        <v>292</v>
      </c>
      <c r="C128" s="140"/>
    </row>
    <row r="129" spans="1:3" ht="12" customHeight="1">
      <c r="A129" s="12" t="s">
        <v>138</v>
      </c>
      <c r="B129" s="85" t="s">
        <v>291</v>
      </c>
      <c r="C129" s="140"/>
    </row>
    <row r="130" spans="1:3" ht="12" customHeight="1">
      <c r="A130" s="12" t="s">
        <v>284</v>
      </c>
      <c r="B130" s="85" t="s">
        <v>279</v>
      </c>
      <c r="C130" s="140"/>
    </row>
    <row r="131" spans="1:3" ht="12" customHeight="1">
      <c r="A131" s="12" t="s">
        <v>285</v>
      </c>
      <c r="B131" s="85" t="s">
        <v>290</v>
      </c>
      <c r="C131" s="140"/>
    </row>
    <row r="132" spans="1:3" ht="16.5" thickBot="1">
      <c r="A132" s="10" t="s">
        <v>286</v>
      </c>
      <c r="B132" s="85" t="s">
        <v>289</v>
      </c>
      <c r="C132" s="142"/>
    </row>
    <row r="133" spans="1:3" ht="12" customHeight="1" thickBot="1">
      <c r="A133" s="17" t="s">
        <v>10</v>
      </c>
      <c r="B133" s="71" t="s">
        <v>344</v>
      </c>
      <c r="C133" s="151">
        <f>+C98+C119</f>
        <v>53813977</v>
      </c>
    </row>
    <row r="134" spans="1:3" ht="12" customHeight="1" thickBot="1">
      <c r="A134" s="17" t="s">
        <v>11</v>
      </c>
      <c r="B134" s="71" t="s">
        <v>345</v>
      </c>
      <c r="C134" s="151">
        <f>+C135+C136+C137</f>
        <v>0</v>
      </c>
    </row>
    <row r="135" spans="1:3" ht="12" customHeight="1">
      <c r="A135" s="12" t="s">
        <v>193</v>
      </c>
      <c r="B135" s="9" t="s">
        <v>352</v>
      </c>
      <c r="C135" s="140"/>
    </row>
    <row r="136" spans="1:3" ht="12" customHeight="1">
      <c r="A136" s="12" t="s">
        <v>194</v>
      </c>
      <c r="B136" s="9" t="s">
        <v>353</v>
      </c>
      <c r="C136" s="140"/>
    </row>
    <row r="137" spans="1:3" ht="12" customHeight="1" thickBot="1">
      <c r="A137" s="10" t="s">
        <v>195</v>
      </c>
      <c r="B137" s="9" t="s">
        <v>354</v>
      </c>
      <c r="C137" s="140"/>
    </row>
    <row r="138" spans="1:3" ht="12" customHeight="1" thickBot="1">
      <c r="A138" s="17" t="s">
        <v>12</v>
      </c>
      <c r="B138" s="71" t="s">
        <v>346</v>
      </c>
      <c r="C138" s="151">
        <f>SUM(C139:C144)</f>
        <v>0</v>
      </c>
    </row>
    <row r="139" spans="1:3" ht="12" customHeight="1">
      <c r="A139" s="12" t="s">
        <v>57</v>
      </c>
      <c r="B139" s="6" t="s">
        <v>355</v>
      </c>
      <c r="C139" s="140"/>
    </row>
    <row r="140" spans="1:3" ht="12" customHeight="1">
      <c r="A140" s="12" t="s">
        <v>58</v>
      </c>
      <c r="B140" s="6" t="s">
        <v>347</v>
      </c>
      <c r="C140" s="140"/>
    </row>
    <row r="141" spans="1:3" ht="12" customHeight="1">
      <c r="A141" s="12" t="s">
        <v>59</v>
      </c>
      <c r="B141" s="6" t="s">
        <v>348</v>
      </c>
      <c r="C141" s="140"/>
    </row>
    <row r="142" spans="1:3" ht="12" customHeight="1">
      <c r="A142" s="12" t="s">
        <v>123</v>
      </c>
      <c r="B142" s="6" t="s">
        <v>349</v>
      </c>
      <c r="C142" s="140"/>
    </row>
    <row r="143" spans="1:3" ht="12" customHeight="1" thickBot="1">
      <c r="A143" s="10" t="s">
        <v>124</v>
      </c>
      <c r="B143" s="4" t="s">
        <v>350</v>
      </c>
      <c r="C143" s="142"/>
    </row>
    <row r="144" spans="1:3" ht="12" customHeight="1" thickBot="1">
      <c r="A144" s="329" t="s">
        <v>125</v>
      </c>
      <c r="B144" s="334" t="s">
        <v>351</v>
      </c>
      <c r="C144" s="335"/>
    </row>
    <row r="145" spans="1:3" ht="12" customHeight="1" thickBot="1">
      <c r="A145" s="17" t="s">
        <v>13</v>
      </c>
      <c r="B145" s="71" t="s">
        <v>359</v>
      </c>
      <c r="C145" s="157">
        <f>+C146+C147+C148+C149</f>
        <v>968931</v>
      </c>
    </row>
    <row r="146" spans="1:3" ht="12" customHeight="1">
      <c r="A146" s="12" t="s">
        <v>60</v>
      </c>
      <c r="B146" s="6" t="s">
        <v>294</v>
      </c>
      <c r="C146" s="140"/>
    </row>
    <row r="147" spans="1:3" ht="12" customHeight="1">
      <c r="A147" s="12" t="s">
        <v>61</v>
      </c>
      <c r="B147" s="6" t="s">
        <v>295</v>
      </c>
      <c r="C147" s="140">
        <v>968931</v>
      </c>
    </row>
    <row r="148" spans="1:3" ht="12" customHeight="1" thickBot="1">
      <c r="A148" s="10" t="s">
        <v>212</v>
      </c>
      <c r="B148" s="4" t="s">
        <v>360</v>
      </c>
      <c r="C148" s="142"/>
    </row>
    <row r="149" spans="1:3" ht="12" customHeight="1" thickBot="1">
      <c r="A149" s="329" t="s">
        <v>213</v>
      </c>
      <c r="B149" s="334" t="s">
        <v>313</v>
      </c>
      <c r="C149" s="335"/>
    </row>
    <row r="150" spans="1:3" ht="12" customHeight="1" thickBot="1">
      <c r="A150" s="17" t="s">
        <v>14</v>
      </c>
      <c r="B150" s="71" t="s">
        <v>361</v>
      </c>
      <c r="C150" s="160">
        <f>SUM(C151:C155)</f>
        <v>0</v>
      </c>
    </row>
    <row r="151" spans="1:3" ht="12" customHeight="1">
      <c r="A151" s="12" t="s">
        <v>62</v>
      </c>
      <c r="B151" s="6" t="s">
        <v>356</v>
      </c>
      <c r="C151" s="140"/>
    </row>
    <row r="152" spans="1:3" ht="12" customHeight="1">
      <c r="A152" s="12" t="s">
        <v>63</v>
      </c>
      <c r="B152" s="6" t="s">
        <v>363</v>
      </c>
      <c r="C152" s="140"/>
    </row>
    <row r="153" spans="1:3" ht="12" customHeight="1">
      <c r="A153" s="12" t="s">
        <v>224</v>
      </c>
      <c r="B153" s="6" t="s">
        <v>358</v>
      </c>
      <c r="C153" s="140"/>
    </row>
    <row r="154" spans="1:3" ht="12" customHeight="1">
      <c r="A154" s="12" t="s">
        <v>225</v>
      </c>
      <c r="B154" s="6" t="s">
        <v>398</v>
      </c>
      <c r="C154" s="140"/>
    </row>
    <row r="155" spans="1:3" ht="12" customHeight="1" thickBot="1">
      <c r="A155" s="12" t="s">
        <v>362</v>
      </c>
      <c r="B155" s="6" t="s">
        <v>365</v>
      </c>
      <c r="C155" s="140"/>
    </row>
    <row r="156" spans="1:3" ht="12" customHeight="1" thickBot="1">
      <c r="A156" s="17" t="s">
        <v>15</v>
      </c>
      <c r="B156" s="71" t="s">
        <v>366</v>
      </c>
      <c r="C156" s="284"/>
    </row>
    <row r="157" spans="1:3" ht="12" customHeight="1" thickBot="1">
      <c r="A157" s="17" t="s">
        <v>16</v>
      </c>
      <c r="B157" s="71" t="s">
        <v>367</v>
      </c>
      <c r="C157" s="284"/>
    </row>
    <row r="158" spans="1:9" ht="15" customHeight="1" thickBot="1">
      <c r="A158" s="17" t="s">
        <v>17</v>
      </c>
      <c r="B158" s="71" t="s">
        <v>369</v>
      </c>
      <c r="C158" s="336">
        <f>+C134+C138+C145+C150+C156+C157</f>
        <v>968931</v>
      </c>
      <c r="F158" s="252"/>
      <c r="G158" s="253"/>
      <c r="H158" s="253"/>
      <c r="I158" s="253"/>
    </row>
    <row r="159" spans="1:3" s="242" customFormat="1" ht="17.25" customHeight="1" thickBot="1">
      <c r="A159" s="149" t="s">
        <v>18</v>
      </c>
      <c r="B159" s="337" t="s">
        <v>368</v>
      </c>
      <c r="C159" s="336">
        <f>+C133+C158</f>
        <v>54782908</v>
      </c>
    </row>
    <row r="160" spans="1:3" ht="15.75" customHeight="1">
      <c r="A160" s="365"/>
      <c r="B160" s="365"/>
      <c r="C160" s="366">
        <f>C92-C159</f>
        <v>0</v>
      </c>
    </row>
    <row r="161" spans="1:3" ht="15.75">
      <c r="A161" s="446" t="s">
        <v>296</v>
      </c>
      <c r="B161" s="446"/>
      <c r="C161" s="446"/>
    </row>
    <row r="162" spans="1:3" ht="15" customHeight="1" thickBot="1">
      <c r="A162" s="447" t="s">
        <v>111</v>
      </c>
      <c r="B162" s="447"/>
      <c r="C162" s="342" t="str">
        <f>C95</f>
        <v>Forintban!</v>
      </c>
    </row>
    <row r="163" spans="1:4" ht="13.5" customHeight="1" thickBot="1">
      <c r="A163" s="17">
        <v>1</v>
      </c>
      <c r="B163" s="24" t="s">
        <v>370</v>
      </c>
      <c r="C163" s="151">
        <f>+C67-C133</f>
        <v>-15059316</v>
      </c>
      <c r="D163" s="254"/>
    </row>
    <row r="164" spans="1:3" ht="27.75" customHeight="1" thickBot="1">
      <c r="A164" s="17" t="s">
        <v>9</v>
      </c>
      <c r="B164" s="24" t="s">
        <v>376</v>
      </c>
      <c r="C164" s="151">
        <f>+C91-C158</f>
        <v>15059316</v>
      </c>
    </row>
  </sheetData>
  <sheetProtection sheet="1"/>
  <mergeCells count="7">
    <mergeCell ref="A161:C161"/>
    <mergeCell ref="A162:B162"/>
    <mergeCell ref="A94:C94"/>
    <mergeCell ref="B1:C1"/>
    <mergeCell ref="A6:C6"/>
    <mergeCell ref="A7:B7"/>
    <mergeCell ref="A95:B95"/>
  </mergeCells>
  <printOptions horizontalCentered="1"/>
  <pageMargins left="0.3937007874015748" right="0.2755905511811024" top="0.8661417322834646" bottom="0.8661417322834646" header="0" footer="0"/>
  <pageSetup fitToHeight="2" horizontalDpi="600" verticalDpi="600" orientation="portrait" paperSize="8" scale="120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40">
      <selection activeCell="C147" sqref="C147"/>
    </sheetView>
  </sheetViews>
  <sheetFormatPr defaultColWidth="9.00390625" defaultRowHeight="12.75"/>
  <cols>
    <col min="1" max="1" width="9.50390625" style="220" customWidth="1"/>
    <col min="2" max="2" width="99.375" style="220" customWidth="1"/>
    <col min="3" max="3" width="21.625" style="221" customWidth="1"/>
    <col min="4" max="4" width="9.00390625" style="240" customWidth="1"/>
    <col min="5" max="16384" width="9.375" style="240" customWidth="1"/>
  </cols>
  <sheetData>
    <row r="1" spans="1:3" ht="18.75" customHeight="1">
      <c r="A1" s="357"/>
      <c r="B1" s="441" t="str">
        <f>CONCATENATE("1.2. melléklet ",ALAPADATOK!A7," ",ALAPADATOK!B7," ",ALAPADATOK!C7," ",ALAPADATOK!D7," ",ALAPADATOK!E7," ",ALAPADATOK!F7," ",ALAPADATOK!G7," ",ALAPADATOK!H7)</f>
        <v>1.2. melléklet a … / 2019 ( … ) önkormányzati rendelethez</v>
      </c>
      <c r="C1" s="442"/>
    </row>
    <row r="2" spans="1:3" ht="21.75" customHeight="1">
      <c r="A2" s="358"/>
      <c r="B2" s="359" t="str">
        <f>CONCATENATE(ALAPADATOK!A3)</f>
        <v>LENGYEL KÖZSÉG  ÖNKORMÁNYZATA</v>
      </c>
      <c r="C2" s="360"/>
    </row>
    <row r="3" spans="1:3" ht="21.75" customHeight="1">
      <c r="A3" s="360"/>
      <c r="B3" s="359" t="s">
        <v>429</v>
      </c>
      <c r="C3" s="360"/>
    </row>
    <row r="4" spans="1:3" ht="21.75" customHeight="1">
      <c r="A4" s="360"/>
      <c r="B4" s="359" t="s">
        <v>431</v>
      </c>
      <c r="C4" s="360"/>
    </row>
    <row r="5" spans="1:3" ht="21.75" customHeight="1">
      <c r="A5" s="357"/>
      <c r="B5" s="357"/>
      <c r="C5" s="361"/>
    </row>
    <row r="6" spans="1:3" ht="15" customHeight="1">
      <c r="A6" s="443" t="s">
        <v>5</v>
      </c>
      <c r="B6" s="443"/>
      <c r="C6" s="443"/>
    </row>
    <row r="7" spans="1:3" ht="15" customHeight="1" thickBot="1">
      <c r="A7" s="444" t="s">
        <v>109</v>
      </c>
      <c r="B7" s="444"/>
      <c r="C7" s="340" t="str">
        <f>CONCATENATE('KV_1.1.sz.mell.'!C7)</f>
        <v>Forintban!</v>
      </c>
    </row>
    <row r="8" spans="1:3" ht="24" customHeight="1" thickBot="1">
      <c r="A8" s="362" t="s">
        <v>52</v>
      </c>
      <c r="B8" s="363" t="s">
        <v>7</v>
      </c>
      <c r="C8" s="364" t="str">
        <f>+CONCATENATE(LEFT(KV_ÖSSZEFÜGGÉSEK!A5,4),". évi előirányzat")</f>
        <v>2019. évi előirányzat</v>
      </c>
    </row>
    <row r="9" spans="1:3" s="241" customFormat="1" ht="12" customHeight="1" thickBot="1">
      <c r="A9" s="324"/>
      <c r="B9" s="325" t="s">
        <v>389</v>
      </c>
      <c r="C9" s="326" t="s">
        <v>390</v>
      </c>
    </row>
    <row r="10" spans="1:3" s="242" customFormat="1" ht="12" customHeight="1" thickBot="1">
      <c r="A10" s="17" t="s">
        <v>8</v>
      </c>
      <c r="B10" s="18" t="s">
        <v>177</v>
      </c>
      <c r="C10" s="151">
        <f>+C11+C12+C13+C14+C15+C16</f>
        <v>24313602</v>
      </c>
    </row>
    <row r="11" spans="1:3" s="242" customFormat="1" ht="12" customHeight="1">
      <c r="A11" s="12" t="s">
        <v>64</v>
      </c>
      <c r="B11" s="243" t="s">
        <v>178</v>
      </c>
      <c r="C11" s="154">
        <v>12494740</v>
      </c>
    </row>
    <row r="12" spans="1:3" s="242" customFormat="1" ht="12" customHeight="1">
      <c r="A12" s="11" t="s">
        <v>65</v>
      </c>
      <c r="B12" s="244" t="s">
        <v>179</v>
      </c>
      <c r="C12" s="153">
        <v>0</v>
      </c>
    </row>
    <row r="13" spans="1:3" s="242" customFormat="1" ht="12" customHeight="1">
      <c r="A13" s="11" t="s">
        <v>66</v>
      </c>
      <c r="B13" s="244" t="s">
        <v>406</v>
      </c>
      <c r="C13" s="153">
        <v>10018862</v>
      </c>
    </row>
    <row r="14" spans="1:3" s="242" customFormat="1" ht="12" customHeight="1">
      <c r="A14" s="11" t="s">
        <v>67</v>
      </c>
      <c r="B14" s="244" t="s">
        <v>181</v>
      </c>
      <c r="C14" s="153">
        <v>1800000</v>
      </c>
    </row>
    <row r="15" spans="1:3" s="242" customFormat="1" ht="12" customHeight="1">
      <c r="A15" s="11" t="s">
        <v>105</v>
      </c>
      <c r="B15" s="147" t="s">
        <v>328</v>
      </c>
      <c r="C15" s="153"/>
    </row>
    <row r="16" spans="1:3" s="242" customFormat="1" ht="12" customHeight="1" thickBot="1">
      <c r="A16" s="13" t="s">
        <v>68</v>
      </c>
      <c r="B16" s="148" t="s">
        <v>329</v>
      </c>
      <c r="C16" s="153"/>
    </row>
    <row r="17" spans="1:3" s="242" customFormat="1" ht="12" customHeight="1" thickBot="1">
      <c r="A17" s="17" t="s">
        <v>9</v>
      </c>
      <c r="B17" s="146" t="s">
        <v>182</v>
      </c>
      <c r="C17" s="151">
        <f>+C18+C19+C20+C21+C22</f>
        <v>0</v>
      </c>
    </row>
    <row r="18" spans="1:3" s="242" customFormat="1" ht="12" customHeight="1">
      <c r="A18" s="12" t="s">
        <v>70</v>
      </c>
      <c r="B18" s="243" t="s">
        <v>183</v>
      </c>
      <c r="C18" s="154"/>
    </row>
    <row r="19" spans="1:3" s="242" customFormat="1" ht="12" customHeight="1">
      <c r="A19" s="11" t="s">
        <v>71</v>
      </c>
      <c r="B19" s="244" t="s">
        <v>184</v>
      </c>
      <c r="C19" s="153"/>
    </row>
    <row r="20" spans="1:3" s="242" customFormat="1" ht="12" customHeight="1">
      <c r="A20" s="11" t="s">
        <v>72</v>
      </c>
      <c r="B20" s="244" t="s">
        <v>321</v>
      </c>
      <c r="C20" s="153"/>
    </row>
    <row r="21" spans="1:3" s="242" customFormat="1" ht="12" customHeight="1">
      <c r="A21" s="11" t="s">
        <v>73</v>
      </c>
      <c r="B21" s="244" t="s">
        <v>322</v>
      </c>
      <c r="C21" s="153"/>
    </row>
    <row r="22" spans="1:3" s="242" customFormat="1" ht="12" customHeight="1">
      <c r="A22" s="11" t="s">
        <v>74</v>
      </c>
      <c r="B22" s="244" t="s">
        <v>426</v>
      </c>
      <c r="C22" s="153"/>
    </row>
    <row r="23" spans="1:3" s="242" customFormat="1" ht="12" customHeight="1" thickBot="1">
      <c r="A23" s="13" t="s">
        <v>80</v>
      </c>
      <c r="B23" s="148" t="s">
        <v>186</v>
      </c>
      <c r="C23" s="155"/>
    </row>
    <row r="24" spans="1:3" s="242" customFormat="1" ht="12" customHeight="1" thickBot="1">
      <c r="A24" s="17" t="s">
        <v>10</v>
      </c>
      <c r="B24" s="18" t="s">
        <v>187</v>
      </c>
      <c r="C24" s="151">
        <f>+C25+C26+C27+C28+C29</f>
        <v>0</v>
      </c>
    </row>
    <row r="25" spans="1:3" s="242" customFormat="1" ht="12" customHeight="1">
      <c r="A25" s="12" t="s">
        <v>53</v>
      </c>
      <c r="B25" s="243" t="s">
        <v>188</v>
      </c>
      <c r="C25" s="154"/>
    </row>
    <row r="26" spans="1:3" s="242" customFormat="1" ht="12" customHeight="1">
      <c r="A26" s="11" t="s">
        <v>54</v>
      </c>
      <c r="B26" s="244" t="s">
        <v>189</v>
      </c>
      <c r="C26" s="153"/>
    </row>
    <row r="27" spans="1:3" s="242" customFormat="1" ht="12" customHeight="1">
      <c r="A27" s="11" t="s">
        <v>55</v>
      </c>
      <c r="B27" s="244" t="s">
        <v>323</v>
      </c>
      <c r="C27" s="153"/>
    </row>
    <row r="28" spans="1:3" s="242" customFormat="1" ht="12" customHeight="1">
      <c r="A28" s="11" t="s">
        <v>56</v>
      </c>
      <c r="B28" s="244" t="s">
        <v>324</v>
      </c>
      <c r="C28" s="153"/>
    </row>
    <row r="29" spans="1:3" s="242" customFormat="1" ht="12" customHeight="1">
      <c r="A29" s="11" t="s">
        <v>119</v>
      </c>
      <c r="B29" s="244" t="s">
        <v>190</v>
      </c>
      <c r="C29" s="153"/>
    </row>
    <row r="30" spans="1:3" s="317" customFormat="1" ht="12" customHeight="1" thickBot="1">
      <c r="A30" s="327" t="s">
        <v>120</v>
      </c>
      <c r="B30" s="315" t="s">
        <v>421</v>
      </c>
      <c r="C30" s="316"/>
    </row>
    <row r="31" spans="1:3" s="242" customFormat="1" ht="12" customHeight="1" thickBot="1">
      <c r="A31" s="17" t="s">
        <v>121</v>
      </c>
      <c r="B31" s="18" t="s">
        <v>407</v>
      </c>
      <c r="C31" s="157">
        <f>SUM(C32:C38)</f>
        <v>3912225</v>
      </c>
    </row>
    <row r="32" spans="1:3" s="242" customFormat="1" ht="12" customHeight="1">
      <c r="A32" s="12" t="s">
        <v>193</v>
      </c>
      <c r="B32" s="243" t="s">
        <v>411</v>
      </c>
      <c r="C32" s="154"/>
    </row>
    <row r="33" spans="1:3" s="242" customFormat="1" ht="12" customHeight="1">
      <c r="A33" s="11" t="s">
        <v>194</v>
      </c>
      <c r="B33" s="244" t="s">
        <v>412</v>
      </c>
      <c r="C33" s="153"/>
    </row>
    <row r="34" spans="1:3" s="242" customFormat="1" ht="12" customHeight="1">
      <c r="A34" s="11" t="s">
        <v>195</v>
      </c>
      <c r="B34" s="244" t="s">
        <v>413</v>
      </c>
      <c r="C34" s="153"/>
    </row>
    <row r="35" spans="1:3" s="242" customFormat="1" ht="12" customHeight="1">
      <c r="A35" s="11" t="s">
        <v>196</v>
      </c>
      <c r="B35" s="244" t="s">
        <v>414</v>
      </c>
      <c r="C35" s="153"/>
    </row>
    <row r="36" spans="1:3" s="242" customFormat="1" ht="12" customHeight="1">
      <c r="A36" s="11" t="s">
        <v>408</v>
      </c>
      <c r="B36" s="244" t="s">
        <v>197</v>
      </c>
      <c r="C36" s="153">
        <v>1853494</v>
      </c>
    </row>
    <row r="37" spans="1:3" s="242" customFormat="1" ht="12" customHeight="1">
      <c r="A37" s="11" t="s">
        <v>409</v>
      </c>
      <c r="B37" s="244" t="s">
        <v>198</v>
      </c>
      <c r="C37" s="153">
        <v>1085743</v>
      </c>
    </row>
    <row r="38" spans="1:3" s="242" customFormat="1" ht="12" customHeight="1" thickBot="1">
      <c r="A38" s="13" t="s">
        <v>410</v>
      </c>
      <c r="B38" s="298" t="s">
        <v>199</v>
      </c>
      <c r="C38" s="155">
        <v>972988</v>
      </c>
    </row>
    <row r="39" spans="1:3" s="242" customFormat="1" ht="12" customHeight="1" thickBot="1">
      <c r="A39" s="17" t="s">
        <v>12</v>
      </c>
      <c r="B39" s="18" t="s">
        <v>330</v>
      </c>
      <c r="C39" s="151">
        <f>SUM(C40:C50)</f>
        <v>2082000</v>
      </c>
    </row>
    <row r="40" spans="1:3" s="242" customFormat="1" ht="12" customHeight="1">
      <c r="A40" s="12" t="s">
        <v>57</v>
      </c>
      <c r="B40" s="243" t="s">
        <v>202</v>
      </c>
      <c r="C40" s="154">
        <v>0</v>
      </c>
    </row>
    <row r="41" spans="1:3" s="242" customFormat="1" ht="12" customHeight="1">
      <c r="A41" s="11" t="s">
        <v>58</v>
      </c>
      <c r="B41" s="244" t="s">
        <v>203</v>
      </c>
      <c r="C41" s="153">
        <v>2000000</v>
      </c>
    </row>
    <row r="42" spans="1:3" s="242" customFormat="1" ht="12" customHeight="1">
      <c r="A42" s="11" t="s">
        <v>59</v>
      </c>
      <c r="B42" s="244" t="s">
        <v>204</v>
      </c>
      <c r="C42" s="153"/>
    </row>
    <row r="43" spans="1:3" s="242" customFormat="1" ht="12" customHeight="1">
      <c r="A43" s="11" t="s">
        <v>123</v>
      </c>
      <c r="B43" s="244" t="s">
        <v>205</v>
      </c>
      <c r="C43" s="153"/>
    </row>
    <row r="44" spans="1:3" s="242" customFormat="1" ht="12" customHeight="1">
      <c r="A44" s="11" t="s">
        <v>124</v>
      </c>
      <c r="B44" s="244" t="s">
        <v>206</v>
      </c>
      <c r="C44" s="153"/>
    </row>
    <row r="45" spans="1:3" s="242" customFormat="1" ht="12" customHeight="1">
      <c r="A45" s="11" t="s">
        <v>125</v>
      </c>
      <c r="B45" s="244" t="s">
        <v>207</v>
      </c>
      <c r="C45" s="153"/>
    </row>
    <row r="46" spans="1:3" s="242" customFormat="1" ht="12" customHeight="1">
      <c r="A46" s="11" t="s">
        <v>126</v>
      </c>
      <c r="B46" s="244" t="s">
        <v>208</v>
      </c>
      <c r="C46" s="153"/>
    </row>
    <row r="47" spans="1:3" s="242" customFormat="1" ht="12" customHeight="1">
      <c r="A47" s="11" t="s">
        <v>127</v>
      </c>
      <c r="B47" s="244" t="s">
        <v>415</v>
      </c>
      <c r="C47" s="153">
        <v>2000</v>
      </c>
    </row>
    <row r="48" spans="1:3" s="242" customFormat="1" ht="12" customHeight="1">
      <c r="A48" s="11" t="s">
        <v>200</v>
      </c>
      <c r="B48" s="244" t="s">
        <v>209</v>
      </c>
      <c r="C48" s="156">
        <v>0</v>
      </c>
    </row>
    <row r="49" spans="1:3" s="242" customFormat="1" ht="12" customHeight="1">
      <c r="A49" s="13" t="s">
        <v>201</v>
      </c>
      <c r="B49" s="245" t="s">
        <v>332</v>
      </c>
      <c r="C49" s="237"/>
    </row>
    <row r="50" spans="1:3" s="242" customFormat="1" ht="12" customHeight="1" thickBot="1">
      <c r="A50" s="13" t="s">
        <v>331</v>
      </c>
      <c r="B50" s="148" t="s">
        <v>210</v>
      </c>
      <c r="C50" s="237">
        <v>80000</v>
      </c>
    </row>
    <row r="51" spans="1:3" s="242" customFormat="1" ht="12" customHeight="1" thickBot="1">
      <c r="A51" s="17" t="s">
        <v>13</v>
      </c>
      <c r="B51" s="18" t="s">
        <v>211</v>
      </c>
      <c r="C51" s="151">
        <f>SUM(C52:C56)</f>
        <v>0</v>
      </c>
    </row>
    <row r="52" spans="1:3" s="242" customFormat="1" ht="12" customHeight="1">
      <c r="A52" s="12" t="s">
        <v>60</v>
      </c>
      <c r="B52" s="243" t="s">
        <v>215</v>
      </c>
      <c r="C52" s="262"/>
    </row>
    <row r="53" spans="1:3" s="242" customFormat="1" ht="12" customHeight="1">
      <c r="A53" s="11" t="s">
        <v>61</v>
      </c>
      <c r="B53" s="244" t="s">
        <v>216</v>
      </c>
      <c r="C53" s="156"/>
    </row>
    <row r="54" spans="1:3" s="242" customFormat="1" ht="12" customHeight="1">
      <c r="A54" s="11" t="s">
        <v>212</v>
      </c>
      <c r="B54" s="244" t="s">
        <v>217</v>
      </c>
      <c r="C54" s="156"/>
    </row>
    <row r="55" spans="1:3" s="242" customFormat="1" ht="12" customHeight="1">
      <c r="A55" s="11" t="s">
        <v>213</v>
      </c>
      <c r="B55" s="244" t="s">
        <v>218</v>
      </c>
      <c r="C55" s="156"/>
    </row>
    <row r="56" spans="1:3" s="242" customFormat="1" ht="12" customHeight="1" thickBot="1">
      <c r="A56" s="13" t="s">
        <v>214</v>
      </c>
      <c r="B56" s="148" t="s">
        <v>219</v>
      </c>
      <c r="C56" s="237"/>
    </row>
    <row r="57" spans="1:3" s="242" customFormat="1" ht="12" customHeight="1" thickBot="1">
      <c r="A57" s="17" t="s">
        <v>128</v>
      </c>
      <c r="B57" s="18" t="s">
        <v>220</v>
      </c>
      <c r="C57" s="151">
        <f>SUM(C58:C60)</f>
        <v>0</v>
      </c>
    </row>
    <row r="58" spans="1:3" s="242" customFormat="1" ht="12" customHeight="1">
      <c r="A58" s="12" t="s">
        <v>62</v>
      </c>
      <c r="B58" s="243" t="s">
        <v>221</v>
      </c>
      <c r="C58" s="154"/>
    </row>
    <row r="59" spans="1:3" s="242" customFormat="1" ht="12" customHeight="1">
      <c r="A59" s="11" t="s">
        <v>63</v>
      </c>
      <c r="B59" s="244" t="s">
        <v>325</v>
      </c>
      <c r="C59" s="153"/>
    </row>
    <row r="60" spans="1:3" s="242" customFormat="1" ht="12" customHeight="1">
      <c r="A60" s="11" t="s">
        <v>224</v>
      </c>
      <c r="B60" s="244" t="s">
        <v>222</v>
      </c>
      <c r="C60" s="153"/>
    </row>
    <row r="61" spans="1:3" s="242" customFormat="1" ht="12" customHeight="1" thickBot="1">
      <c r="A61" s="13" t="s">
        <v>225</v>
      </c>
      <c r="B61" s="148" t="s">
        <v>223</v>
      </c>
      <c r="C61" s="155"/>
    </row>
    <row r="62" spans="1:3" s="242" customFormat="1" ht="12" customHeight="1" thickBot="1">
      <c r="A62" s="17" t="s">
        <v>15</v>
      </c>
      <c r="B62" s="146" t="s">
        <v>226</v>
      </c>
      <c r="C62" s="151">
        <f>SUM(C63:C65)</f>
        <v>0</v>
      </c>
    </row>
    <row r="63" spans="1:3" s="242" customFormat="1" ht="12" customHeight="1">
      <c r="A63" s="12" t="s">
        <v>129</v>
      </c>
      <c r="B63" s="243" t="s">
        <v>228</v>
      </c>
      <c r="C63" s="156"/>
    </row>
    <row r="64" spans="1:3" s="242" customFormat="1" ht="12" customHeight="1">
      <c r="A64" s="11" t="s">
        <v>130</v>
      </c>
      <c r="B64" s="244" t="s">
        <v>326</v>
      </c>
      <c r="C64" s="156"/>
    </row>
    <row r="65" spans="1:3" s="242" customFormat="1" ht="12" customHeight="1">
      <c r="A65" s="11" t="s">
        <v>156</v>
      </c>
      <c r="B65" s="244" t="s">
        <v>229</v>
      </c>
      <c r="C65" s="156"/>
    </row>
    <row r="66" spans="1:3" s="242" customFormat="1" ht="12" customHeight="1" thickBot="1">
      <c r="A66" s="13" t="s">
        <v>227</v>
      </c>
      <c r="B66" s="148" t="s">
        <v>230</v>
      </c>
      <c r="C66" s="156"/>
    </row>
    <row r="67" spans="1:3" s="242" customFormat="1" ht="12" customHeight="1" thickBot="1">
      <c r="A67" s="285" t="s">
        <v>372</v>
      </c>
      <c r="B67" s="18" t="s">
        <v>231</v>
      </c>
      <c r="C67" s="157">
        <f>+C10+C17+C24+C31+C39+C51+C57+C62</f>
        <v>30307827</v>
      </c>
    </row>
    <row r="68" spans="1:3" s="242" customFormat="1" ht="12" customHeight="1" thickBot="1">
      <c r="A68" s="265" t="s">
        <v>232</v>
      </c>
      <c r="B68" s="146" t="s">
        <v>233</v>
      </c>
      <c r="C68" s="151">
        <f>SUM(C69:C71)</f>
        <v>0</v>
      </c>
    </row>
    <row r="69" spans="1:3" s="242" customFormat="1" ht="12" customHeight="1">
      <c r="A69" s="12" t="s">
        <v>260</v>
      </c>
      <c r="B69" s="243" t="s">
        <v>234</v>
      </c>
      <c r="C69" s="156"/>
    </row>
    <row r="70" spans="1:3" s="242" customFormat="1" ht="12" customHeight="1">
      <c r="A70" s="11" t="s">
        <v>269</v>
      </c>
      <c r="B70" s="244" t="s">
        <v>235</v>
      </c>
      <c r="C70" s="156"/>
    </row>
    <row r="71" spans="1:3" s="242" customFormat="1" ht="12" customHeight="1" thickBot="1">
      <c r="A71" s="13" t="s">
        <v>270</v>
      </c>
      <c r="B71" s="279" t="s">
        <v>422</v>
      </c>
      <c r="C71" s="156"/>
    </row>
    <row r="72" spans="1:3" s="242" customFormat="1" ht="12" customHeight="1" thickBot="1">
      <c r="A72" s="265" t="s">
        <v>236</v>
      </c>
      <c r="B72" s="146" t="s">
        <v>237</v>
      </c>
      <c r="C72" s="151">
        <f>SUM(C73:C76)</f>
        <v>0</v>
      </c>
    </row>
    <row r="73" spans="1:3" s="242" customFormat="1" ht="12" customHeight="1">
      <c r="A73" s="12" t="s">
        <v>106</v>
      </c>
      <c r="B73" s="243" t="s">
        <v>238</v>
      </c>
      <c r="C73" s="156"/>
    </row>
    <row r="74" spans="1:3" s="242" customFormat="1" ht="12" customHeight="1">
      <c r="A74" s="11" t="s">
        <v>107</v>
      </c>
      <c r="B74" s="244" t="s">
        <v>423</v>
      </c>
      <c r="C74" s="156"/>
    </row>
    <row r="75" spans="1:3" s="242" customFormat="1" ht="12" customHeight="1" thickBot="1">
      <c r="A75" s="13" t="s">
        <v>261</v>
      </c>
      <c r="B75" s="245" t="s">
        <v>239</v>
      </c>
      <c r="C75" s="237"/>
    </row>
    <row r="76" spans="1:3" s="242" customFormat="1" ht="12" customHeight="1" thickBot="1">
      <c r="A76" s="329" t="s">
        <v>262</v>
      </c>
      <c r="B76" s="330" t="s">
        <v>424</v>
      </c>
      <c r="C76" s="331"/>
    </row>
    <row r="77" spans="1:3" s="242" customFormat="1" ht="12" customHeight="1" thickBot="1">
      <c r="A77" s="265" t="s">
        <v>240</v>
      </c>
      <c r="B77" s="146" t="s">
        <v>241</v>
      </c>
      <c r="C77" s="151">
        <f>SUM(C78:C79)</f>
        <v>16028247</v>
      </c>
    </row>
    <row r="78" spans="1:3" s="242" customFormat="1" ht="12" customHeight="1" thickBot="1">
      <c r="A78" s="10" t="s">
        <v>263</v>
      </c>
      <c r="B78" s="328" t="s">
        <v>242</v>
      </c>
      <c r="C78" s="237">
        <v>16028247</v>
      </c>
    </row>
    <row r="79" spans="1:3" s="242" customFormat="1" ht="12" customHeight="1" thickBot="1">
      <c r="A79" s="329" t="s">
        <v>264</v>
      </c>
      <c r="B79" s="330" t="s">
        <v>243</v>
      </c>
      <c r="C79" s="331"/>
    </row>
    <row r="80" spans="1:3" s="242" customFormat="1" ht="12" customHeight="1" thickBot="1">
      <c r="A80" s="265" t="s">
        <v>244</v>
      </c>
      <c r="B80" s="146" t="s">
        <v>245</v>
      </c>
      <c r="C80" s="151">
        <f>SUM(C81:C83)</f>
        <v>0</v>
      </c>
    </row>
    <row r="81" spans="1:3" s="242" customFormat="1" ht="12" customHeight="1">
      <c r="A81" s="12" t="s">
        <v>265</v>
      </c>
      <c r="B81" s="243" t="s">
        <v>246</v>
      </c>
      <c r="C81" s="156"/>
    </row>
    <row r="82" spans="1:3" s="242" customFormat="1" ht="12" customHeight="1">
      <c r="A82" s="11" t="s">
        <v>266</v>
      </c>
      <c r="B82" s="244" t="s">
        <v>247</v>
      </c>
      <c r="C82" s="156"/>
    </row>
    <row r="83" spans="1:3" s="242" customFormat="1" ht="12" customHeight="1" thickBot="1">
      <c r="A83" s="15" t="s">
        <v>267</v>
      </c>
      <c r="B83" s="332" t="s">
        <v>425</v>
      </c>
      <c r="C83" s="333"/>
    </row>
    <row r="84" spans="1:3" s="242" customFormat="1" ht="12" customHeight="1" thickBot="1">
      <c r="A84" s="265" t="s">
        <v>248</v>
      </c>
      <c r="B84" s="146" t="s">
        <v>268</v>
      </c>
      <c r="C84" s="151">
        <f>SUM(C85:C88)</f>
        <v>0</v>
      </c>
    </row>
    <row r="85" spans="1:3" s="242" customFormat="1" ht="12" customHeight="1">
      <c r="A85" s="246" t="s">
        <v>249</v>
      </c>
      <c r="B85" s="243" t="s">
        <v>250</v>
      </c>
      <c r="C85" s="156"/>
    </row>
    <row r="86" spans="1:3" s="242" customFormat="1" ht="12" customHeight="1">
      <c r="A86" s="247" t="s">
        <v>251</v>
      </c>
      <c r="B86" s="244" t="s">
        <v>252</v>
      </c>
      <c r="C86" s="156"/>
    </row>
    <row r="87" spans="1:3" s="242" customFormat="1" ht="12" customHeight="1">
      <c r="A87" s="247" t="s">
        <v>253</v>
      </c>
      <c r="B87" s="244" t="s">
        <v>254</v>
      </c>
      <c r="C87" s="156"/>
    </row>
    <row r="88" spans="1:3" s="242" customFormat="1" ht="12" customHeight="1" thickBot="1">
      <c r="A88" s="248" t="s">
        <v>255</v>
      </c>
      <c r="B88" s="148" t="s">
        <v>256</v>
      </c>
      <c r="C88" s="156"/>
    </row>
    <row r="89" spans="1:3" s="242" customFormat="1" ht="12" customHeight="1" thickBot="1">
      <c r="A89" s="265" t="s">
        <v>257</v>
      </c>
      <c r="B89" s="146" t="s">
        <v>371</v>
      </c>
      <c r="C89" s="263"/>
    </row>
    <row r="90" spans="1:3" s="242" customFormat="1" ht="13.5" customHeight="1" thickBot="1">
      <c r="A90" s="265" t="s">
        <v>259</v>
      </c>
      <c r="B90" s="146" t="s">
        <v>258</v>
      </c>
      <c r="C90" s="263"/>
    </row>
    <row r="91" spans="1:3" s="242" customFormat="1" ht="15.75" customHeight="1" thickBot="1">
      <c r="A91" s="265" t="s">
        <v>271</v>
      </c>
      <c r="B91" s="249" t="s">
        <v>374</v>
      </c>
      <c r="C91" s="157">
        <f>+C68+C72+C77+C80+C84+C90+C89</f>
        <v>16028247</v>
      </c>
    </row>
    <row r="92" spans="1:3" s="242" customFormat="1" ht="16.5" customHeight="1" thickBot="1">
      <c r="A92" s="266" t="s">
        <v>373</v>
      </c>
      <c r="B92" s="250" t="s">
        <v>375</v>
      </c>
      <c r="C92" s="157">
        <f>+C67+C91</f>
        <v>46336074</v>
      </c>
    </row>
    <row r="93" spans="1:3" s="242" customFormat="1" ht="10.5" customHeight="1">
      <c r="A93" s="2"/>
      <c r="B93" s="3"/>
      <c r="C93" s="158"/>
    </row>
    <row r="94" spans="1:3" ht="16.5" customHeight="1">
      <c r="A94" s="448" t="s">
        <v>37</v>
      </c>
      <c r="B94" s="448"/>
      <c r="C94" s="448"/>
    </row>
    <row r="95" spans="1:3" s="251" customFormat="1" ht="16.5" customHeight="1" thickBot="1">
      <c r="A95" s="445" t="s">
        <v>110</v>
      </c>
      <c r="B95" s="445"/>
      <c r="C95" s="341" t="str">
        <f>C7</f>
        <v>Forintban!</v>
      </c>
    </row>
    <row r="96" spans="1:3" ht="37.5" customHeight="1" thickBot="1">
      <c r="A96" s="321" t="s">
        <v>52</v>
      </c>
      <c r="B96" s="322" t="s">
        <v>38</v>
      </c>
      <c r="C96" s="323" t="str">
        <f>+C8</f>
        <v>2019. évi előirányzat</v>
      </c>
    </row>
    <row r="97" spans="1:3" s="241" customFormat="1" ht="12" customHeight="1" thickBot="1">
      <c r="A97" s="321"/>
      <c r="B97" s="322" t="s">
        <v>389</v>
      </c>
      <c r="C97" s="323" t="s">
        <v>390</v>
      </c>
    </row>
    <row r="98" spans="1:3" ht="12" customHeight="1" thickBot="1">
      <c r="A98" s="19" t="s">
        <v>8</v>
      </c>
      <c r="B98" s="25" t="s">
        <v>333</v>
      </c>
      <c r="C98" s="150">
        <f>C99+C100+C101+C102+C103+C116</f>
        <v>42683934</v>
      </c>
    </row>
    <row r="99" spans="1:3" ht="12" customHeight="1">
      <c r="A99" s="14" t="s">
        <v>64</v>
      </c>
      <c r="B99" s="7" t="s">
        <v>39</v>
      </c>
      <c r="C99" s="152">
        <v>10100619</v>
      </c>
    </row>
    <row r="100" spans="1:3" ht="12" customHeight="1">
      <c r="A100" s="11" t="s">
        <v>65</v>
      </c>
      <c r="B100" s="5" t="s">
        <v>131</v>
      </c>
      <c r="C100" s="153">
        <v>1851687</v>
      </c>
    </row>
    <row r="101" spans="1:3" ht="12" customHeight="1">
      <c r="A101" s="11" t="s">
        <v>66</v>
      </c>
      <c r="B101" s="5" t="s">
        <v>98</v>
      </c>
      <c r="C101" s="155">
        <v>15420949</v>
      </c>
    </row>
    <row r="102" spans="1:3" ht="12" customHeight="1">
      <c r="A102" s="11" t="s">
        <v>67</v>
      </c>
      <c r="B102" s="8" t="s">
        <v>132</v>
      </c>
      <c r="C102" s="155">
        <v>5720000</v>
      </c>
    </row>
    <row r="103" spans="1:3" ht="12" customHeight="1">
      <c r="A103" s="11" t="s">
        <v>75</v>
      </c>
      <c r="B103" s="16" t="s">
        <v>133</v>
      </c>
      <c r="C103" s="155">
        <v>5122474</v>
      </c>
    </row>
    <row r="104" spans="1:3" ht="12" customHeight="1">
      <c r="A104" s="11" t="s">
        <v>68</v>
      </c>
      <c r="B104" s="5" t="s">
        <v>338</v>
      </c>
      <c r="C104" s="155"/>
    </row>
    <row r="105" spans="1:3" ht="12" customHeight="1">
      <c r="A105" s="11" t="s">
        <v>69</v>
      </c>
      <c r="B105" s="86" t="s">
        <v>337</v>
      </c>
      <c r="C105" s="155"/>
    </row>
    <row r="106" spans="1:3" ht="12" customHeight="1">
      <c r="A106" s="11" t="s">
        <v>76</v>
      </c>
      <c r="B106" s="86" t="s">
        <v>336</v>
      </c>
      <c r="C106" s="155"/>
    </row>
    <row r="107" spans="1:3" ht="12" customHeight="1">
      <c r="A107" s="11" t="s">
        <v>77</v>
      </c>
      <c r="B107" s="84" t="s">
        <v>274</v>
      </c>
      <c r="C107" s="155"/>
    </row>
    <row r="108" spans="1:3" ht="12" customHeight="1">
      <c r="A108" s="11" t="s">
        <v>78</v>
      </c>
      <c r="B108" s="85" t="s">
        <v>275</v>
      </c>
      <c r="C108" s="155"/>
    </row>
    <row r="109" spans="1:3" ht="12" customHeight="1">
      <c r="A109" s="11" t="s">
        <v>79</v>
      </c>
      <c r="B109" s="85" t="s">
        <v>276</v>
      </c>
      <c r="C109" s="155"/>
    </row>
    <row r="110" spans="1:3" ht="12" customHeight="1">
      <c r="A110" s="11" t="s">
        <v>81</v>
      </c>
      <c r="B110" s="84" t="s">
        <v>277</v>
      </c>
      <c r="C110" s="155">
        <v>4622474</v>
      </c>
    </row>
    <row r="111" spans="1:3" ht="12" customHeight="1">
      <c r="A111" s="11" t="s">
        <v>134</v>
      </c>
      <c r="B111" s="84" t="s">
        <v>278</v>
      </c>
      <c r="C111" s="155"/>
    </row>
    <row r="112" spans="1:3" ht="12" customHeight="1">
      <c r="A112" s="11" t="s">
        <v>272</v>
      </c>
      <c r="B112" s="85" t="s">
        <v>279</v>
      </c>
      <c r="C112" s="155"/>
    </row>
    <row r="113" spans="1:3" ht="12" customHeight="1">
      <c r="A113" s="10" t="s">
        <v>273</v>
      </c>
      <c r="B113" s="86" t="s">
        <v>280</v>
      </c>
      <c r="C113" s="155"/>
    </row>
    <row r="114" spans="1:3" ht="12" customHeight="1">
      <c r="A114" s="11" t="s">
        <v>334</v>
      </c>
      <c r="B114" s="86" t="s">
        <v>281</v>
      </c>
      <c r="C114" s="155"/>
    </row>
    <row r="115" spans="1:3" ht="12" customHeight="1">
      <c r="A115" s="13" t="s">
        <v>335</v>
      </c>
      <c r="B115" s="86" t="s">
        <v>282</v>
      </c>
      <c r="C115" s="155">
        <v>500000</v>
      </c>
    </row>
    <row r="116" spans="1:3" ht="12" customHeight="1">
      <c r="A116" s="11" t="s">
        <v>339</v>
      </c>
      <c r="B116" s="8" t="s">
        <v>40</v>
      </c>
      <c r="C116" s="153">
        <v>4468205</v>
      </c>
    </row>
    <row r="117" spans="1:3" ht="12" customHeight="1">
      <c r="A117" s="11" t="s">
        <v>340</v>
      </c>
      <c r="B117" s="5" t="s">
        <v>342</v>
      </c>
      <c r="C117" s="153">
        <v>4468205</v>
      </c>
    </row>
    <row r="118" spans="1:3" ht="12" customHeight="1" thickBot="1">
      <c r="A118" s="15" t="s">
        <v>341</v>
      </c>
      <c r="B118" s="283" t="s">
        <v>343</v>
      </c>
      <c r="C118" s="159">
        <v>0</v>
      </c>
    </row>
    <row r="119" spans="1:3" ht="12" customHeight="1" thickBot="1">
      <c r="A119" s="280" t="s">
        <v>9</v>
      </c>
      <c r="B119" s="281" t="s">
        <v>283</v>
      </c>
      <c r="C119" s="282">
        <f>+C120+C122+C124</f>
        <v>571500</v>
      </c>
    </row>
    <row r="120" spans="1:3" ht="12" customHeight="1">
      <c r="A120" s="12" t="s">
        <v>70</v>
      </c>
      <c r="B120" s="5" t="s">
        <v>155</v>
      </c>
      <c r="C120" s="154">
        <v>571500</v>
      </c>
    </row>
    <row r="121" spans="1:3" ht="12" customHeight="1">
      <c r="A121" s="12" t="s">
        <v>71</v>
      </c>
      <c r="B121" s="9" t="s">
        <v>287</v>
      </c>
      <c r="C121" s="154"/>
    </row>
    <row r="122" spans="1:3" ht="12" customHeight="1">
      <c r="A122" s="12" t="s">
        <v>72</v>
      </c>
      <c r="B122" s="9" t="s">
        <v>135</v>
      </c>
      <c r="C122" s="153"/>
    </row>
    <row r="123" spans="1:3" ht="12" customHeight="1">
      <c r="A123" s="12" t="s">
        <v>73</v>
      </c>
      <c r="B123" s="9" t="s">
        <v>288</v>
      </c>
      <c r="C123" s="140"/>
    </row>
    <row r="124" spans="1:3" ht="12" customHeight="1">
      <c r="A124" s="12" t="s">
        <v>74</v>
      </c>
      <c r="B124" s="148" t="s">
        <v>427</v>
      </c>
      <c r="C124" s="140"/>
    </row>
    <row r="125" spans="1:3" ht="12" customHeight="1">
      <c r="A125" s="12" t="s">
        <v>80</v>
      </c>
      <c r="B125" s="147" t="s">
        <v>327</v>
      </c>
      <c r="C125" s="140"/>
    </row>
    <row r="126" spans="1:3" ht="12" customHeight="1">
      <c r="A126" s="12" t="s">
        <v>82</v>
      </c>
      <c r="B126" s="239" t="s">
        <v>293</v>
      </c>
      <c r="C126" s="140"/>
    </row>
    <row r="127" spans="1:3" ht="15.75">
      <c r="A127" s="12" t="s">
        <v>136</v>
      </c>
      <c r="B127" s="85" t="s">
        <v>276</v>
      </c>
      <c r="C127" s="140"/>
    </row>
    <row r="128" spans="1:3" ht="12" customHeight="1">
      <c r="A128" s="12" t="s">
        <v>137</v>
      </c>
      <c r="B128" s="85" t="s">
        <v>292</v>
      </c>
      <c r="C128" s="140"/>
    </row>
    <row r="129" spans="1:3" ht="12" customHeight="1">
      <c r="A129" s="12" t="s">
        <v>138</v>
      </c>
      <c r="B129" s="85" t="s">
        <v>291</v>
      </c>
      <c r="C129" s="140"/>
    </row>
    <row r="130" spans="1:3" ht="12" customHeight="1">
      <c r="A130" s="12" t="s">
        <v>284</v>
      </c>
      <c r="B130" s="85" t="s">
        <v>279</v>
      </c>
      <c r="C130" s="140"/>
    </row>
    <row r="131" spans="1:3" ht="12" customHeight="1">
      <c r="A131" s="12" t="s">
        <v>285</v>
      </c>
      <c r="B131" s="85" t="s">
        <v>290</v>
      </c>
      <c r="C131" s="140"/>
    </row>
    <row r="132" spans="1:3" ht="16.5" thickBot="1">
      <c r="A132" s="10" t="s">
        <v>286</v>
      </c>
      <c r="B132" s="85" t="s">
        <v>289</v>
      </c>
      <c r="C132" s="142"/>
    </row>
    <row r="133" spans="1:3" ht="12" customHeight="1" thickBot="1">
      <c r="A133" s="17" t="s">
        <v>10</v>
      </c>
      <c r="B133" s="71" t="s">
        <v>344</v>
      </c>
      <c r="C133" s="151">
        <f>+C98+C119</f>
        <v>43255434</v>
      </c>
    </row>
    <row r="134" spans="1:3" ht="12" customHeight="1" thickBot="1">
      <c r="A134" s="17" t="s">
        <v>11</v>
      </c>
      <c r="B134" s="71" t="s">
        <v>345</v>
      </c>
      <c r="C134" s="151">
        <f>+C135+C136+C137</f>
        <v>0</v>
      </c>
    </row>
    <row r="135" spans="1:3" ht="12" customHeight="1">
      <c r="A135" s="12" t="s">
        <v>193</v>
      </c>
      <c r="B135" s="9" t="s">
        <v>352</v>
      </c>
      <c r="C135" s="140"/>
    </row>
    <row r="136" spans="1:3" ht="12" customHeight="1">
      <c r="A136" s="12" t="s">
        <v>194</v>
      </c>
      <c r="B136" s="9" t="s">
        <v>353</v>
      </c>
      <c r="C136" s="140"/>
    </row>
    <row r="137" spans="1:3" ht="12" customHeight="1" thickBot="1">
      <c r="A137" s="10" t="s">
        <v>195</v>
      </c>
      <c r="B137" s="9" t="s">
        <v>354</v>
      </c>
      <c r="C137" s="140"/>
    </row>
    <row r="138" spans="1:3" ht="12" customHeight="1" thickBot="1">
      <c r="A138" s="17" t="s">
        <v>12</v>
      </c>
      <c r="B138" s="71" t="s">
        <v>346</v>
      </c>
      <c r="C138" s="151">
        <f>SUM(C139:C144)</f>
        <v>0</v>
      </c>
    </row>
    <row r="139" spans="1:3" ht="12" customHeight="1">
      <c r="A139" s="12" t="s">
        <v>57</v>
      </c>
      <c r="B139" s="6" t="s">
        <v>355</v>
      </c>
      <c r="C139" s="140"/>
    </row>
    <row r="140" spans="1:3" ht="12" customHeight="1">
      <c r="A140" s="12" t="s">
        <v>58</v>
      </c>
      <c r="B140" s="6" t="s">
        <v>347</v>
      </c>
      <c r="C140" s="140"/>
    </row>
    <row r="141" spans="1:3" ht="12" customHeight="1">
      <c r="A141" s="12" t="s">
        <v>59</v>
      </c>
      <c r="B141" s="6" t="s">
        <v>348</v>
      </c>
      <c r="C141" s="140"/>
    </row>
    <row r="142" spans="1:3" ht="12" customHeight="1">
      <c r="A142" s="12" t="s">
        <v>123</v>
      </c>
      <c r="B142" s="6" t="s">
        <v>349</v>
      </c>
      <c r="C142" s="140"/>
    </row>
    <row r="143" spans="1:3" ht="12" customHeight="1" thickBot="1">
      <c r="A143" s="10" t="s">
        <v>124</v>
      </c>
      <c r="B143" s="4" t="s">
        <v>350</v>
      </c>
      <c r="C143" s="142"/>
    </row>
    <row r="144" spans="1:3" ht="12" customHeight="1" thickBot="1">
      <c r="A144" s="329" t="s">
        <v>125</v>
      </c>
      <c r="B144" s="334" t="s">
        <v>351</v>
      </c>
      <c r="C144" s="335"/>
    </row>
    <row r="145" spans="1:3" ht="12" customHeight="1" thickBot="1">
      <c r="A145" s="17" t="s">
        <v>13</v>
      </c>
      <c r="B145" s="71" t="s">
        <v>359</v>
      </c>
      <c r="C145" s="157">
        <f>+C146+C147+C148+C149</f>
        <v>968931</v>
      </c>
    </row>
    <row r="146" spans="1:3" ht="12" customHeight="1">
      <c r="A146" s="12" t="s">
        <v>60</v>
      </c>
      <c r="B146" s="6" t="s">
        <v>294</v>
      </c>
      <c r="C146" s="140"/>
    </row>
    <row r="147" spans="1:3" ht="12" customHeight="1">
      <c r="A147" s="12" t="s">
        <v>61</v>
      </c>
      <c r="B147" s="6" t="s">
        <v>295</v>
      </c>
      <c r="C147" s="140">
        <v>968931</v>
      </c>
    </row>
    <row r="148" spans="1:3" ht="12" customHeight="1" thickBot="1">
      <c r="A148" s="10" t="s">
        <v>212</v>
      </c>
      <c r="B148" s="4" t="s">
        <v>360</v>
      </c>
      <c r="C148" s="142"/>
    </row>
    <row r="149" spans="1:3" ht="12" customHeight="1" thickBot="1">
      <c r="A149" s="329" t="s">
        <v>213</v>
      </c>
      <c r="B149" s="334" t="s">
        <v>313</v>
      </c>
      <c r="C149" s="335"/>
    </row>
    <row r="150" spans="1:3" ht="12" customHeight="1" thickBot="1">
      <c r="A150" s="17" t="s">
        <v>14</v>
      </c>
      <c r="B150" s="71" t="s">
        <v>361</v>
      </c>
      <c r="C150" s="160">
        <f>SUM(C151:C155)</f>
        <v>0</v>
      </c>
    </row>
    <row r="151" spans="1:3" ht="12" customHeight="1">
      <c r="A151" s="12" t="s">
        <v>62</v>
      </c>
      <c r="B151" s="6" t="s">
        <v>356</v>
      </c>
      <c r="C151" s="140"/>
    </row>
    <row r="152" spans="1:3" ht="12" customHeight="1">
      <c r="A152" s="12" t="s">
        <v>63</v>
      </c>
      <c r="B152" s="6" t="s">
        <v>363</v>
      </c>
      <c r="C152" s="140"/>
    </row>
    <row r="153" spans="1:3" ht="12" customHeight="1">
      <c r="A153" s="12" t="s">
        <v>224</v>
      </c>
      <c r="B153" s="6" t="s">
        <v>358</v>
      </c>
      <c r="C153" s="140"/>
    </row>
    <row r="154" spans="1:3" ht="12" customHeight="1">
      <c r="A154" s="12" t="s">
        <v>225</v>
      </c>
      <c r="B154" s="6" t="s">
        <v>398</v>
      </c>
      <c r="C154" s="140"/>
    </row>
    <row r="155" spans="1:3" ht="12" customHeight="1" thickBot="1">
      <c r="A155" s="12" t="s">
        <v>362</v>
      </c>
      <c r="B155" s="6" t="s">
        <v>365</v>
      </c>
      <c r="C155" s="140"/>
    </row>
    <row r="156" spans="1:3" ht="12" customHeight="1" thickBot="1">
      <c r="A156" s="17" t="s">
        <v>15</v>
      </c>
      <c r="B156" s="71" t="s">
        <v>366</v>
      </c>
      <c r="C156" s="284"/>
    </row>
    <row r="157" spans="1:3" ht="12" customHeight="1" thickBot="1">
      <c r="A157" s="17" t="s">
        <v>16</v>
      </c>
      <c r="B157" s="71" t="s">
        <v>367</v>
      </c>
      <c r="C157" s="284"/>
    </row>
    <row r="158" spans="1:9" ht="15" customHeight="1" thickBot="1">
      <c r="A158" s="17" t="s">
        <v>17</v>
      </c>
      <c r="B158" s="71" t="s">
        <v>369</v>
      </c>
      <c r="C158" s="336">
        <f>+C134+C138+C145+C150+C156+C157</f>
        <v>968931</v>
      </c>
      <c r="F158" s="252"/>
      <c r="G158" s="253"/>
      <c r="H158" s="253"/>
      <c r="I158" s="253"/>
    </row>
    <row r="159" spans="1:3" s="242" customFormat="1" ht="17.25" customHeight="1" thickBot="1">
      <c r="A159" s="149" t="s">
        <v>18</v>
      </c>
      <c r="B159" s="337" t="s">
        <v>368</v>
      </c>
      <c r="C159" s="336">
        <f>+C133+C158</f>
        <v>44224365</v>
      </c>
    </row>
    <row r="160" spans="1:3" ht="15.75" customHeight="1">
      <c r="A160" s="338"/>
      <c r="B160" s="338"/>
      <c r="C160" s="366">
        <f>C92-C159</f>
        <v>2111709</v>
      </c>
    </row>
    <row r="161" spans="1:3" ht="15.75">
      <c r="A161" s="446" t="s">
        <v>296</v>
      </c>
      <c r="B161" s="446"/>
      <c r="C161" s="446"/>
    </row>
    <row r="162" spans="1:3" ht="15" customHeight="1" thickBot="1">
      <c r="A162" s="447" t="s">
        <v>111</v>
      </c>
      <c r="B162" s="447"/>
      <c r="C162" s="342" t="str">
        <f>C95</f>
        <v>Forintban!</v>
      </c>
    </row>
    <row r="163" spans="1:4" ht="13.5" customHeight="1" thickBot="1">
      <c r="A163" s="17">
        <v>1</v>
      </c>
      <c r="B163" s="24" t="s">
        <v>370</v>
      </c>
      <c r="C163" s="151">
        <f>+C67-C133</f>
        <v>-12947607</v>
      </c>
      <c r="D163" s="254"/>
    </row>
    <row r="164" spans="1:3" ht="27.75" customHeight="1" thickBot="1">
      <c r="A164" s="17" t="s">
        <v>9</v>
      </c>
      <c r="B164" s="24" t="s">
        <v>376</v>
      </c>
      <c r="C164" s="151">
        <f>+C91-C158</f>
        <v>15059316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45">
      <selection activeCell="C101" sqref="C101"/>
    </sheetView>
  </sheetViews>
  <sheetFormatPr defaultColWidth="9.00390625" defaultRowHeight="12.75"/>
  <cols>
    <col min="1" max="1" width="9.50390625" style="220" customWidth="1"/>
    <col min="2" max="2" width="99.375" style="220" customWidth="1"/>
    <col min="3" max="3" width="21.625" style="221" customWidth="1"/>
    <col min="4" max="4" width="9.00390625" style="240" customWidth="1"/>
    <col min="5" max="16384" width="9.375" style="240" customWidth="1"/>
  </cols>
  <sheetData>
    <row r="1" spans="1:3" ht="18.75" customHeight="1">
      <c r="A1" s="357"/>
      <c r="B1" s="441" t="str">
        <f>CONCATENATE("1.3. melléklet ",ALAPADATOK!A7," ",ALAPADATOK!B7," ",ALAPADATOK!C7," ",ALAPADATOK!D7," ",ALAPADATOK!E7," ",ALAPADATOK!F7," ",ALAPADATOK!G7," ",ALAPADATOK!H7)</f>
        <v>1.3. melléklet a … / 2019 ( … ) önkormányzati rendelethez</v>
      </c>
      <c r="C1" s="442"/>
    </row>
    <row r="2" spans="1:3" ht="21.75" customHeight="1">
      <c r="A2" s="358"/>
      <c r="B2" s="359" t="str">
        <f>CONCATENATE(ALAPADATOK!A3)</f>
        <v>LENGYEL KÖZSÉG  ÖNKORMÁNYZATA</v>
      </c>
      <c r="C2" s="360"/>
    </row>
    <row r="3" spans="1:3" ht="21.75" customHeight="1">
      <c r="A3" s="360"/>
      <c r="B3" s="359" t="s">
        <v>429</v>
      </c>
      <c r="C3" s="360"/>
    </row>
    <row r="4" spans="1:3" ht="21.75" customHeight="1">
      <c r="A4" s="360"/>
      <c r="B4" s="359" t="s">
        <v>432</v>
      </c>
      <c r="C4" s="360"/>
    </row>
    <row r="5" spans="1:3" ht="21.75" customHeight="1">
      <c r="A5" s="357"/>
      <c r="B5" s="357"/>
      <c r="C5" s="361"/>
    </row>
    <row r="6" spans="1:3" ht="15" customHeight="1">
      <c r="A6" s="443" t="s">
        <v>5</v>
      </c>
      <c r="B6" s="443"/>
      <c r="C6" s="443"/>
    </row>
    <row r="7" spans="1:3" ht="15" customHeight="1" thickBot="1">
      <c r="A7" s="444" t="s">
        <v>109</v>
      </c>
      <c r="B7" s="444"/>
      <c r="C7" s="340" t="str">
        <f>CONCATENATE('KV_1.1.sz.mell.'!C7)</f>
        <v>Forintban!</v>
      </c>
    </row>
    <row r="8" spans="1:3" ht="24" customHeight="1" thickBot="1">
      <c r="A8" s="362" t="s">
        <v>52</v>
      </c>
      <c r="B8" s="363" t="s">
        <v>7</v>
      </c>
      <c r="C8" s="364" t="str">
        <f>+CONCATENATE(LEFT(KV_ÖSSZEFÜGGÉSEK!A5,4),". évi előirányzat")</f>
        <v>2019. évi előirányzat</v>
      </c>
    </row>
    <row r="9" spans="1:3" s="241" customFormat="1" ht="12" customHeight="1" thickBot="1">
      <c r="A9" s="324"/>
      <c r="B9" s="325" t="s">
        <v>389</v>
      </c>
      <c r="C9" s="326" t="s">
        <v>390</v>
      </c>
    </row>
    <row r="10" spans="1:3" s="242" customFormat="1" ht="12" customHeight="1" thickBot="1">
      <c r="A10" s="17" t="s">
        <v>8</v>
      </c>
      <c r="B10" s="18" t="s">
        <v>177</v>
      </c>
      <c r="C10" s="151">
        <f>+C11+C12+C13+C14+C15+C16</f>
        <v>0</v>
      </c>
    </row>
    <row r="11" spans="1:3" s="242" customFormat="1" ht="12" customHeight="1">
      <c r="A11" s="12" t="s">
        <v>64</v>
      </c>
      <c r="B11" s="243" t="s">
        <v>178</v>
      </c>
      <c r="C11" s="154"/>
    </row>
    <row r="12" spans="1:3" s="242" customFormat="1" ht="12" customHeight="1">
      <c r="A12" s="11" t="s">
        <v>65</v>
      </c>
      <c r="B12" s="244" t="s">
        <v>179</v>
      </c>
      <c r="C12" s="153"/>
    </row>
    <row r="13" spans="1:3" s="242" customFormat="1" ht="12" customHeight="1">
      <c r="A13" s="11" t="s">
        <v>66</v>
      </c>
      <c r="B13" s="244" t="s">
        <v>406</v>
      </c>
      <c r="C13" s="153"/>
    </row>
    <row r="14" spans="1:3" s="242" customFormat="1" ht="12" customHeight="1">
      <c r="A14" s="11" t="s">
        <v>67</v>
      </c>
      <c r="B14" s="244" t="s">
        <v>181</v>
      </c>
      <c r="C14" s="153"/>
    </row>
    <row r="15" spans="1:3" s="242" customFormat="1" ht="12" customHeight="1">
      <c r="A15" s="11" t="s">
        <v>105</v>
      </c>
      <c r="B15" s="147" t="s">
        <v>328</v>
      </c>
      <c r="C15" s="153"/>
    </row>
    <row r="16" spans="1:3" s="242" customFormat="1" ht="12" customHeight="1" thickBot="1">
      <c r="A16" s="13" t="s">
        <v>68</v>
      </c>
      <c r="B16" s="148" t="s">
        <v>329</v>
      </c>
      <c r="C16" s="153"/>
    </row>
    <row r="17" spans="1:3" s="242" customFormat="1" ht="12" customHeight="1" thickBot="1">
      <c r="A17" s="17" t="s">
        <v>9</v>
      </c>
      <c r="B17" s="146" t="s">
        <v>182</v>
      </c>
      <c r="C17" s="151">
        <f>+C18+C19+C20+C21+C22</f>
        <v>8446834</v>
      </c>
    </row>
    <row r="18" spans="1:3" s="242" customFormat="1" ht="12" customHeight="1">
      <c r="A18" s="12" t="s">
        <v>70</v>
      </c>
      <c r="B18" s="243" t="s">
        <v>183</v>
      </c>
      <c r="C18" s="154"/>
    </row>
    <row r="19" spans="1:3" s="242" customFormat="1" ht="12" customHeight="1">
      <c r="A19" s="11" t="s">
        <v>71</v>
      </c>
      <c r="B19" s="244" t="s">
        <v>184</v>
      </c>
      <c r="C19" s="153"/>
    </row>
    <row r="20" spans="1:3" s="242" customFormat="1" ht="12" customHeight="1">
      <c r="A20" s="11" t="s">
        <v>72</v>
      </c>
      <c r="B20" s="244" t="s">
        <v>321</v>
      </c>
      <c r="C20" s="153"/>
    </row>
    <row r="21" spans="1:3" s="242" customFormat="1" ht="12" customHeight="1">
      <c r="A21" s="11" t="s">
        <v>73</v>
      </c>
      <c r="B21" s="244" t="s">
        <v>322</v>
      </c>
      <c r="C21" s="153"/>
    </row>
    <row r="22" spans="1:3" s="242" customFormat="1" ht="12" customHeight="1">
      <c r="A22" s="11" t="s">
        <v>74</v>
      </c>
      <c r="B22" s="244" t="s">
        <v>426</v>
      </c>
      <c r="C22" s="153">
        <v>8446834</v>
      </c>
    </row>
    <row r="23" spans="1:3" s="242" customFormat="1" ht="12" customHeight="1" thickBot="1">
      <c r="A23" s="13" t="s">
        <v>80</v>
      </c>
      <c r="B23" s="148" t="s">
        <v>186</v>
      </c>
      <c r="C23" s="155"/>
    </row>
    <row r="24" spans="1:3" s="242" customFormat="1" ht="12" customHeight="1" thickBot="1">
      <c r="A24" s="17" t="s">
        <v>10</v>
      </c>
      <c r="B24" s="18" t="s">
        <v>187</v>
      </c>
      <c r="C24" s="151">
        <f>+C25+C26+C27+C28+C29</f>
        <v>0</v>
      </c>
    </row>
    <row r="25" spans="1:3" s="242" customFormat="1" ht="12" customHeight="1">
      <c r="A25" s="12" t="s">
        <v>53</v>
      </c>
      <c r="B25" s="243" t="s">
        <v>188</v>
      </c>
      <c r="C25" s="154"/>
    </row>
    <row r="26" spans="1:3" s="242" customFormat="1" ht="12" customHeight="1">
      <c r="A26" s="11" t="s">
        <v>54</v>
      </c>
      <c r="B26" s="244" t="s">
        <v>189</v>
      </c>
      <c r="C26" s="153"/>
    </row>
    <row r="27" spans="1:3" s="242" customFormat="1" ht="12" customHeight="1">
      <c r="A27" s="11" t="s">
        <v>55</v>
      </c>
      <c r="B27" s="244" t="s">
        <v>323</v>
      </c>
      <c r="C27" s="153"/>
    </row>
    <row r="28" spans="1:3" s="242" customFormat="1" ht="12" customHeight="1">
      <c r="A28" s="11" t="s">
        <v>56</v>
      </c>
      <c r="B28" s="244" t="s">
        <v>324</v>
      </c>
      <c r="C28" s="153"/>
    </row>
    <row r="29" spans="1:3" s="242" customFormat="1" ht="12" customHeight="1">
      <c r="A29" s="11" t="s">
        <v>119</v>
      </c>
      <c r="B29" s="244" t="s">
        <v>190</v>
      </c>
      <c r="C29" s="153"/>
    </row>
    <row r="30" spans="1:3" s="317" customFormat="1" ht="12" customHeight="1" thickBot="1">
      <c r="A30" s="327" t="s">
        <v>120</v>
      </c>
      <c r="B30" s="315" t="s">
        <v>421</v>
      </c>
      <c r="C30" s="316"/>
    </row>
    <row r="31" spans="1:3" s="242" customFormat="1" ht="12" customHeight="1" thickBot="1">
      <c r="A31" s="17" t="s">
        <v>121</v>
      </c>
      <c r="B31" s="18" t="s">
        <v>407</v>
      </c>
      <c r="C31" s="157">
        <f>SUM(C32:C38)</f>
        <v>0</v>
      </c>
    </row>
    <row r="32" spans="1:3" s="242" customFormat="1" ht="12" customHeight="1">
      <c r="A32" s="12" t="s">
        <v>193</v>
      </c>
      <c r="B32" s="243" t="s">
        <v>411</v>
      </c>
      <c r="C32" s="154"/>
    </row>
    <row r="33" spans="1:3" s="242" customFormat="1" ht="12" customHeight="1">
      <c r="A33" s="11" t="s">
        <v>194</v>
      </c>
      <c r="B33" s="244" t="s">
        <v>412</v>
      </c>
      <c r="C33" s="153"/>
    </row>
    <row r="34" spans="1:3" s="242" customFormat="1" ht="12" customHeight="1">
      <c r="A34" s="11" t="s">
        <v>195</v>
      </c>
      <c r="B34" s="244" t="s">
        <v>413</v>
      </c>
      <c r="C34" s="153"/>
    </row>
    <row r="35" spans="1:3" s="242" customFormat="1" ht="12" customHeight="1">
      <c r="A35" s="11" t="s">
        <v>196</v>
      </c>
      <c r="B35" s="244" t="s">
        <v>414</v>
      </c>
      <c r="C35" s="153"/>
    </row>
    <row r="36" spans="1:3" s="242" customFormat="1" ht="12" customHeight="1">
      <c r="A36" s="11" t="s">
        <v>408</v>
      </c>
      <c r="B36" s="244" t="s">
        <v>197</v>
      </c>
      <c r="C36" s="153"/>
    </row>
    <row r="37" spans="1:3" s="242" customFormat="1" ht="12" customHeight="1">
      <c r="A37" s="11" t="s">
        <v>409</v>
      </c>
      <c r="B37" s="244" t="s">
        <v>198</v>
      </c>
      <c r="C37" s="153"/>
    </row>
    <row r="38" spans="1:3" s="242" customFormat="1" ht="12" customHeight="1" thickBot="1">
      <c r="A38" s="13" t="s">
        <v>410</v>
      </c>
      <c r="B38" s="298" t="s">
        <v>199</v>
      </c>
      <c r="C38" s="155"/>
    </row>
    <row r="39" spans="1:3" s="242" customFormat="1" ht="12" customHeight="1" thickBot="1">
      <c r="A39" s="17" t="s">
        <v>12</v>
      </c>
      <c r="B39" s="18" t="s">
        <v>330</v>
      </c>
      <c r="C39" s="151">
        <f>SUM(C40:C50)</f>
        <v>0</v>
      </c>
    </row>
    <row r="40" spans="1:3" s="242" customFormat="1" ht="12" customHeight="1">
      <c r="A40" s="12" t="s">
        <v>57</v>
      </c>
      <c r="B40" s="243" t="s">
        <v>202</v>
      </c>
      <c r="C40" s="154"/>
    </row>
    <row r="41" spans="1:3" s="242" customFormat="1" ht="12" customHeight="1">
      <c r="A41" s="11" t="s">
        <v>58</v>
      </c>
      <c r="B41" s="244" t="s">
        <v>203</v>
      </c>
      <c r="C41" s="153"/>
    </row>
    <row r="42" spans="1:3" s="242" customFormat="1" ht="12" customHeight="1">
      <c r="A42" s="11" t="s">
        <v>59</v>
      </c>
      <c r="B42" s="244" t="s">
        <v>204</v>
      </c>
      <c r="C42" s="153"/>
    </row>
    <row r="43" spans="1:3" s="242" customFormat="1" ht="12" customHeight="1">
      <c r="A43" s="11" t="s">
        <v>123</v>
      </c>
      <c r="B43" s="244" t="s">
        <v>205</v>
      </c>
      <c r="C43" s="153"/>
    </row>
    <row r="44" spans="1:3" s="242" customFormat="1" ht="12" customHeight="1">
      <c r="A44" s="11" t="s">
        <v>124</v>
      </c>
      <c r="B44" s="244" t="s">
        <v>206</v>
      </c>
      <c r="C44" s="153"/>
    </row>
    <row r="45" spans="1:3" s="242" customFormat="1" ht="12" customHeight="1">
      <c r="A45" s="11" t="s">
        <v>125</v>
      </c>
      <c r="B45" s="244" t="s">
        <v>207</v>
      </c>
      <c r="C45" s="153"/>
    </row>
    <row r="46" spans="1:3" s="242" customFormat="1" ht="12" customHeight="1">
      <c r="A46" s="11" t="s">
        <v>126</v>
      </c>
      <c r="B46" s="244" t="s">
        <v>208</v>
      </c>
      <c r="C46" s="153"/>
    </row>
    <row r="47" spans="1:3" s="242" customFormat="1" ht="12" customHeight="1">
      <c r="A47" s="11" t="s">
        <v>127</v>
      </c>
      <c r="B47" s="244" t="s">
        <v>415</v>
      </c>
      <c r="C47" s="153"/>
    </row>
    <row r="48" spans="1:3" s="242" customFormat="1" ht="12" customHeight="1">
      <c r="A48" s="11" t="s">
        <v>200</v>
      </c>
      <c r="B48" s="244" t="s">
        <v>209</v>
      </c>
      <c r="C48" s="156"/>
    </row>
    <row r="49" spans="1:3" s="242" customFormat="1" ht="12" customHeight="1">
      <c r="A49" s="13" t="s">
        <v>201</v>
      </c>
      <c r="B49" s="245" t="s">
        <v>332</v>
      </c>
      <c r="C49" s="237"/>
    </row>
    <row r="50" spans="1:3" s="242" customFormat="1" ht="12" customHeight="1" thickBot="1">
      <c r="A50" s="13" t="s">
        <v>331</v>
      </c>
      <c r="B50" s="148" t="s">
        <v>210</v>
      </c>
      <c r="C50" s="237"/>
    </row>
    <row r="51" spans="1:3" s="242" customFormat="1" ht="12" customHeight="1" thickBot="1">
      <c r="A51" s="17" t="s">
        <v>13</v>
      </c>
      <c r="B51" s="18" t="s">
        <v>211</v>
      </c>
      <c r="C51" s="151">
        <f>SUM(C52:C56)</f>
        <v>0</v>
      </c>
    </row>
    <row r="52" spans="1:3" s="242" customFormat="1" ht="12" customHeight="1">
      <c r="A52" s="12" t="s">
        <v>60</v>
      </c>
      <c r="B52" s="243" t="s">
        <v>215</v>
      </c>
      <c r="C52" s="262"/>
    </row>
    <row r="53" spans="1:3" s="242" customFormat="1" ht="12" customHeight="1">
      <c r="A53" s="11" t="s">
        <v>61</v>
      </c>
      <c r="B53" s="244" t="s">
        <v>216</v>
      </c>
      <c r="C53" s="156"/>
    </row>
    <row r="54" spans="1:3" s="242" customFormat="1" ht="12" customHeight="1">
      <c r="A54" s="11" t="s">
        <v>212</v>
      </c>
      <c r="B54" s="244" t="s">
        <v>217</v>
      </c>
      <c r="C54" s="156"/>
    </row>
    <row r="55" spans="1:3" s="242" customFormat="1" ht="12" customHeight="1">
      <c r="A55" s="11" t="s">
        <v>213</v>
      </c>
      <c r="B55" s="244" t="s">
        <v>218</v>
      </c>
      <c r="C55" s="156"/>
    </row>
    <row r="56" spans="1:3" s="242" customFormat="1" ht="12" customHeight="1" thickBot="1">
      <c r="A56" s="13" t="s">
        <v>214</v>
      </c>
      <c r="B56" s="148" t="s">
        <v>219</v>
      </c>
      <c r="C56" s="237"/>
    </row>
    <row r="57" spans="1:3" s="242" customFormat="1" ht="12" customHeight="1" thickBot="1">
      <c r="A57" s="17" t="s">
        <v>128</v>
      </c>
      <c r="B57" s="18" t="s">
        <v>220</v>
      </c>
      <c r="C57" s="151">
        <f>SUM(C58:C60)</f>
        <v>0</v>
      </c>
    </row>
    <row r="58" spans="1:3" s="242" customFormat="1" ht="12" customHeight="1">
      <c r="A58" s="12" t="s">
        <v>62</v>
      </c>
      <c r="B58" s="243" t="s">
        <v>221</v>
      </c>
      <c r="C58" s="154"/>
    </row>
    <row r="59" spans="1:3" s="242" customFormat="1" ht="12" customHeight="1">
      <c r="A59" s="11" t="s">
        <v>63</v>
      </c>
      <c r="B59" s="244" t="s">
        <v>325</v>
      </c>
      <c r="C59" s="153"/>
    </row>
    <row r="60" spans="1:3" s="242" customFormat="1" ht="12" customHeight="1">
      <c r="A60" s="11" t="s">
        <v>224</v>
      </c>
      <c r="B60" s="244" t="s">
        <v>222</v>
      </c>
      <c r="C60" s="153"/>
    </row>
    <row r="61" spans="1:3" s="242" customFormat="1" ht="12" customHeight="1" thickBot="1">
      <c r="A61" s="13" t="s">
        <v>225</v>
      </c>
      <c r="B61" s="148" t="s">
        <v>223</v>
      </c>
      <c r="C61" s="155"/>
    </row>
    <row r="62" spans="1:3" s="242" customFormat="1" ht="12" customHeight="1" thickBot="1">
      <c r="A62" s="17" t="s">
        <v>15</v>
      </c>
      <c r="B62" s="146" t="s">
        <v>226</v>
      </c>
      <c r="C62" s="151">
        <f>SUM(C63:C65)</f>
        <v>0</v>
      </c>
    </row>
    <row r="63" spans="1:3" s="242" customFormat="1" ht="12" customHeight="1">
      <c r="A63" s="12" t="s">
        <v>129</v>
      </c>
      <c r="B63" s="243" t="s">
        <v>228</v>
      </c>
      <c r="C63" s="156"/>
    </row>
    <row r="64" spans="1:3" s="242" customFormat="1" ht="12" customHeight="1">
      <c r="A64" s="11" t="s">
        <v>130</v>
      </c>
      <c r="B64" s="244" t="s">
        <v>326</v>
      </c>
      <c r="C64" s="156"/>
    </row>
    <row r="65" spans="1:3" s="242" customFormat="1" ht="12" customHeight="1">
      <c r="A65" s="11" t="s">
        <v>156</v>
      </c>
      <c r="B65" s="244" t="s">
        <v>229</v>
      </c>
      <c r="C65" s="156"/>
    </row>
    <row r="66" spans="1:3" s="242" customFormat="1" ht="12" customHeight="1" thickBot="1">
      <c r="A66" s="13" t="s">
        <v>227</v>
      </c>
      <c r="B66" s="148" t="s">
        <v>230</v>
      </c>
      <c r="C66" s="156"/>
    </row>
    <row r="67" spans="1:3" s="242" customFormat="1" ht="12" customHeight="1" thickBot="1">
      <c r="A67" s="285" t="s">
        <v>372</v>
      </c>
      <c r="B67" s="18" t="s">
        <v>231</v>
      </c>
      <c r="C67" s="157">
        <f>+C10+C17+C24+C31+C39+C51+C57+C62</f>
        <v>8446834</v>
      </c>
    </row>
    <row r="68" spans="1:3" s="242" customFormat="1" ht="12" customHeight="1" thickBot="1">
      <c r="A68" s="265" t="s">
        <v>232</v>
      </c>
      <c r="B68" s="146" t="s">
        <v>233</v>
      </c>
      <c r="C68" s="151">
        <f>SUM(C69:C71)</f>
        <v>0</v>
      </c>
    </row>
    <row r="69" spans="1:3" s="242" customFormat="1" ht="12" customHeight="1">
      <c r="A69" s="12" t="s">
        <v>260</v>
      </c>
      <c r="B69" s="243" t="s">
        <v>234</v>
      </c>
      <c r="C69" s="156"/>
    </row>
    <row r="70" spans="1:3" s="242" customFormat="1" ht="12" customHeight="1">
      <c r="A70" s="11" t="s">
        <v>269</v>
      </c>
      <c r="B70" s="244" t="s">
        <v>235</v>
      </c>
      <c r="C70" s="156"/>
    </row>
    <row r="71" spans="1:3" s="242" customFormat="1" ht="12" customHeight="1" thickBot="1">
      <c r="A71" s="13" t="s">
        <v>270</v>
      </c>
      <c r="B71" s="279" t="s">
        <v>422</v>
      </c>
      <c r="C71" s="156"/>
    </row>
    <row r="72" spans="1:3" s="242" customFormat="1" ht="12" customHeight="1" thickBot="1">
      <c r="A72" s="265" t="s">
        <v>236</v>
      </c>
      <c r="B72" s="146" t="s">
        <v>237</v>
      </c>
      <c r="C72" s="151">
        <f>SUM(C73:C76)</f>
        <v>0</v>
      </c>
    </row>
    <row r="73" spans="1:3" s="242" customFormat="1" ht="12" customHeight="1">
      <c r="A73" s="12" t="s">
        <v>106</v>
      </c>
      <c r="B73" s="243" t="s">
        <v>238</v>
      </c>
      <c r="C73" s="156"/>
    </row>
    <row r="74" spans="1:3" s="242" customFormat="1" ht="12" customHeight="1">
      <c r="A74" s="11" t="s">
        <v>107</v>
      </c>
      <c r="B74" s="244" t="s">
        <v>423</v>
      </c>
      <c r="C74" s="156"/>
    </row>
    <row r="75" spans="1:3" s="242" customFormat="1" ht="12" customHeight="1" thickBot="1">
      <c r="A75" s="13" t="s">
        <v>261</v>
      </c>
      <c r="B75" s="245" t="s">
        <v>239</v>
      </c>
      <c r="C75" s="237"/>
    </row>
    <row r="76" spans="1:3" s="242" customFormat="1" ht="12" customHeight="1" thickBot="1">
      <c r="A76" s="329" t="s">
        <v>262</v>
      </c>
      <c r="B76" s="330" t="s">
        <v>424</v>
      </c>
      <c r="C76" s="331"/>
    </row>
    <row r="77" spans="1:3" s="242" customFormat="1" ht="12" customHeight="1" thickBot="1">
      <c r="A77" s="265" t="s">
        <v>240</v>
      </c>
      <c r="B77" s="146" t="s">
        <v>241</v>
      </c>
      <c r="C77" s="151">
        <f>SUM(C78:C79)</f>
        <v>0</v>
      </c>
    </row>
    <row r="78" spans="1:3" s="242" customFormat="1" ht="12" customHeight="1" thickBot="1">
      <c r="A78" s="10" t="s">
        <v>263</v>
      </c>
      <c r="B78" s="328" t="s">
        <v>242</v>
      </c>
      <c r="C78" s="237"/>
    </row>
    <row r="79" spans="1:3" s="242" customFormat="1" ht="12" customHeight="1" thickBot="1">
      <c r="A79" s="329" t="s">
        <v>264</v>
      </c>
      <c r="B79" s="330" t="s">
        <v>243</v>
      </c>
      <c r="C79" s="331"/>
    </row>
    <row r="80" spans="1:3" s="242" customFormat="1" ht="12" customHeight="1" thickBot="1">
      <c r="A80" s="265" t="s">
        <v>244</v>
      </c>
      <c r="B80" s="146" t="s">
        <v>245</v>
      </c>
      <c r="C80" s="151">
        <f>SUM(C81:C83)</f>
        <v>0</v>
      </c>
    </row>
    <row r="81" spans="1:3" s="242" customFormat="1" ht="12" customHeight="1">
      <c r="A81" s="12" t="s">
        <v>265</v>
      </c>
      <c r="B81" s="243" t="s">
        <v>246</v>
      </c>
      <c r="C81" s="156"/>
    </row>
    <row r="82" spans="1:3" s="242" customFormat="1" ht="12" customHeight="1">
      <c r="A82" s="11" t="s">
        <v>266</v>
      </c>
      <c r="B82" s="244" t="s">
        <v>247</v>
      </c>
      <c r="C82" s="156"/>
    </row>
    <row r="83" spans="1:3" s="242" customFormat="1" ht="12" customHeight="1" thickBot="1">
      <c r="A83" s="15" t="s">
        <v>267</v>
      </c>
      <c r="B83" s="332" t="s">
        <v>425</v>
      </c>
      <c r="C83" s="333"/>
    </row>
    <row r="84" spans="1:3" s="242" customFormat="1" ht="12" customHeight="1" thickBot="1">
      <c r="A84" s="265" t="s">
        <v>248</v>
      </c>
      <c r="B84" s="146" t="s">
        <v>268</v>
      </c>
      <c r="C84" s="151">
        <f>SUM(C85:C88)</f>
        <v>0</v>
      </c>
    </row>
    <row r="85" spans="1:3" s="242" customFormat="1" ht="12" customHeight="1">
      <c r="A85" s="246" t="s">
        <v>249</v>
      </c>
      <c r="B85" s="243" t="s">
        <v>250</v>
      </c>
      <c r="C85" s="156"/>
    </row>
    <row r="86" spans="1:3" s="242" customFormat="1" ht="12" customHeight="1">
      <c r="A86" s="247" t="s">
        <v>251</v>
      </c>
      <c r="B86" s="244" t="s">
        <v>252</v>
      </c>
      <c r="C86" s="156"/>
    </row>
    <row r="87" spans="1:3" s="242" customFormat="1" ht="12" customHeight="1">
      <c r="A87" s="247" t="s">
        <v>253</v>
      </c>
      <c r="B87" s="244" t="s">
        <v>254</v>
      </c>
      <c r="C87" s="156"/>
    </row>
    <row r="88" spans="1:3" s="242" customFormat="1" ht="12" customHeight="1" thickBot="1">
      <c r="A88" s="248" t="s">
        <v>255</v>
      </c>
      <c r="B88" s="148" t="s">
        <v>256</v>
      </c>
      <c r="C88" s="156"/>
    </row>
    <row r="89" spans="1:3" s="242" customFormat="1" ht="12" customHeight="1" thickBot="1">
      <c r="A89" s="265" t="s">
        <v>257</v>
      </c>
      <c r="B89" s="146" t="s">
        <v>371</v>
      </c>
      <c r="C89" s="263"/>
    </row>
    <row r="90" spans="1:3" s="242" customFormat="1" ht="13.5" customHeight="1" thickBot="1">
      <c r="A90" s="265" t="s">
        <v>259</v>
      </c>
      <c r="B90" s="146" t="s">
        <v>258</v>
      </c>
      <c r="C90" s="263"/>
    </row>
    <row r="91" spans="1:3" s="242" customFormat="1" ht="15.75" customHeight="1" thickBot="1">
      <c r="A91" s="265" t="s">
        <v>271</v>
      </c>
      <c r="B91" s="249" t="s">
        <v>374</v>
      </c>
      <c r="C91" s="157">
        <f>+C68+C72+C77+C80+C84+C90+C89</f>
        <v>0</v>
      </c>
    </row>
    <row r="92" spans="1:3" s="242" customFormat="1" ht="16.5" customHeight="1" thickBot="1">
      <c r="A92" s="266" t="s">
        <v>373</v>
      </c>
      <c r="B92" s="250" t="s">
        <v>375</v>
      </c>
      <c r="C92" s="157">
        <f>+C67+C91</f>
        <v>8446834</v>
      </c>
    </row>
    <row r="93" spans="1:3" s="242" customFormat="1" ht="10.5" customHeight="1">
      <c r="A93" s="2"/>
      <c r="B93" s="3"/>
      <c r="C93" s="158"/>
    </row>
    <row r="94" spans="1:3" ht="16.5" customHeight="1">
      <c r="A94" s="448" t="s">
        <v>37</v>
      </c>
      <c r="B94" s="448"/>
      <c r="C94" s="448"/>
    </row>
    <row r="95" spans="1:3" s="251" customFormat="1" ht="16.5" customHeight="1" thickBot="1">
      <c r="A95" s="445" t="s">
        <v>110</v>
      </c>
      <c r="B95" s="445"/>
      <c r="C95" s="341" t="str">
        <f>C7</f>
        <v>Forintban!</v>
      </c>
    </row>
    <row r="96" spans="1:3" ht="37.5" customHeight="1" thickBot="1">
      <c r="A96" s="321" t="s">
        <v>52</v>
      </c>
      <c r="B96" s="322" t="s">
        <v>38</v>
      </c>
      <c r="C96" s="323" t="str">
        <f>+C8</f>
        <v>2019. évi előirányzat</v>
      </c>
    </row>
    <row r="97" spans="1:3" s="241" customFormat="1" ht="12" customHeight="1" thickBot="1">
      <c r="A97" s="321"/>
      <c r="B97" s="322" t="s">
        <v>389</v>
      </c>
      <c r="C97" s="323" t="s">
        <v>390</v>
      </c>
    </row>
    <row r="98" spans="1:3" ht="12" customHeight="1" thickBot="1">
      <c r="A98" s="19" t="s">
        <v>8</v>
      </c>
      <c r="B98" s="25" t="s">
        <v>333</v>
      </c>
      <c r="C98" s="150">
        <f>C99+C100+C101+C102+C103+C116</f>
        <v>10558543</v>
      </c>
    </row>
    <row r="99" spans="1:3" ht="12" customHeight="1">
      <c r="A99" s="14" t="s">
        <v>64</v>
      </c>
      <c r="B99" s="7" t="s">
        <v>39</v>
      </c>
      <c r="C99" s="152">
        <v>9620540</v>
      </c>
    </row>
    <row r="100" spans="1:3" ht="12" customHeight="1">
      <c r="A100" s="11" t="s">
        <v>65</v>
      </c>
      <c r="B100" s="5" t="s">
        <v>131</v>
      </c>
      <c r="C100" s="153">
        <v>938003</v>
      </c>
    </row>
    <row r="101" spans="1:3" ht="12" customHeight="1">
      <c r="A101" s="11" t="s">
        <v>66</v>
      </c>
      <c r="B101" s="5" t="s">
        <v>98</v>
      </c>
      <c r="C101" s="155"/>
    </row>
    <row r="102" spans="1:3" ht="12" customHeight="1">
      <c r="A102" s="11" t="s">
        <v>67</v>
      </c>
      <c r="B102" s="8" t="s">
        <v>132</v>
      </c>
      <c r="C102" s="155"/>
    </row>
    <row r="103" spans="1:3" ht="12" customHeight="1">
      <c r="A103" s="11" t="s">
        <v>75</v>
      </c>
      <c r="B103" s="16" t="s">
        <v>133</v>
      </c>
      <c r="C103" s="155"/>
    </row>
    <row r="104" spans="1:3" ht="12" customHeight="1">
      <c r="A104" s="11" t="s">
        <v>68</v>
      </c>
      <c r="B104" s="5" t="s">
        <v>338</v>
      </c>
      <c r="C104" s="155"/>
    </row>
    <row r="105" spans="1:3" ht="12" customHeight="1">
      <c r="A105" s="11" t="s">
        <v>69</v>
      </c>
      <c r="B105" s="86" t="s">
        <v>337</v>
      </c>
      <c r="C105" s="155"/>
    </row>
    <row r="106" spans="1:3" ht="12" customHeight="1">
      <c r="A106" s="11" t="s">
        <v>76</v>
      </c>
      <c r="B106" s="86" t="s">
        <v>336</v>
      </c>
      <c r="C106" s="155"/>
    </row>
    <row r="107" spans="1:3" ht="12" customHeight="1">
      <c r="A107" s="11" t="s">
        <v>77</v>
      </c>
      <c r="B107" s="84" t="s">
        <v>274</v>
      </c>
      <c r="C107" s="155"/>
    </row>
    <row r="108" spans="1:3" ht="12" customHeight="1">
      <c r="A108" s="11" t="s">
        <v>78</v>
      </c>
      <c r="B108" s="85" t="s">
        <v>275</v>
      </c>
      <c r="C108" s="155"/>
    </row>
    <row r="109" spans="1:3" ht="12" customHeight="1">
      <c r="A109" s="11" t="s">
        <v>79</v>
      </c>
      <c r="B109" s="85" t="s">
        <v>276</v>
      </c>
      <c r="C109" s="155"/>
    </row>
    <row r="110" spans="1:3" ht="12" customHeight="1">
      <c r="A110" s="11" t="s">
        <v>81</v>
      </c>
      <c r="B110" s="84" t="s">
        <v>277</v>
      </c>
      <c r="C110" s="155"/>
    </row>
    <row r="111" spans="1:3" ht="12" customHeight="1">
      <c r="A111" s="11" t="s">
        <v>134</v>
      </c>
      <c r="B111" s="84" t="s">
        <v>278</v>
      </c>
      <c r="C111" s="155"/>
    </row>
    <row r="112" spans="1:3" ht="12" customHeight="1">
      <c r="A112" s="11" t="s">
        <v>272</v>
      </c>
      <c r="B112" s="85" t="s">
        <v>279</v>
      </c>
      <c r="C112" s="155"/>
    </row>
    <row r="113" spans="1:3" ht="12" customHeight="1">
      <c r="A113" s="10" t="s">
        <v>273</v>
      </c>
      <c r="B113" s="86" t="s">
        <v>280</v>
      </c>
      <c r="C113" s="155"/>
    </row>
    <row r="114" spans="1:3" ht="12" customHeight="1">
      <c r="A114" s="11" t="s">
        <v>334</v>
      </c>
      <c r="B114" s="86" t="s">
        <v>281</v>
      </c>
      <c r="C114" s="155"/>
    </row>
    <row r="115" spans="1:3" ht="12" customHeight="1">
      <c r="A115" s="13" t="s">
        <v>335</v>
      </c>
      <c r="B115" s="86" t="s">
        <v>282</v>
      </c>
      <c r="C115" s="155"/>
    </row>
    <row r="116" spans="1:3" ht="12" customHeight="1">
      <c r="A116" s="11" t="s">
        <v>339</v>
      </c>
      <c r="B116" s="8" t="s">
        <v>40</v>
      </c>
      <c r="C116" s="153"/>
    </row>
    <row r="117" spans="1:3" ht="12" customHeight="1">
      <c r="A117" s="11" t="s">
        <v>340</v>
      </c>
      <c r="B117" s="5" t="s">
        <v>342</v>
      </c>
      <c r="C117" s="153"/>
    </row>
    <row r="118" spans="1:3" ht="12" customHeight="1" thickBot="1">
      <c r="A118" s="15" t="s">
        <v>341</v>
      </c>
      <c r="B118" s="283" t="s">
        <v>343</v>
      </c>
      <c r="C118" s="159"/>
    </row>
    <row r="119" spans="1:3" ht="12" customHeight="1" thickBot="1">
      <c r="A119" s="280" t="s">
        <v>9</v>
      </c>
      <c r="B119" s="281" t="s">
        <v>283</v>
      </c>
      <c r="C119" s="282">
        <f>+C120+C122+C124</f>
        <v>0</v>
      </c>
    </row>
    <row r="120" spans="1:3" ht="12" customHeight="1">
      <c r="A120" s="12" t="s">
        <v>70</v>
      </c>
      <c r="B120" s="5" t="s">
        <v>155</v>
      </c>
      <c r="C120" s="154"/>
    </row>
    <row r="121" spans="1:3" ht="12" customHeight="1">
      <c r="A121" s="12" t="s">
        <v>71</v>
      </c>
      <c r="B121" s="9" t="s">
        <v>287</v>
      </c>
      <c r="C121" s="154"/>
    </row>
    <row r="122" spans="1:3" ht="12" customHeight="1">
      <c r="A122" s="12" t="s">
        <v>72</v>
      </c>
      <c r="B122" s="9" t="s">
        <v>135</v>
      </c>
      <c r="C122" s="153"/>
    </row>
    <row r="123" spans="1:3" ht="12" customHeight="1">
      <c r="A123" s="12" t="s">
        <v>73</v>
      </c>
      <c r="B123" s="9" t="s">
        <v>288</v>
      </c>
      <c r="C123" s="140"/>
    </row>
    <row r="124" spans="1:3" ht="12" customHeight="1">
      <c r="A124" s="12" t="s">
        <v>74</v>
      </c>
      <c r="B124" s="148" t="s">
        <v>427</v>
      </c>
      <c r="C124" s="140"/>
    </row>
    <row r="125" spans="1:3" ht="12" customHeight="1">
      <c r="A125" s="12" t="s">
        <v>80</v>
      </c>
      <c r="B125" s="147" t="s">
        <v>327</v>
      </c>
      <c r="C125" s="140"/>
    </row>
    <row r="126" spans="1:3" ht="12" customHeight="1">
      <c r="A126" s="12" t="s">
        <v>82</v>
      </c>
      <c r="B126" s="239" t="s">
        <v>293</v>
      </c>
      <c r="C126" s="140"/>
    </row>
    <row r="127" spans="1:3" ht="15.75">
      <c r="A127" s="12" t="s">
        <v>136</v>
      </c>
      <c r="B127" s="85" t="s">
        <v>276</v>
      </c>
      <c r="C127" s="140"/>
    </row>
    <row r="128" spans="1:3" ht="12" customHeight="1">
      <c r="A128" s="12" t="s">
        <v>137</v>
      </c>
      <c r="B128" s="85" t="s">
        <v>292</v>
      </c>
      <c r="C128" s="140"/>
    </row>
    <row r="129" spans="1:3" ht="12" customHeight="1">
      <c r="A129" s="12" t="s">
        <v>138</v>
      </c>
      <c r="B129" s="85" t="s">
        <v>291</v>
      </c>
      <c r="C129" s="140"/>
    </row>
    <row r="130" spans="1:3" ht="12" customHeight="1">
      <c r="A130" s="12" t="s">
        <v>284</v>
      </c>
      <c r="B130" s="85" t="s">
        <v>279</v>
      </c>
      <c r="C130" s="140"/>
    </row>
    <row r="131" spans="1:3" ht="12" customHeight="1">
      <c r="A131" s="12" t="s">
        <v>285</v>
      </c>
      <c r="B131" s="85" t="s">
        <v>290</v>
      </c>
      <c r="C131" s="140"/>
    </row>
    <row r="132" spans="1:3" ht="16.5" thickBot="1">
      <c r="A132" s="10" t="s">
        <v>286</v>
      </c>
      <c r="B132" s="85" t="s">
        <v>289</v>
      </c>
      <c r="C132" s="142"/>
    </row>
    <row r="133" spans="1:3" ht="12" customHeight="1" thickBot="1">
      <c r="A133" s="17" t="s">
        <v>10</v>
      </c>
      <c r="B133" s="71" t="s">
        <v>344</v>
      </c>
      <c r="C133" s="151">
        <f>+C98+C119</f>
        <v>10558543</v>
      </c>
    </row>
    <row r="134" spans="1:3" ht="12" customHeight="1" thickBot="1">
      <c r="A134" s="17" t="s">
        <v>11</v>
      </c>
      <c r="B134" s="71" t="s">
        <v>345</v>
      </c>
      <c r="C134" s="151">
        <f>+C135+C136+C137</f>
        <v>0</v>
      </c>
    </row>
    <row r="135" spans="1:3" ht="12" customHeight="1">
      <c r="A135" s="12" t="s">
        <v>193</v>
      </c>
      <c r="B135" s="9" t="s">
        <v>352</v>
      </c>
      <c r="C135" s="140"/>
    </row>
    <row r="136" spans="1:3" ht="12" customHeight="1">
      <c r="A136" s="12" t="s">
        <v>194</v>
      </c>
      <c r="B136" s="9" t="s">
        <v>353</v>
      </c>
      <c r="C136" s="140"/>
    </row>
    <row r="137" spans="1:3" ht="12" customHeight="1" thickBot="1">
      <c r="A137" s="10" t="s">
        <v>195</v>
      </c>
      <c r="B137" s="9" t="s">
        <v>354</v>
      </c>
      <c r="C137" s="140"/>
    </row>
    <row r="138" spans="1:3" ht="12" customHeight="1" thickBot="1">
      <c r="A138" s="17" t="s">
        <v>12</v>
      </c>
      <c r="B138" s="71" t="s">
        <v>346</v>
      </c>
      <c r="C138" s="151">
        <f>SUM(C139:C144)</f>
        <v>0</v>
      </c>
    </row>
    <row r="139" spans="1:3" ht="12" customHeight="1">
      <c r="A139" s="12" t="s">
        <v>57</v>
      </c>
      <c r="B139" s="6" t="s">
        <v>355</v>
      </c>
      <c r="C139" s="140"/>
    </row>
    <row r="140" spans="1:3" ht="12" customHeight="1">
      <c r="A140" s="12" t="s">
        <v>58</v>
      </c>
      <c r="B140" s="6" t="s">
        <v>347</v>
      </c>
      <c r="C140" s="140"/>
    </row>
    <row r="141" spans="1:3" ht="12" customHeight="1">
      <c r="A141" s="12" t="s">
        <v>59</v>
      </c>
      <c r="B141" s="6" t="s">
        <v>348</v>
      </c>
      <c r="C141" s="140"/>
    </row>
    <row r="142" spans="1:3" ht="12" customHeight="1">
      <c r="A142" s="12" t="s">
        <v>123</v>
      </c>
      <c r="B142" s="6" t="s">
        <v>349</v>
      </c>
      <c r="C142" s="140"/>
    </row>
    <row r="143" spans="1:3" ht="12" customHeight="1" thickBot="1">
      <c r="A143" s="10" t="s">
        <v>124</v>
      </c>
      <c r="B143" s="4" t="s">
        <v>350</v>
      </c>
      <c r="C143" s="142"/>
    </row>
    <row r="144" spans="1:3" ht="12" customHeight="1" thickBot="1">
      <c r="A144" s="329" t="s">
        <v>125</v>
      </c>
      <c r="B144" s="334" t="s">
        <v>351</v>
      </c>
      <c r="C144" s="335"/>
    </row>
    <row r="145" spans="1:3" ht="12" customHeight="1" thickBot="1">
      <c r="A145" s="17" t="s">
        <v>13</v>
      </c>
      <c r="B145" s="71" t="s">
        <v>359</v>
      </c>
      <c r="C145" s="157">
        <f>+C146+C147+C148+C149</f>
        <v>0</v>
      </c>
    </row>
    <row r="146" spans="1:3" ht="12" customHeight="1">
      <c r="A146" s="12" t="s">
        <v>60</v>
      </c>
      <c r="B146" s="6" t="s">
        <v>294</v>
      </c>
      <c r="C146" s="140"/>
    </row>
    <row r="147" spans="1:3" ht="12" customHeight="1">
      <c r="A147" s="12" t="s">
        <v>61</v>
      </c>
      <c r="B147" s="6" t="s">
        <v>295</v>
      </c>
      <c r="C147" s="140"/>
    </row>
    <row r="148" spans="1:3" ht="12" customHeight="1" thickBot="1">
      <c r="A148" s="10" t="s">
        <v>212</v>
      </c>
      <c r="B148" s="4" t="s">
        <v>360</v>
      </c>
      <c r="C148" s="142"/>
    </row>
    <row r="149" spans="1:3" ht="12" customHeight="1" thickBot="1">
      <c r="A149" s="329" t="s">
        <v>213</v>
      </c>
      <c r="B149" s="334" t="s">
        <v>313</v>
      </c>
      <c r="C149" s="335"/>
    </row>
    <row r="150" spans="1:3" ht="12" customHeight="1" thickBot="1">
      <c r="A150" s="17" t="s">
        <v>14</v>
      </c>
      <c r="B150" s="71" t="s">
        <v>361</v>
      </c>
      <c r="C150" s="160">
        <f>SUM(C151:C155)</f>
        <v>0</v>
      </c>
    </row>
    <row r="151" spans="1:3" ht="12" customHeight="1">
      <c r="A151" s="12" t="s">
        <v>62</v>
      </c>
      <c r="B151" s="6" t="s">
        <v>356</v>
      </c>
      <c r="C151" s="140"/>
    </row>
    <row r="152" spans="1:3" ht="12" customHeight="1">
      <c r="A152" s="12" t="s">
        <v>63</v>
      </c>
      <c r="B152" s="6" t="s">
        <v>363</v>
      </c>
      <c r="C152" s="140"/>
    </row>
    <row r="153" spans="1:3" ht="12" customHeight="1">
      <c r="A153" s="12" t="s">
        <v>224</v>
      </c>
      <c r="B153" s="6" t="s">
        <v>358</v>
      </c>
      <c r="C153" s="140"/>
    </row>
    <row r="154" spans="1:3" ht="12" customHeight="1">
      <c r="A154" s="12" t="s">
        <v>225</v>
      </c>
      <c r="B154" s="6" t="s">
        <v>398</v>
      </c>
      <c r="C154" s="140"/>
    </row>
    <row r="155" spans="1:3" ht="12" customHeight="1" thickBot="1">
      <c r="A155" s="12" t="s">
        <v>362</v>
      </c>
      <c r="B155" s="6" t="s">
        <v>365</v>
      </c>
      <c r="C155" s="140"/>
    </row>
    <row r="156" spans="1:3" ht="12" customHeight="1" thickBot="1">
      <c r="A156" s="17" t="s">
        <v>15</v>
      </c>
      <c r="B156" s="71" t="s">
        <v>366</v>
      </c>
      <c r="C156" s="284"/>
    </row>
    <row r="157" spans="1:3" ht="12" customHeight="1" thickBot="1">
      <c r="A157" s="17" t="s">
        <v>16</v>
      </c>
      <c r="B157" s="71" t="s">
        <v>367</v>
      </c>
      <c r="C157" s="284"/>
    </row>
    <row r="158" spans="1:9" ht="15" customHeight="1" thickBot="1">
      <c r="A158" s="17" t="s">
        <v>17</v>
      </c>
      <c r="B158" s="71" t="s">
        <v>369</v>
      </c>
      <c r="C158" s="336">
        <f>+C134+C138+C145+C150+C156+C157</f>
        <v>0</v>
      </c>
      <c r="F158" s="252"/>
      <c r="G158" s="253"/>
      <c r="H158" s="253"/>
      <c r="I158" s="253"/>
    </row>
    <row r="159" spans="1:3" s="242" customFormat="1" ht="17.25" customHeight="1" thickBot="1">
      <c r="A159" s="149" t="s">
        <v>18</v>
      </c>
      <c r="B159" s="337" t="s">
        <v>368</v>
      </c>
      <c r="C159" s="336">
        <f>+C133+C158</f>
        <v>10558543</v>
      </c>
    </row>
    <row r="160" spans="1:3" ht="15.75" customHeight="1">
      <c r="A160" s="338"/>
      <c r="B160" s="338"/>
      <c r="C160" s="366">
        <f>C92-C159</f>
        <v>-2111709</v>
      </c>
    </row>
    <row r="161" spans="1:3" ht="15.75">
      <c r="A161" s="446" t="s">
        <v>296</v>
      </c>
      <c r="B161" s="446"/>
      <c r="C161" s="446"/>
    </row>
    <row r="162" spans="1:3" ht="15" customHeight="1" thickBot="1">
      <c r="A162" s="447" t="s">
        <v>111</v>
      </c>
      <c r="B162" s="447"/>
      <c r="C162" s="342" t="str">
        <f>C95</f>
        <v>Forintban!</v>
      </c>
    </row>
    <row r="163" spans="1:4" ht="13.5" customHeight="1" thickBot="1">
      <c r="A163" s="17">
        <v>1</v>
      </c>
      <c r="B163" s="24" t="s">
        <v>370</v>
      </c>
      <c r="C163" s="151">
        <f>+C67-C133</f>
        <v>-2111709</v>
      </c>
      <c r="D163" s="254"/>
    </row>
    <row r="164" spans="1:3" ht="27.75" customHeight="1" thickBot="1">
      <c r="A164" s="17" t="s">
        <v>9</v>
      </c>
      <c r="B164" s="24" t="s">
        <v>376</v>
      </c>
      <c r="C164" s="151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E11" sqref="E11"/>
    </sheetView>
  </sheetViews>
  <sheetFormatPr defaultColWidth="9.00390625" defaultRowHeight="12.75"/>
  <cols>
    <col min="1" max="1" width="6.875" style="44" customWidth="1"/>
    <col min="2" max="2" width="55.125" style="115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172" t="s">
        <v>115</v>
      </c>
      <c r="C1" s="173"/>
      <c r="D1" s="173"/>
      <c r="E1" s="173"/>
      <c r="F1" s="451" t="str">
        <f>CONCATENATE("2.1. melléklet ",ALAPADATOK!A7," ",ALAPADATOK!B7," ",ALAPADATOK!C7," ",ALAPADATOK!D7," ",ALAPADATOK!E7," ",ALAPADATOK!F7," ",ALAPADATOK!G7," ",ALAPADATOK!H7)</f>
        <v>2.1. melléklet a … / 2019 ( … ) önkormányzati rendelethez</v>
      </c>
    </row>
    <row r="2" spans="5:6" ht="13.5" thickBot="1">
      <c r="E2" s="344" t="str">
        <f>CONCATENATE('KV_1.1.sz.mell.'!C7)</f>
        <v>Forintban!</v>
      </c>
      <c r="F2" s="451"/>
    </row>
    <row r="3" spans="1:6" ht="18" customHeight="1" thickBot="1">
      <c r="A3" s="449" t="s">
        <v>52</v>
      </c>
      <c r="B3" s="174" t="s">
        <v>43</v>
      </c>
      <c r="C3" s="175"/>
      <c r="D3" s="174" t="s">
        <v>44</v>
      </c>
      <c r="E3" s="176"/>
      <c r="F3" s="451"/>
    </row>
    <row r="4" spans="1:6" s="177" customFormat="1" ht="35.25" customHeight="1" thickBot="1">
      <c r="A4" s="450"/>
      <c r="B4" s="116" t="s">
        <v>45</v>
      </c>
      <c r="C4" s="117" t="str">
        <f>+'KV_1.1.sz.mell.'!C8</f>
        <v>2019. évi előirányzat</v>
      </c>
      <c r="D4" s="116" t="s">
        <v>45</v>
      </c>
      <c r="E4" s="41" t="str">
        <f>+C4</f>
        <v>2019. évi előirányzat</v>
      </c>
      <c r="F4" s="451"/>
    </row>
    <row r="5" spans="1:6" s="182" customFormat="1" ht="12" customHeight="1" thickBot="1">
      <c r="A5" s="178"/>
      <c r="B5" s="179" t="s">
        <v>389</v>
      </c>
      <c r="C5" s="180" t="s">
        <v>390</v>
      </c>
      <c r="D5" s="179" t="s">
        <v>391</v>
      </c>
      <c r="E5" s="181" t="s">
        <v>393</v>
      </c>
      <c r="F5" s="451"/>
    </row>
    <row r="6" spans="1:6" ht="12.75" customHeight="1">
      <c r="A6" s="183" t="s">
        <v>8</v>
      </c>
      <c r="B6" s="184" t="s">
        <v>297</v>
      </c>
      <c r="C6" s="162">
        <v>24313602</v>
      </c>
      <c r="D6" s="184" t="s">
        <v>46</v>
      </c>
      <c r="E6" s="152">
        <v>19721159</v>
      </c>
      <c r="F6" s="451"/>
    </row>
    <row r="7" spans="1:6" ht="12.75" customHeight="1">
      <c r="A7" s="185" t="s">
        <v>9</v>
      </c>
      <c r="B7" s="186" t="s">
        <v>298</v>
      </c>
      <c r="C7" s="153">
        <v>8446834</v>
      </c>
      <c r="D7" s="186" t="s">
        <v>131</v>
      </c>
      <c r="E7" s="153">
        <v>2789690</v>
      </c>
      <c r="F7" s="451"/>
    </row>
    <row r="8" spans="1:6" ht="12.75" customHeight="1">
      <c r="A8" s="185" t="s">
        <v>10</v>
      </c>
      <c r="B8" s="186" t="s">
        <v>317</v>
      </c>
      <c r="C8" s="163">
        <v>0</v>
      </c>
      <c r="D8" s="186" t="s">
        <v>159</v>
      </c>
      <c r="E8" s="155">
        <v>15420949</v>
      </c>
      <c r="F8" s="451"/>
    </row>
    <row r="9" spans="1:6" ht="12.75" customHeight="1">
      <c r="A9" s="185" t="s">
        <v>11</v>
      </c>
      <c r="B9" s="186" t="s">
        <v>122</v>
      </c>
      <c r="C9" s="163">
        <v>3912225</v>
      </c>
      <c r="D9" s="186" t="s">
        <v>132</v>
      </c>
      <c r="E9" s="168">
        <v>5720000</v>
      </c>
      <c r="F9" s="451"/>
    </row>
    <row r="10" spans="1:6" ht="12.75" customHeight="1">
      <c r="A10" s="185" t="s">
        <v>12</v>
      </c>
      <c r="B10" s="187" t="s">
        <v>320</v>
      </c>
      <c r="C10" s="163">
        <v>2082000</v>
      </c>
      <c r="D10" s="186" t="s">
        <v>133</v>
      </c>
      <c r="E10" s="168">
        <v>5122474</v>
      </c>
      <c r="F10" s="451"/>
    </row>
    <row r="11" spans="1:6" ht="12.75" customHeight="1">
      <c r="A11" s="185" t="s">
        <v>13</v>
      </c>
      <c r="B11" s="186" t="s">
        <v>299</v>
      </c>
      <c r="C11" s="164"/>
      <c r="D11" s="186" t="s">
        <v>40</v>
      </c>
      <c r="E11" s="168">
        <v>4468205</v>
      </c>
      <c r="F11" s="451"/>
    </row>
    <row r="12" spans="1:6" ht="12.75" customHeight="1">
      <c r="A12" s="185" t="s">
        <v>14</v>
      </c>
      <c r="B12" s="186" t="s">
        <v>377</v>
      </c>
      <c r="C12" s="163"/>
      <c r="D12" s="37"/>
      <c r="E12" s="168"/>
      <c r="F12" s="451"/>
    </row>
    <row r="13" spans="1:6" ht="12.75" customHeight="1">
      <c r="A13" s="185" t="s">
        <v>15</v>
      </c>
      <c r="B13" s="37"/>
      <c r="C13" s="163"/>
      <c r="D13" s="37"/>
      <c r="E13" s="168"/>
      <c r="F13" s="451"/>
    </row>
    <row r="14" spans="1:6" ht="12.75" customHeight="1">
      <c r="A14" s="185" t="s">
        <v>16</v>
      </c>
      <c r="B14" s="255"/>
      <c r="C14" s="164"/>
      <c r="D14" s="37"/>
      <c r="E14" s="168"/>
      <c r="F14" s="451"/>
    </row>
    <row r="15" spans="1:6" ht="12.75" customHeight="1">
      <c r="A15" s="185" t="s">
        <v>17</v>
      </c>
      <c r="B15" s="37"/>
      <c r="C15" s="163"/>
      <c r="D15" s="37"/>
      <c r="E15" s="168"/>
      <c r="F15" s="451"/>
    </row>
    <row r="16" spans="1:6" ht="12.75" customHeight="1">
      <c r="A16" s="185" t="s">
        <v>18</v>
      </c>
      <c r="B16" s="37"/>
      <c r="C16" s="163"/>
      <c r="D16" s="37"/>
      <c r="E16" s="168"/>
      <c r="F16" s="451"/>
    </row>
    <row r="17" spans="1:6" ht="12.75" customHeight="1" thickBot="1">
      <c r="A17" s="185" t="s">
        <v>19</v>
      </c>
      <c r="B17" s="46"/>
      <c r="C17" s="165"/>
      <c r="D17" s="37"/>
      <c r="E17" s="169"/>
      <c r="F17" s="451"/>
    </row>
    <row r="18" spans="1:6" ht="15.75" customHeight="1" thickBot="1">
      <c r="A18" s="188" t="s">
        <v>20</v>
      </c>
      <c r="B18" s="73" t="s">
        <v>378</v>
      </c>
      <c r="C18" s="166">
        <f>C6+C7+C9+C10+C11+C13+C14+C15+C16+C17</f>
        <v>38754661</v>
      </c>
      <c r="D18" s="73" t="s">
        <v>304</v>
      </c>
      <c r="E18" s="170">
        <f>SUM(E6:E17)</f>
        <v>53242477</v>
      </c>
      <c r="F18" s="451"/>
    </row>
    <row r="19" spans="1:6" ht="12.75" customHeight="1">
      <c r="A19" s="189" t="s">
        <v>21</v>
      </c>
      <c r="B19" s="190" t="s">
        <v>301</v>
      </c>
      <c r="C19" s="286">
        <f>+C20+C21+C22+C23</f>
        <v>16028247</v>
      </c>
      <c r="D19" s="191" t="s">
        <v>139</v>
      </c>
      <c r="E19" s="171"/>
      <c r="F19" s="451"/>
    </row>
    <row r="20" spans="1:6" ht="12.75" customHeight="1">
      <c r="A20" s="192" t="s">
        <v>22</v>
      </c>
      <c r="B20" s="191" t="s">
        <v>153</v>
      </c>
      <c r="C20" s="59">
        <v>16028247</v>
      </c>
      <c r="D20" s="191" t="s">
        <v>303</v>
      </c>
      <c r="E20" s="60"/>
      <c r="F20" s="451"/>
    </row>
    <row r="21" spans="1:6" ht="12.75" customHeight="1">
      <c r="A21" s="192" t="s">
        <v>23</v>
      </c>
      <c r="B21" s="191" t="s">
        <v>154</v>
      </c>
      <c r="C21" s="59"/>
      <c r="D21" s="191" t="s">
        <v>113</v>
      </c>
      <c r="E21" s="60"/>
      <c r="F21" s="451"/>
    </row>
    <row r="22" spans="1:6" ht="12.75" customHeight="1">
      <c r="A22" s="192" t="s">
        <v>24</v>
      </c>
      <c r="B22" s="191" t="s">
        <v>158</v>
      </c>
      <c r="C22" s="59"/>
      <c r="D22" s="191" t="s">
        <v>114</v>
      </c>
      <c r="E22" s="60"/>
      <c r="F22" s="451"/>
    </row>
    <row r="23" spans="1:6" ht="12.75" customHeight="1">
      <c r="A23" s="192" t="s">
        <v>25</v>
      </c>
      <c r="B23" s="198" t="s">
        <v>164</v>
      </c>
      <c r="C23" s="59"/>
      <c r="D23" s="190" t="s">
        <v>160</v>
      </c>
      <c r="E23" s="60"/>
      <c r="F23" s="451"/>
    </row>
    <row r="24" spans="1:6" ht="12.75" customHeight="1">
      <c r="A24" s="192" t="s">
        <v>26</v>
      </c>
      <c r="B24" s="191" t="s">
        <v>302</v>
      </c>
      <c r="C24" s="193">
        <f>+C25+C26</f>
        <v>0</v>
      </c>
      <c r="D24" s="191" t="s">
        <v>140</v>
      </c>
      <c r="E24" s="60"/>
      <c r="F24" s="451"/>
    </row>
    <row r="25" spans="1:6" ht="12.75" customHeight="1">
      <c r="A25" s="189" t="s">
        <v>27</v>
      </c>
      <c r="B25" s="190" t="s">
        <v>300</v>
      </c>
      <c r="C25" s="167"/>
      <c r="D25" s="184" t="s">
        <v>360</v>
      </c>
      <c r="E25" s="171"/>
      <c r="F25" s="451"/>
    </row>
    <row r="26" spans="1:6" ht="12.75" customHeight="1">
      <c r="A26" s="192" t="s">
        <v>28</v>
      </c>
      <c r="B26" s="198" t="s">
        <v>533</v>
      </c>
      <c r="C26" s="59"/>
      <c r="D26" s="186" t="s">
        <v>366</v>
      </c>
      <c r="E26" s="60"/>
      <c r="F26" s="451"/>
    </row>
    <row r="27" spans="1:6" ht="12.75" customHeight="1">
      <c r="A27" s="185" t="s">
        <v>29</v>
      </c>
      <c r="B27" s="191" t="s">
        <v>371</v>
      </c>
      <c r="C27" s="59"/>
      <c r="D27" s="186" t="s">
        <v>367</v>
      </c>
      <c r="E27" s="60"/>
      <c r="F27" s="451"/>
    </row>
    <row r="28" spans="1:6" ht="12.75" customHeight="1" thickBot="1">
      <c r="A28" s="227" t="s">
        <v>30</v>
      </c>
      <c r="B28" s="190" t="s">
        <v>258</v>
      </c>
      <c r="C28" s="167"/>
      <c r="D28" s="399" t="s">
        <v>295</v>
      </c>
      <c r="E28" s="171">
        <v>968931</v>
      </c>
      <c r="F28" s="451"/>
    </row>
    <row r="29" spans="1:6" ht="15.75" customHeight="1" thickBot="1">
      <c r="A29" s="188" t="s">
        <v>31</v>
      </c>
      <c r="B29" s="73" t="s">
        <v>379</v>
      </c>
      <c r="C29" s="166">
        <f>+C19+C24+C27+C28</f>
        <v>16028247</v>
      </c>
      <c r="D29" s="73" t="s">
        <v>381</v>
      </c>
      <c r="E29" s="170">
        <f>SUM(E19:E28)</f>
        <v>968931</v>
      </c>
      <c r="F29" s="451"/>
    </row>
    <row r="30" spans="1:6" ht="13.5" thickBot="1">
      <c r="A30" s="188" t="s">
        <v>32</v>
      </c>
      <c r="B30" s="194" t="s">
        <v>380</v>
      </c>
      <c r="C30" s="195">
        <f>+C18+C29</f>
        <v>54782908</v>
      </c>
      <c r="D30" s="194" t="s">
        <v>382</v>
      </c>
      <c r="E30" s="195">
        <f>+E18+E29</f>
        <v>54211408</v>
      </c>
      <c r="F30" s="451"/>
    </row>
    <row r="31" spans="1:6" ht="13.5" thickBot="1">
      <c r="A31" s="188" t="s">
        <v>33</v>
      </c>
      <c r="B31" s="194" t="s">
        <v>117</v>
      </c>
      <c r="C31" s="195">
        <f>IF(C18-E18&lt;0,E18-C18,"-")</f>
        <v>14487816</v>
      </c>
      <c r="D31" s="194" t="s">
        <v>118</v>
      </c>
      <c r="E31" s="195" t="str">
        <f>IF(C18-E18&gt;0,C18-E18,"-")</f>
        <v>-</v>
      </c>
      <c r="F31" s="451"/>
    </row>
    <row r="32" spans="1:6" ht="13.5" thickBot="1">
      <c r="A32" s="188" t="s">
        <v>34</v>
      </c>
      <c r="B32" s="194" t="s">
        <v>419</v>
      </c>
      <c r="C32" s="195" t="str">
        <f>IF(C30-E30&lt;0,E30-C30,"-")</f>
        <v>-</v>
      </c>
      <c r="D32" s="194" t="s">
        <v>420</v>
      </c>
      <c r="E32" s="195">
        <f>IF(C30-E30&gt;0,C30-E30,"-")</f>
        <v>571500</v>
      </c>
      <c r="F32" s="451"/>
    </row>
    <row r="33" spans="2:4" ht="18.75">
      <c r="B33" s="452"/>
      <c r="C33" s="452"/>
      <c r="D33" s="452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7" sqref="E7"/>
    </sheetView>
  </sheetViews>
  <sheetFormatPr defaultColWidth="9.00390625" defaultRowHeight="12.75"/>
  <cols>
    <col min="1" max="1" width="6.875" style="44" customWidth="1"/>
    <col min="2" max="2" width="55.125" style="115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172" t="s">
        <v>116</v>
      </c>
      <c r="C1" s="173"/>
      <c r="D1" s="173"/>
      <c r="E1" s="173"/>
      <c r="F1" s="451" t="str">
        <f>CONCATENATE("2.2. melléklet ",ALAPADATOK!A7," ",ALAPADATOK!B7," ",ALAPADATOK!C7," ",ALAPADATOK!D7," ",ALAPADATOK!E7," ",ALAPADATOK!F7," ",ALAPADATOK!G7," ",ALAPADATOK!H7)</f>
        <v>2.2. melléklet a … / 2019 ( … ) önkormányzati rendelethez</v>
      </c>
    </row>
    <row r="2" spans="5:6" ht="13.5" thickBot="1">
      <c r="E2" s="343" t="str">
        <f>CONCATENATE('KV_1.1.sz.mell.'!C7)</f>
        <v>Forintban!</v>
      </c>
      <c r="F2" s="451"/>
    </row>
    <row r="3" spans="1:6" ht="13.5" thickBot="1">
      <c r="A3" s="453" t="s">
        <v>52</v>
      </c>
      <c r="B3" s="174" t="s">
        <v>43</v>
      </c>
      <c r="C3" s="175"/>
      <c r="D3" s="174" t="s">
        <v>44</v>
      </c>
      <c r="E3" s="176"/>
      <c r="F3" s="451"/>
    </row>
    <row r="4" spans="1:6" s="177" customFormat="1" ht="24.75" thickBot="1">
      <c r="A4" s="454"/>
      <c r="B4" s="116" t="s">
        <v>45</v>
      </c>
      <c r="C4" s="117" t="str">
        <f>+'KV_2.1.sz.mell.'!C4</f>
        <v>2019. évi előirányzat</v>
      </c>
      <c r="D4" s="116" t="s">
        <v>45</v>
      </c>
      <c r="E4" s="41" t="str">
        <f>+'KV_2.1.sz.mell.'!C4</f>
        <v>2019. évi előirányzat</v>
      </c>
      <c r="F4" s="451"/>
    </row>
    <row r="5" spans="1:6" s="177" customFormat="1" ht="13.5" thickBot="1">
      <c r="A5" s="178"/>
      <c r="B5" s="179" t="s">
        <v>389</v>
      </c>
      <c r="C5" s="180" t="s">
        <v>390</v>
      </c>
      <c r="D5" s="179" t="s">
        <v>391</v>
      </c>
      <c r="E5" s="181" t="s">
        <v>393</v>
      </c>
      <c r="F5" s="451"/>
    </row>
    <row r="6" spans="1:6" ht="12.75" customHeight="1">
      <c r="A6" s="183" t="s">
        <v>8</v>
      </c>
      <c r="B6" s="184" t="s">
        <v>305</v>
      </c>
      <c r="C6" s="162"/>
      <c r="D6" s="184" t="s">
        <v>155</v>
      </c>
      <c r="E6" s="154">
        <v>571500</v>
      </c>
      <c r="F6" s="451"/>
    </row>
    <row r="7" spans="1:6" ht="12.75">
      <c r="A7" s="185" t="s">
        <v>9</v>
      </c>
      <c r="B7" s="186" t="s">
        <v>306</v>
      </c>
      <c r="C7" s="163"/>
      <c r="D7" s="186" t="s">
        <v>311</v>
      </c>
      <c r="E7" s="154"/>
      <c r="F7" s="451"/>
    </row>
    <row r="8" spans="1:6" ht="12.75" customHeight="1">
      <c r="A8" s="185" t="s">
        <v>10</v>
      </c>
      <c r="B8" s="186" t="s">
        <v>3</v>
      </c>
      <c r="C8" s="163"/>
      <c r="D8" s="186" t="s">
        <v>135</v>
      </c>
      <c r="E8" s="153"/>
      <c r="F8" s="451"/>
    </row>
    <row r="9" spans="1:6" ht="12.75" customHeight="1">
      <c r="A9" s="185" t="s">
        <v>11</v>
      </c>
      <c r="B9" s="186" t="s">
        <v>307</v>
      </c>
      <c r="C9" s="163"/>
      <c r="D9" s="186" t="s">
        <v>312</v>
      </c>
      <c r="E9" s="140"/>
      <c r="F9" s="451"/>
    </row>
    <row r="10" spans="1:6" ht="12.75" customHeight="1">
      <c r="A10" s="185" t="s">
        <v>12</v>
      </c>
      <c r="B10" s="186" t="s">
        <v>308</v>
      </c>
      <c r="C10" s="163"/>
      <c r="D10" s="186" t="s">
        <v>157</v>
      </c>
      <c r="E10" s="168"/>
      <c r="F10" s="451"/>
    </row>
    <row r="11" spans="1:6" ht="12.75" customHeight="1">
      <c r="A11" s="185" t="s">
        <v>13</v>
      </c>
      <c r="B11" s="186" t="s">
        <v>309</v>
      </c>
      <c r="C11" s="164"/>
      <c r="D11" s="258"/>
      <c r="E11" s="168"/>
      <c r="F11" s="451"/>
    </row>
    <row r="12" spans="1:6" ht="12.75" customHeight="1">
      <c r="A12" s="185" t="s">
        <v>14</v>
      </c>
      <c r="B12" s="37"/>
      <c r="C12" s="163"/>
      <c r="D12" s="258"/>
      <c r="E12" s="168"/>
      <c r="F12" s="451"/>
    </row>
    <row r="13" spans="1:6" ht="12.75" customHeight="1">
      <c r="A13" s="185" t="s">
        <v>15</v>
      </c>
      <c r="B13" s="37"/>
      <c r="C13" s="163"/>
      <c r="D13" s="259"/>
      <c r="E13" s="168"/>
      <c r="F13" s="451"/>
    </row>
    <row r="14" spans="1:6" ht="12.75" customHeight="1">
      <c r="A14" s="185" t="s">
        <v>16</v>
      </c>
      <c r="B14" s="256"/>
      <c r="C14" s="164"/>
      <c r="D14" s="258"/>
      <c r="E14" s="168"/>
      <c r="F14" s="451"/>
    </row>
    <row r="15" spans="1:6" ht="12.75">
      <c r="A15" s="185" t="s">
        <v>17</v>
      </c>
      <c r="B15" s="37"/>
      <c r="C15" s="164"/>
      <c r="D15" s="258"/>
      <c r="E15" s="168"/>
      <c r="F15" s="451"/>
    </row>
    <row r="16" spans="1:6" ht="12.75" customHeight="1" thickBot="1">
      <c r="A16" s="227" t="s">
        <v>18</v>
      </c>
      <c r="B16" s="257"/>
      <c r="C16" s="229"/>
      <c r="D16" s="228" t="s">
        <v>40</v>
      </c>
      <c r="E16" s="209"/>
      <c r="F16" s="451"/>
    </row>
    <row r="17" spans="1:6" ht="15.75" customHeight="1" thickBot="1">
      <c r="A17" s="188" t="s">
        <v>19</v>
      </c>
      <c r="B17" s="73" t="s">
        <v>318</v>
      </c>
      <c r="C17" s="166">
        <f>+C6+C8+C9+C11+C12+C13+C14+C15+C16</f>
        <v>0</v>
      </c>
      <c r="D17" s="73" t="s">
        <v>319</v>
      </c>
      <c r="E17" s="170">
        <f>+E6+E8+E10+E11+E12+E13+E14+E15+E16</f>
        <v>571500</v>
      </c>
      <c r="F17" s="451"/>
    </row>
    <row r="18" spans="1:6" ht="12.75" customHeight="1">
      <c r="A18" s="183" t="s">
        <v>20</v>
      </c>
      <c r="B18" s="197" t="s">
        <v>172</v>
      </c>
      <c r="C18" s="204">
        <f>SUM(C19:C23)</f>
        <v>0</v>
      </c>
      <c r="D18" s="191" t="s">
        <v>139</v>
      </c>
      <c r="E18" s="58"/>
      <c r="F18" s="451"/>
    </row>
    <row r="19" spans="1:6" ht="12.75" customHeight="1">
      <c r="A19" s="185" t="s">
        <v>21</v>
      </c>
      <c r="B19" s="198" t="s">
        <v>161</v>
      </c>
      <c r="C19" s="59"/>
      <c r="D19" s="191" t="s">
        <v>142</v>
      </c>
      <c r="E19" s="60"/>
      <c r="F19" s="451"/>
    </row>
    <row r="20" spans="1:6" ht="12.75" customHeight="1">
      <c r="A20" s="183" t="s">
        <v>22</v>
      </c>
      <c r="B20" s="198" t="s">
        <v>162</v>
      </c>
      <c r="C20" s="59"/>
      <c r="D20" s="191" t="s">
        <v>113</v>
      </c>
      <c r="E20" s="60"/>
      <c r="F20" s="451"/>
    </row>
    <row r="21" spans="1:6" ht="12.75" customHeight="1">
      <c r="A21" s="185" t="s">
        <v>23</v>
      </c>
      <c r="B21" s="198" t="s">
        <v>163</v>
      </c>
      <c r="C21" s="59"/>
      <c r="D21" s="191" t="s">
        <v>114</v>
      </c>
      <c r="E21" s="60"/>
      <c r="F21" s="451"/>
    </row>
    <row r="22" spans="1:6" ht="12.75" customHeight="1">
      <c r="A22" s="183" t="s">
        <v>24</v>
      </c>
      <c r="B22" s="198" t="s">
        <v>164</v>
      </c>
      <c r="C22" s="59"/>
      <c r="D22" s="190" t="s">
        <v>160</v>
      </c>
      <c r="E22" s="60"/>
      <c r="F22" s="451"/>
    </row>
    <row r="23" spans="1:6" ht="12.75" customHeight="1">
      <c r="A23" s="185" t="s">
        <v>25</v>
      </c>
      <c r="B23" s="199" t="s">
        <v>165</v>
      </c>
      <c r="C23" s="59"/>
      <c r="D23" s="191" t="s">
        <v>143</v>
      </c>
      <c r="E23" s="60"/>
      <c r="F23" s="451"/>
    </row>
    <row r="24" spans="1:6" ht="12.75" customHeight="1">
      <c r="A24" s="183" t="s">
        <v>26</v>
      </c>
      <c r="B24" s="200" t="s">
        <v>166</v>
      </c>
      <c r="C24" s="193">
        <f>+C25+C26+C27+C28+C29</f>
        <v>0</v>
      </c>
      <c r="D24" s="201" t="s">
        <v>141</v>
      </c>
      <c r="E24" s="60"/>
      <c r="F24" s="451"/>
    </row>
    <row r="25" spans="1:6" ht="12.75" customHeight="1">
      <c r="A25" s="185" t="s">
        <v>27</v>
      </c>
      <c r="B25" s="199" t="s">
        <v>167</v>
      </c>
      <c r="C25" s="59"/>
      <c r="D25" s="201" t="s">
        <v>313</v>
      </c>
      <c r="E25" s="60"/>
      <c r="F25" s="451"/>
    </row>
    <row r="26" spans="1:6" ht="12.75" customHeight="1">
      <c r="A26" s="183" t="s">
        <v>28</v>
      </c>
      <c r="B26" s="199" t="s">
        <v>168</v>
      </c>
      <c r="C26" s="59"/>
      <c r="D26" s="196"/>
      <c r="E26" s="60"/>
      <c r="F26" s="451"/>
    </row>
    <row r="27" spans="1:6" ht="12.75" customHeight="1">
      <c r="A27" s="185" t="s">
        <v>29</v>
      </c>
      <c r="B27" s="198" t="s">
        <v>169</v>
      </c>
      <c r="C27" s="59"/>
      <c r="D27" s="70"/>
      <c r="E27" s="60"/>
      <c r="F27" s="451"/>
    </row>
    <row r="28" spans="1:6" ht="12.75" customHeight="1">
      <c r="A28" s="183" t="s">
        <v>30</v>
      </c>
      <c r="B28" s="202" t="s">
        <v>170</v>
      </c>
      <c r="C28" s="59"/>
      <c r="D28" s="37"/>
      <c r="E28" s="60"/>
      <c r="F28" s="451"/>
    </row>
    <row r="29" spans="1:6" ht="12.75" customHeight="1" thickBot="1">
      <c r="A29" s="185" t="s">
        <v>31</v>
      </c>
      <c r="B29" s="203" t="s">
        <v>171</v>
      </c>
      <c r="C29" s="59"/>
      <c r="D29" s="70"/>
      <c r="E29" s="60"/>
      <c r="F29" s="451"/>
    </row>
    <row r="30" spans="1:6" ht="21.75" customHeight="1" thickBot="1">
      <c r="A30" s="188" t="s">
        <v>32</v>
      </c>
      <c r="B30" s="73" t="s">
        <v>310</v>
      </c>
      <c r="C30" s="166">
        <f>+C18+C24</f>
        <v>0</v>
      </c>
      <c r="D30" s="73" t="s">
        <v>314</v>
      </c>
      <c r="E30" s="170">
        <f>SUM(E18:E29)</f>
        <v>0</v>
      </c>
      <c r="F30" s="451"/>
    </row>
    <row r="31" spans="1:6" ht="13.5" thickBot="1">
      <c r="A31" s="188" t="s">
        <v>33</v>
      </c>
      <c r="B31" s="194" t="s">
        <v>315</v>
      </c>
      <c r="C31" s="195">
        <f>+C17+C30</f>
        <v>0</v>
      </c>
      <c r="D31" s="194" t="s">
        <v>316</v>
      </c>
      <c r="E31" s="195">
        <f>+E17+E30</f>
        <v>571500</v>
      </c>
      <c r="F31" s="451"/>
    </row>
    <row r="32" spans="1:6" ht="13.5" thickBot="1">
      <c r="A32" s="188" t="s">
        <v>34</v>
      </c>
      <c r="B32" s="194" t="s">
        <v>117</v>
      </c>
      <c r="C32" s="195">
        <f>IF(C17-E17&lt;0,E17-C17,"-")</f>
        <v>571500</v>
      </c>
      <c r="D32" s="194" t="s">
        <v>118</v>
      </c>
      <c r="E32" s="195" t="str">
        <f>IF(C17-E17&gt;0,C17-E17,"-")</f>
        <v>-</v>
      </c>
      <c r="F32" s="451"/>
    </row>
    <row r="33" spans="1:6" ht="13.5" thickBot="1">
      <c r="A33" s="188" t="s">
        <v>35</v>
      </c>
      <c r="B33" s="194" t="s">
        <v>419</v>
      </c>
      <c r="C33" s="195">
        <f>IF(C31-E31&lt;0,E31-C31,"-")</f>
        <v>571500</v>
      </c>
      <c r="D33" s="194" t="s">
        <v>420</v>
      </c>
      <c r="E33" s="195" t="str">
        <f>IF(C31-E31&gt;0,C31-E31,"-")</f>
        <v>-</v>
      </c>
      <c r="F33" s="451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74" t="s">
        <v>108</v>
      </c>
      <c r="E1" s="77" t="s">
        <v>112</v>
      </c>
    </row>
    <row r="3" spans="1:5" ht="12.75">
      <c r="A3" s="79"/>
      <c r="B3" s="80"/>
      <c r="C3" s="79"/>
      <c r="D3" s="82"/>
      <c r="E3" s="80"/>
    </row>
    <row r="4" spans="1:5" ht="15.75">
      <c r="A4" s="61" t="str">
        <f>+KV_ÖSSZEFÜGGÉSEK!A5</f>
        <v>2019. évi előirányzat BEVÉTELEK</v>
      </c>
      <c r="B4" s="81"/>
      <c r="C4" s="87"/>
      <c r="D4" s="82"/>
      <c r="E4" s="80"/>
    </row>
    <row r="5" spans="1:5" ht="12.75">
      <c r="A5" s="79"/>
      <c r="B5" s="80"/>
      <c r="C5" s="79"/>
      <c r="D5" s="82"/>
      <c r="E5" s="80"/>
    </row>
    <row r="6" spans="1:5" ht="12.75">
      <c r="A6" s="79" t="s">
        <v>400</v>
      </c>
      <c r="B6" s="80">
        <f>+'KV_1.1.sz.mell.'!C67</f>
        <v>38754661</v>
      </c>
      <c r="C6" s="79" t="s">
        <v>383</v>
      </c>
      <c r="D6" s="82">
        <f>+'KV_2.1.sz.mell.'!C18+'KV_2.2.sz.mell.'!C17</f>
        <v>38754661</v>
      </c>
      <c r="E6" s="80">
        <f aca="true" t="shared" si="0" ref="E6:E15">+B6-D6</f>
        <v>0</v>
      </c>
    </row>
    <row r="7" spans="1:5" ht="12.75">
      <c r="A7" s="79" t="s">
        <v>401</v>
      </c>
      <c r="B7" s="80">
        <f>+'KV_1.1.sz.mell.'!C91</f>
        <v>16028247</v>
      </c>
      <c r="C7" s="79" t="s">
        <v>384</v>
      </c>
      <c r="D7" s="82">
        <f>+'KV_2.1.sz.mell.'!C29+'KV_2.2.sz.mell.'!C30</f>
        <v>16028247</v>
      </c>
      <c r="E7" s="80">
        <f t="shared" si="0"/>
        <v>0</v>
      </c>
    </row>
    <row r="8" spans="1:5" ht="12.75">
      <c r="A8" s="79" t="s">
        <v>402</v>
      </c>
      <c r="B8" s="80">
        <f>+'KV_1.1.sz.mell.'!C92</f>
        <v>54782908</v>
      </c>
      <c r="C8" s="79" t="s">
        <v>385</v>
      </c>
      <c r="D8" s="82">
        <f>+'KV_2.1.sz.mell.'!C30+'KV_2.2.sz.mell.'!C31</f>
        <v>54782908</v>
      </c>
      <c r="E8" s="80">
        <f t="shared" si="0"/>
        <v>0</v>
      </c>
    </row>
    <row r="9" spans="1:5" ht="12.75">
      <c r="A9" s="79"/>
      <c r="B9" s="80"/>
      <c r="C9" s="79"/>
      <c r="D9" s="82"/>
      <c r="E9" s="80"/>
    </row>
    <row r="10" spans="1:5" ht="12.75">
      <c r="A10" s="79"/>
      <c r="B10" s="80"/>
      <c r="C10" s="79"/>
      <c r="D10" s="82"/>
      <c r="E10" s="80"/>
    </row>
    <row r="11" spans="1:5" ht="15.75">
      <c r="A11" s="61" t="str">
        <f>+KV_ÖSSZEFÜGGÉSEK!A12</f>
        <v>2019. évi előirányzat KIADÁSOK</v>
      </c>
      <c r="B11" s="81"/>
      <c r="C11" s="87"/>
      <c r="D11" s="82"/>
      <c r="E11" s="80"/>
    </row>
    <row r="12" spans="1:5" ht="12.75">
      <c r="A12" s="79"/>
      <c r="B12" s="80"/>
      <c r="C12" s="79"/>
      <c r="D12" s="82"/>
      <c r="E12" s="80"/>
    </row>
    <row r="13" spans="1:5" ht="12.75">
      <c r="A13" s="79" t="s">
        <v>403</v>
      </c>
      <c r="B13" s="80">
        <f>+'KV_1.1.sz.mell.'!C133</f>
        <v>53813977</v>
      </c>
      <c r="C13" s="79" t="s">
        <v>386</v>
      </c>
      <c r="D13" s="82">
        <f>+'KV_2.1.sz.mell.'!E18+'KV_2.2.sz.mell.'!E17</f>
        <v>53813977</v>
      </c>
      <c r="E13" s="80">
        <f t="shared" si="0"/>
        <v>0</v>
      </c>
    </row>
    <row r="14" spans="1:5" ht="12.75">
      <c r="A14" s="79" t="s">
        <v>404</v>
      </c>
      <c r="B14" s="80">
        <f>+'KV_1.1.sz.mell.'!C158</f>
        <v>968931</v>
      </c>
      <c r="C14" s="79" t="s">
        <v>387</v>
      </c>
      <c r="D14" s="82">
        <f>+'KV_2.1.sz.mell.'!E29+'KV_2.2.sz.mell.'!E30</f>
        <v>968931</v>
      </c>
      <c r="E14" s="80">
        <f t="shared" si="0"/>
        <v>0</v>
      </c>
    </row>
    <row r="15" spans="1:5" ht="12.75">
      <c r="A15" s="79" t="s">
        <v>405</v>
      </c>
      <c r="B15" s="80">
        <f>+'KV_1.1.sz.mell.'!C159</f>
        <v>54782908</v>
      </c>
      <c r="C15" s="79" t="s">
        <v>388</v>
      </c>
      <c r="D15" s="82">
        <f>+'KV_2.1.sz.mell.'!E30+'KV_2.2.sz.mell.'!E31</f>
        <v>54782908</v>
      </c>
      <c r="E15" s="80">
        <f t="shared" si="0"/>
        <v>0</v>
      </c>
    </row>
    <row r="16" spans="1:5" ht="12.75">
      <c r="A16" s="75"/>
      <c r="B16" s="75"/>
      <c r="C16" s="79"/>
      <c r="D16" s="82"/>
      <c r="E16" s="76"/>
    </row>
    <row r="17" spans="1:5" ht="12.75">
      <c r="A17" s="75"/>
      <c r="B17" s="75"/>
      <c r="C17" s="75"/>
      <c r="D17" s="75"/>
      <c r="E17" s="75"/>
    </row>
    <row r="18" spans="1:5" ht="12.75">
      <c r="A18" s="75"/>
      <c r="B18" s="75"/>
      <c r="C18" s="75"/>
      <c r="D18" s="75"/>
      <c r="E18" s="75"/>
    </row>
    <row r="19" spans="1:5" ht="12.75">
      <c r="A19" s="75"/>
      <c r="B19" s="75"/>
      <c r="C19" s="75"/>
      <c r="D19" s="75"/>
      <c r="E19" s="75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</cp:lastModifiedBy>
  <cp:lastPrinted>2019-02-21T14:19:10Z</cp:lastPrinted>
  <dcterms:created xsi:type="dcterms:W3CDTF">1999-10-30T10:30:45Z</dcterms:created>
  <dcterms:modified xsi:type="dcterms:W3CDTF">2019-02-22T09:31:12Z</dcterms:modified>
  <cp:category/>
  <cp:version/>
  <cp:contentType/>
  <cp:contentStatus/>
</cp:coreProperties>
</file>