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865" windowHeight="11880" tabRatio="362" activeTab="0"/>
  </bookViews>
  <sheets>
    <sheet name="A. vagyonmérleg" sheetId="1" r:id="rId1"/>
    <sheet name="B. vagyonmérleg" sheetId="2" r:id="rId2"/>
  </sheets>
  <externalReferences>
    <externalReference r:id="rId5"/>
  </externalReferences>
  <definedNames>
    <definedName name="_4__sz__sor_részletezése" localSheetId="0">#REF!</definedName>
    <definedName name="_4__sz__sor_részletezése" localSheetId="1">#REF!</definedName>
    <definedName name="_4__sz__sor_részletezése">#REF!</definedName>
    <definedName name="_xlnm.Print_Titles" localSheetId="0">'A. vagyonmérleg'!$6:$7</definedName>
    <definedName name="_xlnm.Print_Area" localSheetId="0">'A. vagyonmérleg'!$A$1:$G$119</definedName>
    <definedName name="_xlnm.Print_Area" localSheetId="1">'B. vagyonmérleg'!$A$1:$D$97</definedName>
  </definedNames>
  <calcPr fullCalcOnLoad="1"/>
</workbook>
</file>

<file path=xl/sharedStrings.xml><?xml version="1.0" encoding="utf-8"?>
<sst xmlns="http://schemas.openxmlformats.org/spreadsheetml/2006/main" count="365" uniqueCount="306">
  <si>
    <t xml:space="preserve">Belváros- Lipótváros V. került Önkormányzata </t>
  </si>
  <si>
    <t>Vagyonkimutatása</t>
  </si>
  <si>
    <t>[Tájékoztató adatok az Áht. 91. § (2) bekezdés c.) pontja alapján]</t>
  </si>
  <si>
    <t>adatok eFt-ban</t>
  </si>
  <si>
    <t>A</t>
  </si>
  <si>
    <t>B</t>
  </si>
  <si>
    <t>C</t>
  </si>
  <si>
    <t>D</t>
  </si>
  <si>
    <t>Sorszám</t>
  </si>
  <si>
    <t>Megnevezés</t>
  </si>
  <si>
    <t>Előző év bruttó</t>
  </si>
  <si>
    <t>Tárgyév bruttó</t>
  </si>
  <si>
    <t>Változás %-a</t>
  </si>
  <si>
    <t>VMJV Önkormányzat</t>
  </si>
  <si>
    <t>Polgármesteri Hivatal</t>
  </si>
  <si>
    <t>Intézmények összesen</t>
  </si>
  <si>
    <t>Petőfi Színház</t>
  </si>
  <si>
    <t>Összesen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</si>
  <si>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</si>
  <si>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</si>
  <si>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</si>
  <si>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</si>
  <si>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</si>
  <si>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</si>
  <si>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</si>
  <si>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</si>
  <si>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</si>
  <si>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</si>
  <si>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</si>
  <si>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</si>
  <si>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</si>
  <si>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</si>
  <si>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</si>
  <si>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</si>
  <si>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</si>
  <si>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</si>
  <si>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</si>
  <si>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</si>
  <si>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</si>
  <si>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</si>
  <si>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</si>
  <si>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</si>
  <si>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</si>
  <si>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</si>
  <si>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</si>
  <si>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</si>
  <si>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</si>
  <si>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</si>
  <si>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</si>
  <si>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</si>
  <si>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</si>
  <si>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</si>
  <si>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</si>
  <si>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</si>
  <si>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</si>
  <si>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</si>
  <si>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</si>
  <si>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</si>
  <si>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</si>
  <si>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</si>
  <si>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</si>
  <si>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</si>
  <si>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</si>
  <si>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</si>
  <si>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</si>
  <si>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</si>
  <si>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</si>
  <si>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</si>
  <si>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</si>
  <si>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</si>
  <si>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</si>
  <si>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</si>
  <si>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</si>
  <si>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</si>
  <si>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</si>
  <si>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</si>
  <si>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</si>
  <si>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</si>
  <si>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</si>
  <si>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</si>
  <si>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</si>
  <si>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</si>
  <si>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</si>
  <si>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</si>
  <si>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</si>
  <si>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</si>
  <si>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</si>
  <si>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</si>
  <si>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</si>
  <si>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</si>
  <si>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</si>
  <si>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</si>
  <si>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</si>
  <si>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</si>
  <si>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</si>
  <si>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</si>
  <si>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</si>
  <si>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</si>
  <si>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</si>
  <si>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</si>
  <si>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</si>
  <si>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</si>
  <si>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</si>
  <si>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</si>
  <si>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</si>
  <si>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</si>
  <si>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</si>
  <si>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</si>
  <si>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</si>
  <si>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</si>
  <si>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</si>
  <si>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</si>
  <si>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</si>
  <si>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</si>
  <si>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</si>
  <si>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</si>
  <si>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</si>
  <si>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</si>
  <si>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</si>
  <si>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</si>
  <si>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</si>
  <si>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</si>
  <si>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</si>
  <si>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</si>
  <si>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</si>
  <si>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</si>
  <si>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</si>
  <si>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</si>
  <si>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</si>
  <si>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</si>
  <si>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</si>
  <si>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</si>
  <si>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</si>
  <si>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</si>
  <si>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</si>
  <si>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</si>
  <si>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</si>
  <si>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</si>
  <si>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</si>
  <si>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</si>
  <si>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</si>
  <si>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</si>
  <si>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</si>
  <si>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</si>
  <si>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</si>
  <si>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</si>
  <si>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</si>
  <si>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</si>
  <si>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</si>
  <si>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</si>
  <si>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</si>
  <si>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</si>
  <si>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</si>
  <si>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</si>
  <si>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</si>
  <si>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</si>
  <si>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</si>
  <si>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</si>
  <si>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</si>
  <si>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</si>
  <si>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</si>
  <si>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</si>
  <si>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</si>
  <si>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</si>
  <si>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</si>
  <si>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</si>
  <si>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</si>
  <si>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</si>
  <si>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</si>
  <si>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</si>
  <si>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</si>
  <si>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</si>
  <si>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</si>
  <si>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</si>
  <si>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</si>
  <si>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</si>
  <si>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</si>
  <si>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</si>
  <si>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</si>
  <si>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</si>
  <si>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</si>
  <si>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</si>
  <si>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</si>
  <si>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</si>
  <si>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</si>
  <si>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</si>
  <si>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</si>
  <si>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</si>
  <si>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</si>
  <si>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</si>
  <si>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</si>
  <si>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</si>
  <si>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</si>
  <si>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</si>
  <si>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</si>
  <si>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</si>
  <si>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</si>
  <si>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</si>
  <si>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</si>
  <si>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</si>
  <si>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</si>
  <si>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</si>
  <si>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</si>
  <si>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</si>
  <si>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</si>
  <si>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</si>
  <si>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</si>
  <si>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</si>
  <si>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</si>
  <si>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</si>
  <si>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</si>
  <si>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</si>
  <si>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</si>
  <si>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</si>
  <si>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</si>
  <si>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</si>
  <si>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</si>
  <si>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</si>
  <si>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</si>
  <si>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</si>
  <si>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</si>
  <si>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</si>
  <si>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</si>
  <si>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</si>
  <si>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</si>
  <si>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</si>
  <si>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</si>
  <si>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</si>
  <si>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</si>
  <si>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</si>
  <si>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</si>
  <si>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</si>
  <si>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107.</t>
  </si>
  <si>
    <t>I.)  Egyéb sajátos forrásoldali elszámolások</t>
  </si>
  <si>
    <t>108.</t>
  </si>
  <si>
    <t>J.)  Kincstári számlavezetéssel kapcsolatos elszámolások</t>
  </si>
  <si>
    <t>109.</t>
  </si>
  <si>
    <t>K.)  Passzív időbeli elhatárolások</t>
  </si>
  <si>
    <t>110.</t>
  </si>
  <si>
    <t>Források összesen: (84+106+107+108)</t>
  </si>
  <si>
    <t>ESZKÖZÖK</t>
  </si>
  <si>
    <t>sor-
szám</t>
  </si>
  <si>
    <t>Bruttó érték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</si>
  <si>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</si>
  <si>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</si>
  <si>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</si>
  <si>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</si>
  <si>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</si>
  <si>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</si>
  <si>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</si>
  <si>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</si>
  <si>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</si>
  <si>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</si>
  <si>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</si>
  <si>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</si>
  <si>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</si>
  <si>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</si>
  <si>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</si>
  <si>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</si>
  <si>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</si>
  <si>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</si>
  <si>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</si>
  <si>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</si>
  <si>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</si>
  <si>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</si>
  <si>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</si>
  <si>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</si>
  <si>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</si>
  <si>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</si>
  <si>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</si>
  <si>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</si>
  <si>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</si>
  <si>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</si>
  <si>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</si>
  <si>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</si>
  <si>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</si>
  <si>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</si>
  <si>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</si>
  <si>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</si>
  <si>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</si>
  <si>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</si>
  <si>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</si>
  <si>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</si>
  <si>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</si>
  <si>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I. Függő követelések (2+3)</t>
  </si>
  <si>
    <t xml:space="preserve"> 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</si>
  <si>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</si>
  <si>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</si>
  <si>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</si>
  <si>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</si>
  <si>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</si>
  <si>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</si>
  <si>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</si>
  <si>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</si>
  <si>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</si>
  <si>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</si>
  <si>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16/A</t>
  </si>
  <si>
    <t>16. sz. mell</t>
  </si>
  <si>
    <t>2015. év</t>
  </si>
  <si>
    <t>Tárgyév nettó</t>
  </si>
  <si>
    <t>Előző év nettó</t>
  </si>
  <si>
    <t>Önkormányzat VAGYONKIMUTATÁS a "0"-ra leírt eszközökről 2015.</t>
  </si>
  <si>
    <t>Önkormányzat VAGYONKIMUTATÁS a használatban lévő kisértékű eszközökről és készletekről 2015.</t>
  </si>
  <si>
    <t>Önkormányzat VAGYONKIMUTATÁS a 01-02 számlacsoportba nyilvántartott eszközökről 2015.</t>
  </si>
  <si>
    <t>Önkormányzat VAGYONKIMUTATÁS a NVT. 1.§ (2) bekezdés g) és h) pontja szerinti kulturális javakról és régészeti leleltekről 2015.</t>
  </si>
  <si>
    <t>Önkormányzat VAGYONKIMUTATÁS a függő követelésekről és kötelezettségekről, a biztos (jövőbeni) követelésekről 2015.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</si>
</sst>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[$-40E]yyyy\.\ mmmm\ d\."/>
    <numFmt numFmtId="169" formatCode="#,##0.00\ &quot;Ft&quot;"/>
    <numFmt numFmtId="170" formatCode="#,##0.0\ &quot;Ft&quot;"/>
    <numFmt numFmtId="171" formatCode="#,##0\ &quot;Ft&quot;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3" fontId="6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3" fontId="6" fillId="0" borderId="11" xfId="60" applyNumberFormat="1" applyFont="1" applyFill="1" applyBorder="1" applyAlignment="1">
      <alignment horizontal="center" vertical="center" wrapText="1"/>
      <protection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3" fontId="6" fillId="0" borderId="14" xfId="60" applyNumberFormat="1" applyFont="1" applyFill="1" applyBorder="1" applyAlignment="1">
      <alignment horizontal="right" vertical="center" wrapText="1"/>
      <protection/>
    </xf>
    <xf numFmtId="3" fontId="6" fillId="0" borderId="14" xfId="60" applyNumberFormat="1" applyFont="1" applyFill="1" applyBorder="1" applyAlignment="1">
      <alignment horizontal="center" vertical="center" wrapText="1"/>
      <protection/>
    </xf>
    <xf numFmtId="4" fontId="6" fillId="0" borderId="15" xfId="60" applyNumberFormat="1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horizontal="right" vertical="center"/>
      <protection/>
    </xf>
    <xf numFmtId="4" fontId="6" fillId="0" borderId="18" xfId="60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3" fontId="6" fillId="0" borderId="11" xfId="60" applyNumberFormat="1" applyFont="1" applyFill="1" applyBorder="1" applyAlignment="1">
      <alignment vertical="center"/>
      <protection/>
    </xf>
    <xf numFmtId="4" fontId="6" fillId="0" borderId="12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/>
      <protection/>
    </xf>
    <xf numFmtId="3" fontId="6" fillId="0" borderId="14" xfId="60" applyNumberFormat="1" applyFont="1" applyFill="1" applyBorder="1" applyAlignment="1">
      <alignment horizontal="right" vertical="center"/>
      <protection/>
    </xf>
    <xf numFmtId="3" fontId="6" fillId="0" borderId="14" xfId="60" applyNumberFormat="1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horizontal="left" vertical="center"/>
      <protection/>
    </xf>
    <xf numFmtId="3" fontId="6" fillId="0" borderId="19" xfId="60" applyNumberFormat="1" applyFont="1" applyFill="1" applyBorder="1" applyAlignment="1">
      <alignment horizontal="right" vertical="center"/>
      <protection/>
    </xf>
    <xf numFmtId="4" fontId="6" fillId="0" borderId="20" xfId="60" applyNumberFormat="1" applyFont="1" applyFill="1" applyBorder="1" applyAlignment="1">
      <alignment horizontal="center" vertical="center"/>
      <protection/>
    </xf>
    <xf numFmtId="3" fontId="6" fillId="0" borderId="19" xfId="60" applyNumberFormat="1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3" fontId="9" fillId="0" borderId="0" xfId="60" applyNumberFormat="1" applyFont="1" applyBorder="1" applyAlignment="1">
      <alignment/>
      <protection/>
    </xf>
    <xf numFmtId="3" fontId="9" fillId="0" borderId="0" xfId="60" applyNumberFormat="1" applyFont="1" applyBorder="1" applyAlignment="1">
      <alignment vertical="center"/>
      <protection/>
    </xf>
    <xf numFmtId="3" fontId="10" fillId="0" borderId="0" xfId="60" applyNumberFormat="1" applyFont="1" applyBorder="1" applyAlignment="1">
      <alignment vertical="center"/>
      <protection/>
    </xf>
    <xf numFmtId="0" fontId="8" fillId="0" borderId="0" xfId="60" applyFont="1" applyBorder="1">
      <alignment/>
      <protection/>
    </xf>
    <xf numFmtId="0" fontId="9" fillId="0" borderId="0" xfId="60" applyFont="1" applyBorder="1" applyAlignment="1">
      <alignment vertical="center"/>
      <protection/>
    </xf>
    <xf numFmtId="4" fontId="8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3" fontId="8" fillId="33" borderId="0" xfId="60" applyNumberFormat="1" applyFont="1" applyFill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3" fontId="9" fillId="0" borderId="21" xfId="57" applyNumberFormat="1" applyFont="1" applyBorder="1" applyAlignment="1">
      <alignment vertical="center"/>
      <protection/>
    </xf>
    <xf numFmtId="3" fontId="9" fillId="0" borderId="12" xfId="57" applyNumberFormat="1" applyFont="1" applyBorder="1" applyAlignment="1">
      <alignment vertical="center"/>
      <protection/>
    </xf>
    <xf numFmtId="0" fontId="8" fillId="0" borderId="22" xfId="57" applyFont="1" applyBorder="1" applyAlignment="1">
      <alignment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3" xfId="57" applyNumberFormat="1" applyFont="1" applyBorder="1" applyAlignment="1">
      <alignment vertical="center"/>
      <protection/>
    </xf>
    <xf numFmtId="3" fontId="8" fillId="0" borderId="24" xfId="57" applyNumberFormat="1" applyFont="1" applyBorder="1" applyAlignment="1">
      <alignment vertical="center"/>
      <protection/>
    </xf>
    <xf numFmtId="0" fontId="8" fillId="0" borderId="25" xfId="57" applyFont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3" fontId="8" fillId="0" borderId="26" xfId="57" applyNumberFormat="1" applyFont="1" applyBorder="1" applyAlignment="1">
      <alignment vertical="center"/>
      <protection/>
    </xf>
    <xf numFmtId="3" fontId="8" fillId="0" borderId="27" xfId="57" applyNumberFormat="1" applyFont="1" applyBorder="1" applyAlignment="1">
      <alignment vertical="center"/>
      <protection/>
    </xf>
    <xf numFmtId="0" fontId="8" fillId="0" borderId="28" xfId="57" applyFont="1" applyBorder="1" applyAlignment="1">
      <alignment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3" fontId="8" fillId="0" borderId="29" xfId="57" applyNumberFormat="1" applyFont="1" applyBorder="1" applyAlignment="1">
      <alignment vertical="center"/>
      <protection/>
    </xf>
    <xf numFmtId="3" fontId="8" fillId="0" borderId="30" xfId="57" applyNumberFormat="1" applyFont="1" applyBorder="1" applyAlignment="1">
      <alignment vertical="center"/>
      <protection/>
    </xf>
    <xf numFmtId="0" fontId="8" fillId="0" borderId="31" xfId="57" applyFont="1" applyBorder="1" applyAlignment="1">
      <alignment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3" fontId="8" fillId="0" borderId="32" xfId="57" applyNumberFormat="1" applyFont="1" applyBorder="1" applyAlignment="1">
      <alignment vertical="center"/>
      <protection/>
    </xf>
    <xf numFmtId="3" fontId="8" fillId="0" borderId="33" xfId="57" applyNumberFormat="1" applyFont="1" applyBorder="1" applyAlignment="1">
      <alignment vertical="center"/>
      <protection/>
    </xf>
    <xf numFmtId="3" fontId="8" fillId="0" borderId="34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vertical="center" wrapText="1"/>
      <protection/>
    </xf>
    <xf numFmtId="0" fontId="8" fillId="0" borderId="35" xfId="57" applyFont="1" applyBorder="1" applyAlignment="1">
      <alignment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3" fontId="8" fillId="0" borderId="36" xfId="57" applyNumberFormat="1" applyFont="1" applyBorder="1" applyAlignment="1">
      <alignment vertical="center"/>
      <protection/>
    </xf>
    <xf numFmtId="3" fontId="8" fillId="0" borderId="37" xfId="57" applyNumberFormat="1" applyFont="1" applyBorder="1" applyAlignment="1">
      <alignment vertical="center"/>
      <protection/>
    </xf>
    <xf numFmtId="0" fontId="9" fillId="34" borderId="21" xfId="57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3" fontId="8" fillId="34" borderId="21" xfId="57" applyNumberFormat="1" applyFont="1" applyFill="1" applyBorder="1" applyAlignment="1">
      <alignment vertical="center"/>
      <protection/>
    </xf>
    <xf numFmtId="3" fontId="8" fillId="34" borderId="12" xfId="57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" fontId="8" fillId="0" borderId="38" xfId="57" applyNumberFormat="1" applyFont="1" applyBorder="1" applyAlignment="1">
      <alignment vertical="center"/>
      <protection/>
    </xf>
    <xf numFmtId="3" fontId="9" fillId="34" borderId="21" xfId="57" applyNumberFormat="1" applyFont="1" applyFill="1" applyBorder="1" applyAlignment="1">
      <alignment vertical="center"/>
      <protection/>
    </xf>
    <xf numFmtId="3" fontId="9" fillId="34" borderId="12" xfId="57" applyNumberFormat="1" applyFont="1" applyFill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3" fontId="8" fillId="0" borderId="39" xfId="57" applyNumberFormat="1" applyFont="1" applyBorder="1" applyAlignment="1">
      <alignment vertical="center"/>
      <protection/>
    </xf>
    <xf numFmtId="0" fontId="8" fillId="0" borderId="23" xfId="57" applyFont="1" applyBorder="1" applyAlignment="1">
      <alignment vertical="center"/>
      <protection/>
    </xf>
    <xf numFmtId="0" fontId="9" fillId="0" borderId="23" xfId="57" applyFont="1" applyBorder="1" applyAlignment="1">
      <alignment horizontal="center" vertical="center"/>
      <protection/>
    </xf>
    <xf numFmtId="3" fontId="8" fillId="0" borderId="24" xfId="57" applyNumberFormat="1" applyFont="1" applyFill="1" applyBorder="1" applyAlignment="1">
      <alignment vertical="center"/>
      <protection/>
    </xf>
    <xf numFmtId="0" fontId="8" fillId="0" borderId="32" xfId="57" applyFont="1" applyBorder="1" applyAlignment="1">
      <alignment vertical="center"/>
      <protection/>
    </xf>
    <xf numFmtId="0" fontId="9" fillId="0" borderId="32" xfId="57" applyFont="1" applyBorder="1" applyAlignment="1">
      <alignment horizontal="center" vertical="center"/>
      <protection/>
    </xf>
    <xf numFmtId="3" fontId="8" fillId="0" borderId="33" xfId="57" applyNumberFormat="1" applyFont="1" applyFill="1" applyBorder="1" applyAlignment="1">
      <alignment vertical="center"/>
      <protection/>
    </xf>
    <xf numFmtId="11" fontId="8" fillId="0" borderId="32" xfId="57" applyNumberFormat="1" applyFont="1" applyBorder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3" fontId="8" fillId="0" borderId="0" xfId="57" applyNumberFormat="1" applyFont="1" applyFill="1" applyAlignment="1">
      <alignment vertical="center"/>
      <protection/>
    </xf>
    <xf numFmtId="0" fontId="9" fillId="0" borderId="21" xfId="57" applyFont="1" applyBorder="1" applyAlignment="1">
      <alignment horizontal="center" vertical="center"/>
      <protection/>
    </xf>
    <xf numFmtId="3" fontId="9" fillId="0" borderId="21" xfId="57" applyNumberFormat="1" applyFont="1" applyFill="1" applyBorder="1" applyAlignment="1">
      <alignment vertical="center"/>
      <protection/>
    </xf>
    <xf numFmtId="3" fontId="9" fillId="0" borderId="0" xfId="57" applyNumberFormat="1" applyFont="1" applyAlignment="1">
      <alignment vertical="center"/>
      <protection/>
    </xf>
    <xf numFmtId="0" fontId="8" fillId="0" borderId="23" xfId="57" applyFont="1" applyBorder="1" applyAlignment="1">
      <alignment horizontal="center" vertical="center"/>
      <protection/>
    </xf>
    <xf numFmtId="3" fontId="8" fillId="0" borderId="23" xfId="57" applyNumberFormat="1" applyFont="1" applyFill="1" applyBorder="1" applyAlignment="1">
      <alignment vertical="center"/>
      <protection/>
    </xf>
    <xf numFmtId="0" fontId="8" fillId="0" borderId="40" xfId="57" applyFont="1" applyBorder="1" applyAlignment="1">
      <alignment vertical="center"/>
      <protection/>
    </xf>
    <xf numFmtId="0" fontId="8" fillId="0" borderId="41" xfId="57" applyFont="1" applyBorder="1" applyAlignment="1">
      <alignment horizontal="center" vertical="center"/>
      <protection/>
    </xf>
    <xf numFmtId="3" fontId="8" fillId="0" borderId="41" xfId="57" applyNumberFormat="1" applyFont="1" applyBorder="1" applyAlignment="1">
      <alignment vertical="center"/>
      <protection/>
    </xf>
    <xf numFmtId="3" fontId="8" fillId="0" borderId="41" xfId="57" applyNumberFormat="1" applyFont="1" applyFill="1" applyBorder="1" applyAlignment="1">
      <alignment vertical="center"/>
      <protection/>
    </xf>
    <xf numFmtId="0" fontId="9" fillId="0" borderId="42" xfId="57" applyFont="1" applyBorder="1" applyAlignment="1">
      <alignment vertical="center"/>
      <protection/>
    </xf>
    <xf numFmtId="0" fontId="9" fillId="0" borderId="43" xfId="57" applyFont="1" applyBorder="1" applyAlignment="1">
      <alignment horizontal="center" vertical="center"/>
      <protection/>
    </xf>
    <xf numFmtId="3" fontId="9" fillId="0" borderId="43" xfId="57" applyNumberFormat="1" applyFont="1" applyBorder="1" applyAlignment="1">
      <alignment vertical="center"/>
      <protection/>
    </xf>
    <xf numFmtId="3" fontId="9" fillId="0" borderId="43" xfId="57" applyNumberFormat="1" applyFont="1" applyFill="1" applyBorder="1" applyAlignment="1">
      <alignment vertical="center"/>
      <protection/>
    </xf>
    <xf numFmtId="3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9" fillId="34" borderId="10" xfId="57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3" fontId="5" fillId="0" borderId="0" xfId="60" applyNumberFormat="1" applyFont="1" applyFill="1" applyBorder="1" applyAlignment="1">
      <alignment horizontal="right" vertical="center"/>
      <protection/>
    </xf>
    <xf numFmtId="4" fontId="5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4" fontId="5" fillId="0" borderId="0" xfId="60" applyNumberFormat="1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vertical="center"/>
      <protection/>
    </xf>
    <xf numFmtId="4" fontId="5" fillId="0" borderId="46" xfId="60" applyNumberFormat="1" applyFont="1" applyFill="1" applyBorder="1" applyAlignment="1">
      <alignment horizontal="center" vertical="center"/>
      <protection/>
    </xf>
    <xf numFmtId="0" fontId="6" fillId="0" borderId="4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vertical="center"/>
      <protection/>
    </xf>
    <xf numFmtId="0" fontId="5" fillId="0" borderId="47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left" vertical="center"/>
      <protection/>
    </xf>
    <xf numFmtId="4" fontId="5" fillId="0" borderId="20" xfId="60" applyNumberFormat="1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left" vertical="center" wrapText="1"/>
      <protection/>
    </xf>
    <xf numFmtId="0" fontId="6" fillId="0" borderId="19" xfId="60" applyFont="1" applyFill="1" applyBorder="1" applyAlignment="1">
      <alignment vertical="center" wrapText="1"/>
      <protection/>
    </xf>
    <xf numFmtId="3" fontId="6" fillId="0" borderId="19" xfId="60" applyNumberFormat="1" applyFont="1" applyFill="1" applyBorder="1" applyAlignment="1">
      <alignment horizontal="right" vertical="center" wrapText="1"/>
      <protection/>
    </xf>
    <xf numFmtId="3" fontId="5" fillId="0" borderId="19" xfId="60" applyNumberFormat="1" applyFont="1" applyFill="1" applyBorder="1" applyAlignment="1">
      <alignment horizontal="right" vertical="center"/>
      <protection/>
    </xf>
    <xf numFmtId="3" fontId="5" fillId="0" borderId="19" xfId="60" applyNumberFormat="1" applyFont="1" applyFill="1" applyBorder="1" applyAlignment="1">
      <alignment vertical="center"/>
      <protection/>
    </xf>
    <xf numFmtId="3" fontId="5" fillId="0" borderId="19" xfId="60" applyNumberFormat="1" applyFont="1" applyFill="1" applyBorder="1" applyAlignment="1">
      <alignment horizontal="right" vertical="center" wrapText="1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 wrapText="1"/>
      <protection/>
    </xf>
    <xf numFmtId="4" fontId="6" fillId="0" borderId="15" xfId="60" applyNumberFormat="1" applyFont="1" applyFill="1" applyBorder="1" applyAlignment="1">
      <alignment horizontal="center" vertical="center"/>
      <protection/>
    </xf>
    <xf numFmtId="3" fontId="5" fillId="0" borderId="45" xfId="60" applyNumberFormat="1" applyFont="1" applyFill="1" applyBorder="1" applyAlignment="1">
      <alignment horizontal="right" vertical="center"/>
      <protection/>
    </xf>
    <xf numFmtId="3" fontId="5" fillId="0" borderId="45" xfId="60" applyNumberFormat="1" applyFont="1" applyFill="1" applyBorder="1" applyAlignment="1">
      <alignment vertical="center"/>
      <protection/>
    </xf>
    <xf numFmtId="0" fontId="5" fillId="0" borderId="47" xfId="60" applyFont="1" applyFill="1" applyBorder="1" applyAlignment="1">
      <alignment horizontal="center" vertical="center" wrapText="1"/>
      <protection/>
    </xf>
    <xf numFmtId="4" fontId="5" fillId="0" borderId="2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3" fontId="5" fillId="0" borderId="19" xfId="60" applyNumberFormat="1" applyFont="1" applyFill="1" applyBorder="1" applyAlignment="1">
      <alignment vertical="center" wrapText="1"/>
      <protection/>
    </xf>
    <xf numFmtId="0" fontId="6" fillId="0" borderId="19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right" vertical="center"/>
      <protection/>
    </xf>
    <xf numFmtId="4" fontId="5" fillId="0" borderId="0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4" fontId="6" fillId="0" borderId="0" xfId="60" applyNumberFormat="1" applyFont="1" applyFill="1" applyBorder="1" applyAlignment="1">
      <alignment horizontal="center" vertical="center" wrapText="1"/>
      <protection/>
    </xf>
    <xf numFmtId="4" fontId="6" fillId="0" borderId="0" xfId="60" applyNumberFormat="1" applyFont="1" applyFill="1" applyBorder="1" applyAlignment="1">
      <alignment horizontal="center" vertical="center"/>
      <protection/>
    </xf>
    <xf numFmtId="4" fontId="5" fillId="0" borderId="0" xfId="60" applyNumberFormat="1" applyFont="1" applyFill="1" applyBorder="1" applyAlignment="1">
      <alignment horizontal="center" vertical="center" wrapText="1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49" xfId="60" applyFont="1" applyFill="1" applyBorder="1" applyAlignment="1">
      <alignment horizontal="left" vertical="center"/>
      <protection/>
    </xf>
    <xf numFmtId="3" fontId="6" fillId="0" borderId="49" xfId="60" applyNumberFormat="1" applyFont="1" applyFill="1" applyBorder="1" applyAlignment="1">
      <alignment horizontal="right" vertical="center"/>
      <protection/>
    </xf>
    <xf numFmtId="3" fontId="6" fillId="0" borderId="49" xfId="60" applyNumberFormat="1" applyFont="1" applyFill="1" applyBorder="1" applyAlignment="1">
      <alignment vertical="center"/>
      <protection/>
    </xf>
    <xf numFmtId="4" fontId="6" fillId="0" borderId="50" xfId="60" applyNumberFormat="1" applyFont="1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center" vertical="center"/>
      <protection/>
    </xf>
    <xf numFmtId="0" fontId="6" fillId="0" borderId="52" xfId="60" applyNumberFormat="1" applyFont="1" applyFill="1" applyBorder="1" applyAlignment="1">
      <alignment vertical="center"/>
      <protection/>
    </xf>
    <xf numFmtId="3" fontId="6" fillId="0" borderId="52" xfId="60" applyNumberFormat="1" applyFont="1" applyFill="1" applyBorder="1" applyAlignment="1">
      <alignment vertical="center"/>
      <protection/>
    </xf>
    <xf numFmtId="4" fontId="6" fillId="0" borderId="5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3" fontId="9" fillId="0" borderId="21" xfId="62" applyNumberFormat="1" applyFont="1" applyFill="1" applyBorder="1" applyAlignment="1">
      <alignment horizontal="center" vertical="center"/>
      <protection/>
    </xf>
    <xf numFmtId="3" fontId="9" fillId="0" borderId="12" xfId="62" applyNumberFormat="1" applyFont="1" applyFill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/>
      <protection/>
    </xf>
    <xf numFmtId="3" fontId="9" fillId="0" borderId="21" xfId="62" applyNumberFormat="1" applyFont="1" applyFill="1" applyBorder="1" applyAlignment="1">
      <alignment horizontal="center" vertical="center" wrapText="1"/>
      <protection/>
    </xf>
    <xf numFmtId="0" fontId="9" fillId="0" borderId="21" xfId="62" applyFont="1" applyFill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Normál_minta 2" xfId="61"/>
    <cellStyle name="Normál_vagyonkimuta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SheetLayoutView="100" zoomScalePageLayoutView="0" workbookViewId="0" topLeftCell="A1">
      <pane xSplit="7" topLeftCell="H1" activePane="topRight" state="frozen"/>
      <selection pane="topLeft" activeCell="A61" sqref="A61"/>
      <selection pane="topRight" activeCell="L108" sqref="L108"/>
    </sheetView>
  </sheetViews>
  <sheetFormatPr defaultColWidth="9.00390625" defaultRowHeight="12.75"/>
  <cols>
    <col min="1" max="1" width="7.375" style="4" bestFit="1" customWidth="1"/>
    <col min="2" max="2" width="54.875" style="116" customWidth="1"/>
    <col min="3" max="3" width="10.625" style="142" customWidth="1"/>
    <col min="4" max="4" width="9.25390625" style="115" bestFit="1" customWidth="1"/>
    <col min="5" max="5" width="9.25390625" style="115" customWidth="1"/>
    <col min="6" max="6" width="10.875" style="115" bestFit="1" customWidth="1"/>
    <col min="7" max="7" width="8.375" style="143" customWidth="1"/>
    <col min="8" max="8" width="3.00390625" style="143" customWidth="1"/>
    <col min="9" max="16384" width="9.125" style="116" customWidth="1"/>
  </cols>
  <sheetData>
    <row r="1" spans="1:8" ht="11.25">
      <c r="A1" s="158"/>
      <c r="B1" s="158"/>
      <c r="C1" s="112"/>
      <c r="D1" s="113"/>
      <c r="E1" s="113"/>
      <c r="F1" s="113" t="s">
        <v>297</v>
      </c>
      <c r="G1" s="114"/>
      <c r="H1" s="114"/>
    </row>
    <row r="2" spans="1:8" ht="11.25">
      <c r="A2" s="159" t="s">
        <v>0</v>
      </c>
      <c r="B2" s="159"/>
      <c r="C2" s="159"/>
      <c r="D2" s="159"/>
      <c r="E2" s="159"/>
      <c r="F2" s="159"/>
      <c r="G2" s="159"/>
      <c r="H2" s="144"/>
    </row>
    <row r="3" spans="1:8" ht="11.25">
      <c r="A3" s="159" t="s">
        <v>1</v>
      </c>
      <c r="B3" s="159"/>
      <c r="C3" s="159"/>
      <c r="D3" s="159"/>
      <c r="E3" s="159"/>
      <c r="F3" s="159"/>
      <c r="G3" s="159"/>
      <c r="H3" s="144"/>
    </row>
    <row r="4" spans="1:8" ht="11.25">
      <c r="A4" s="159" t="s">
        <v>298</v>
      </c>
      <c r="B4" s="159"/>
      <c r="C4" s="159"/>
      <c r="D4" s="159"/>
      <c r="E4" s="159"/>
      <c r="F4" s="159"/>
      <c r="G4" s="159"/>
      <c r="H4" s="144"/>
    </row>
    <row r="5" spans="1:8" ht="11.25">
      <c r="A5" s="160" t="s">
        <v>2</v>
      </c>
      <c r="B5" s="160"/>
      <c r="C5" s="160"/>
      <c r="D5" s="160"/>
      <c r="E5" s="160"/>
      <c r="F5" s="160"/>
      <c r="G5" s="160"/>
      <c r="H5" s="145"/>
    </row>
    <row r="6" spans="2:8" ht="12" thickBot="1">
      <c r="B6" s="1"/>
      <c r="C6" s="2"/>
      <c r="D6" s="3"/>
      <c r="E6" s="3"/>
      <c r="F6" s="3"/>
      <c r="G6" s="114" t="s">
        <v>3</v>
      </c>
      <c r="H6" s="114"/>
    </row>
    <row r="7" spans="1:8" s="9" customFormat="1" ht="21.75" thickBot="1">
      <c r="A7" s="5" t="s">
        <v>8</v>
      </c>
      <c r="B7" s="6" t="s">
        <v>9</v>
      </c>
      <c r="C7" s="6" t="s">
        <v>10</v>
      </c>
      <c r="D7" s="7" t="s">
        <v>300</v>
      </c>
      <c r="E7" s="7" t="s">
        <v>11</v>
      </c>
      <c r="F7" s="7" t="s">
        <v>299</v>
      </c>
      <c r="G7" s="8" t="s">
        <v>12</v>
      </c>
      <c r="H7" s="146"/>
    </row>
    <row r="8" spans="1:8" s="9" customFormat="1" ht="11.25">
      <c r="A8" s="10"/>
      <c r="B8" s="11" t="s">
        <v>18</v>
      </c>
      <c r="C8" s="12"/>
      <c r="D8" s="13"/>
      <c r="E8" s="13"/>
      <c r="F8" s="13"/>
      <c r="G8" s="14"/>
      <c r="H8" s="146"/>
    </row>
    <row r="9" spans="1:8" ht="11.25">
      <c r="A9" s="118" t="s">
        <v>19</v>
      </c>
      <c r="B9" s="119" t="s">
        <v>20</v>
      </c>
      <c r="C9" s="135">
        <v>866873</v>
      </c>
      <c r="D9" s="136">
        <v>19523</v>
      </c>
      <c r="E9" s="136">
        <v>939710</v>
      </c>
      <c r="F9" s="136">
        <v>33132</v>
      </c>
      <c r="G9" s="120">
        <f aca="true" t="shared" si="0" ref="G9:G85">IF(D9=0,0,F9/D9%)</f>
        <v>169.70752445833122</v>
      </c>
      <c r="H9" s="117"/>
    </row>
    <row r="10" spans="1:8" s="1" customFormat="1" ht="10.5">
      <c r="A10" s="121" t="s">
        <v>21</v>
      </c>
      <c r="B10" s="122" t="s">
        <v>22</v>
      </c>
      <c r="C10" s="31">
        <f>SUM(C11,C33)</f>
        <v>77688068</v>
      </c>
      <c r="D10" s="31">
        <f>SUM(D11,D33)</f>
        <v>63444803</v>
      </c>
      <c r="E10" s="31">
        <f>SUM(E11,E33)</f>
        <v>77817714</v>
      </c>
      <c r="F10" s="31">
        <f>SUM(F11,F33)</f>
        <v>61126016</v>
      </c>
      <c r="G10" s="30">
        <f t="shared" si="0"/>
        <v>96.34519000713108</v>
      </c>
      <c r="H10" s="147"/>
    </row>
    <row r="11" spans="1:8" s="1" customFormat="1" ht="10.5">
      <c r="A11" s="121" t="s">
        <v>23</v>
      </c>
      <c r="B11" s="122" t="s">
        <v>24</v>
      </c>
      <c r="C11" s="31">
        <f>SUM(C12,C20:C21)</f>
        <v>57169243</v>
      </c>
      <c r="D11" s="31">
        <f>SUM(D12,D20:D21)</f>
        <v>48829061</v>
      </c>
      <c r="E11" s="31">
        <f>SUM(E12,E20:E21)</f>
        <v>57975605</v>
      </c>
      <c r="F11" s="31">
        <f>SUM(F12,F20:F21)</f>
        <v>48276387</v>
      </c>
      <c r="G11" s="30">
        <f t="shared" si="0"/>
        <v>98.86814534483881</v>
      </c>
      <c r="H11" s="147"/>
    </row>
    <row r="12" spans="1:8" s="1" customFormat="1" ht="10.5">
      <c r="A12" s="121" t="s">
        <v>25</v>
      </c>
      <c r="B12" s="122" t="s">
        <v>26</v>
      </c>
      <c r="C12" s="31">
        <f>SUM(C13:C19)</f>
        <v>28427707</v>
      </c>
      <c r="D12" s="31">
        <f>SUM(D13:D19)</f>
        <v>24554451</v>
      </c>
      <c r="E12" s="31">
        <f>SUM(E13:E19)</f>
        <v>28664273</v>
      </c>
      <c r="F12" s="31">
        <f>SUM(F13:F19)</f>
        <v>23862870</v>
      </c>
      <c r="G12" s="30">
        <f t="shared" si="0"/>
        <v>97.18348009491233</v>
      </c>
      <c r="H12" s="147"/>
    </row>
    <row r="13" spans="1:8" ht="11.25">
      <c r="A13" s="123" t="s">
        <v>27</v>
      </c>
      <c r="B13" s="124" t="s">
        <v>28</v>
      </c>
      <c r="C13" s="129">
        <v>22662437</v>
      </c>
      <c r="D13" s="130">
        <v>19930356</v>
      </c>
      <c r="E13" s="130">
        <f>21708616+46667</f>
        <v>21755283</v>
      </c>
      <c r="F13" s="130">
        <f>18402871+283579</f>
        <v>18686450</v>
      </c>
      <c r="G13" s="125">
        <f t="shared" si="0"/>
        <v>93.75873667284218</v>
      </c>
      <c r="H13" s="117"/>
    </row>
    <row r="14" spans="1:8" ht="11.25">
      <c r="A14" s="123" t="s">
        <v>29</v>
      </c>
      <c r="B14" s="124" t="s">
        <v>30</v>
      </c>
      <c r="C14" s="129"/>
      <c r="D14" s="130">
        <v>0</v>
      </c>
      <c r="E14" s="130">
        <v>0</v>
      </c>
      <c r="F14" s="130">
        <v>0</v>
      </c>
      <c r="G14" s="125">
        <f t="shared" si="0"/>
        <v>0</v>
      </c>
      <c r="H14" s="117"/>
    </row>
    <row r="15" spans="1:8" ht="11.25">
      <c r="A15" s="123" t="s">
        <v>31</v>
      </c>
      <c r="B15" s="124" t="s">
        <v>32</v>
      </c>
      <c r="C15" s="129">
        <f>4998753+442</f>
        <v>4999195</v>
      </c>
      <c r="D15" s="130">
        <f>3857578+442</f>
        <v>3858020</v>
      </c>
      <c r="E15" s="130">
        <f>5756323</f>
        <v>5756323</v>
      </c>
      <c r="F15" s="130">
        <f>4023753</f>
        <v>4023753</v>
      </c>
      <c r="G15" s="125">
        <f t="shared" si="0"/>
        <v>104.29580458369838</v>
      </c>
      <c r="H15" s="117"/>
    </row>
    <row r="16" spans="1:8" ht="11.25">
      <c r="A16" s="123" t="s">
        <v>33</v>
      </c>
      <c r="B16" s="126" t="s">
        <v>34</v>
      </c>
      <c r="C16" s="131"/>
      <c r="D16" s="130">
        <v>0</v>
      </c>
      <c r="E16" s="130">
        <v>0</v>
      </c>
      <c r="F16" s="130">
        <v>0</v>
      </c>
      <c r="G16" s="125">
        <f t="shared" si="0"/>
        <v>0</v>
      </c>
      <c r="H16" s="117"/>
    </row>
    <row r="17" spans="1:8" ht="11.25">
      <c r="A17" s="123" t="s">
        <v>35</v>
      </c>
      <c r="B17" s="124" t="s">
        <v>36</v>
      </c>
      <c r="C17" s="129"/>
      <c r="D17" s="130">
        <v>0</v>
      </c>
      <c r="E17" s="130">
        <v>0</v>
      </c>
      <c r="F17" s="130">
        <v>0</v>
      </c>
      <c r="G17" s="125">
        <f t="shared" si="0"/>
        <v>0</v>
      </c>
      <c r="H17" s="117"/>
    </row>
    <row r="18" spans="1:8" ht="11.25">
      <c r="A18" s="123" t="s">
        <v>37</v>
      </c>
      <c r="B18" s="124" t="s">
        <v>38</v>
      </c>
      <c r="C18" s="129"/>
      <c r="D18" s="130"/>
      <c r="E18" s="130"/>
      <c r="F18" s="130"/>
      <c r="G18" s="125">
        <f t="shared" si="0"/>
        <v>0</v>
      </c>
      <c r="H18" s="117"/>
    </row>
    <row r="19" spans="1:8" ht="11.25">
      <c r="A19" s="123" t="s">
        <v>39</v>
      </c>
      <c r="B19" s="126" t="s">
        <v>40</v>
      </c>
      <c r="C19" s="131">
        <f>766517-442</f>
        <v>766075</v>
      </c>
      <c r="D19" s="130">
        <f>766517-442</f>
        <v>766075</v>
      </c>
      <c r="E19" s="130">
        <v>1152667</v>
      </c>
      <c r="F19" s="130">
        <v>1152667</v>
      </c>
      <c r="G19" s="125">
        <f t="shared" si="0"/>
        <v>150.46398851287407</v>
      </c>
      <c r="H19" s="117"/>
    </row>
    <row r="20" spans="1:8" s="1" customFormat="1" ht="10.5">
      <c r="A20" s="121" t="s">
        <v>41</v>
      </c>
      <c r="B20" s="127" t="s">
        <v>42</v>
      </c>
      <c r="C20" s="128"/>
      <c r="D20" s="31"/>
      <c r="E20" s="31"/>
      <c r="F20" s="31"/>
      <c r="G20" s="30">
        <f t="shared" si="0"/>
        <v>0</v>
      </c>
      <c r="H20" s="147"/>
    </row>
    <row r="21" spans="1:8" s="1" customFormat="1" ht="10.5">
      <c r="A21" s="121" t="s">
        <v>43</v>
      </c>
      <c r="B21" s="127" t="s">
        <v>44</v>
      </c>
      <c r="C21" s="31">
        <f>SUM(C22:C32)</f>
        <v>28741536</v>
      </c>
      <c r="D21" s="31">
        <f>SUM(D22:D32)</f>
        <v>24274610</v>
      </c>
      <c r="E21" s="31">
        <f>SUM(E22:E32)</f>
        <v>29311332</v>
      </c>
      <c r="F21" s="31">
        <f>SUM(F22:F32)</f>
        <v>24413517</v>
      </c>
      <c r="G21" s="30">
        <f t="shared" si="0"/>
        <v>100.57223164450427</v>
      </c>
      <c r="H21" s="147"/>
    </row>
    <row r="22" spans="1:8" ht="11.25">
      <c r="A22" s="123" t="s">
        <v>45</v>
      </c>
      <c r="B22" s="124" t="s">
        <v>46</v>
      </c>
      <c r="C22" s="129"/>
      <c r="D22" s="130">
        <v>0</v>
      </c>
      <c r="E22" s="130"/>
      <c r="F22" s="130">
        <v>0</v>
      </c>
      <c r="G22" s="125">
        <f t="shared" si="0"/>
        <v>0</v>
      </c>
      <c r="H22" s="117"/>
    </row>
    <row r="23" spans="1:8" ht="11.25">
      <c r="A23" s="123" t="s">
        <v>47</v>
      </c>
      <c r="B23" s="126" t="s">
        <v>48</v>
      </c>
      <c r="C23" s="131"/>
      <c r="D23" s="130">
        <v>0</v>
      </c>
      <c r="E23" s="130"/>
      <c r="F23" s="130">
        <v>0</v>
      </c>
      <c r="G23" s="125">
        <f t="shared" si="0"/>
        <v>0</v>
      </c>
      <c r="H23" s="117"/>
    </row>
    <row r="24" spans="1:8" ht="11.25">
      <c r="A24" s="123" t="s">
        <v>49</v>
      </c>
      <c r="B24" s="124" t="s">
        <v>50</v>
      </c>
      <c r="C24" s="129"/>
      <c r="D24" s="130">
        <v>0</v>
      </c>
      <c r="E24" s="130"/>
      <c r="F24" s="130">
        <v>0</v>
      </c>
      <c r="G24" s="125">
        <f t="shared" si="0"/>
        <v>0</v>
      </c>
      <c r="H24" s="117"/>
    </row>
    <row r="25" spans="1:8" ht="11.25">
      <c r="A25" s="123" t="s">
        <v>51</v>
      </c>
      <c r="B25" s="124" t="s">
        <v>52</v>
      </c>
      <c r="C25" s="129"/>
      <c r="D25" s="130">
        <v>0</v>
      </c>
      <c r="E25" s="130"/>
      <c r="F25" s="130">
        <v>0</v>
      </c>
      <c r="G25" s="125">
        <f t="shared" si="0"/>
        <v>0</v>
      </c>
      <c r="H25" s="117"/>
    </row>
    <row r="26" spans="1:8" ht="11.25">
      <c r="A26" s="123" t="s">
        <v>53</v>
      </c>
      <c r="B26" s="124" t="s">
        <v>54</v>
      </c>
      <c r="C26" s="129">
        <v>1956008</v>
      </c>
      <c r="D26" s="130">
        <v>1553328</v>
      </c>
      <c r="E26" s="130">
        <v>1958708</v>
      </c>
      <c r="F26" s="130">
        <v>1523684</v>
      </c>
      <c r="G26" s="125">
        <f t="shared" si="0"/>
        <v>98.0915814303225</v>
      </c>
      <c r="H26" s="117"/>
    </row>
    <row r="27" spans="1:8" ht="11.25">
      <c r="A27" s="123" t="s">
        <v>55</v>
      </c>
      <c r="B27" s="124" t="s">
        <v>56</v>
      </c>
      <c r="C27" s="129">
        <v>0</v>
      </c>
      <c r="D27" s="130">
        <v>0</v>
      </c>
      <c r="E27" s="130">
        <v>0</v>
      </c>
      <c r="F27" s="130">
        <v>0</v>
      </c>
      <c r="G27" s="125">
        <f t="shared" si="0"/>
        <v>0</v>
      </c>
      <c r="H27" s="117"/>
    </row>
    <row r="28" spans="1:8" ht="11.25">
      <c r="A28" s="123" t="s">
        <v>57</v>
      </c>
      <c r="B28" s="124" t="s">
        <v>58</v>
      </c>
      <c r="C28" s="129">
        <v>0</v>
      </c>
      <c r="D28" s="130">
        <v>0</v>
      </c>
      <c r="E28" s="130">
        <v>0</v>
      </c>
      <c r="F28" s="130">
        <v>0</v>
      </c>
      <c r="G28" s="125">
        <f t="shared" si="0"/>
        <v>0</v>
      </c>
      <c r="H28" s="117"/>
    </row>
    <row r="29" spans="1:8" ht="11.25">
      <c r="A29" s="123" t="s">
        <v>59</v>
      </c>
      <c r="B29" s="124" t="s">
        <v>60</v>
      </c>
      <c r="C29" s="129">
        <v>12077326</v>
      </c>
      <c r="D29" s="130">
        <v>9515323</v>
      </c>
      <c r="E29" s="130">
        <v>5960456</v>
      </c>
      <c r="F29" s="130">
        <v>5939532</v>
      </c>
      <c r="G29" s="125">
        <f t="shared" si="0"/>
        <v>62.42070815672784</v>
      </c>
      <c r="H29" s="117"/>
    </row>
    <row r="30" spans="1:8" ht="11.25">
      <c r="A30" s="123" t="s">
        <v>61</v>
      </c>
      <c r="B30" s="124" t="s">
        <v>62</v>
      </c>
      <c r="C30" s="129">
        <v>13843956</v>
      </c>
      <c r="D30" s="130">
        <v>12341713</v>
      </c>
      <c r="E30" s="130">
        <v>20396312</v>
      </c>
      <c r="F30" s="130">
        <v>15954445</v>
      </c>
      <c r="G30" s="125">
        <f t="shared" si="0"/>
        <v>129.27253291338081</v>
      </c>
      <c r="H30" s="117"/>
    </row>
    <row r="31" spans="1:8" ht="11.25">
      <c r="A31" s="123" t="s">
        <v>63</v>
      </c>
      <c r="B31" s="124" t="s">
        <v>64</v>
      </c>
      <c r="C31" s="129">
        <v>0</v>
      </c>
      <c r="D31" s="130">
        <v>0</v>
      </c>
      <c r="E31" s="130">
        <v>0</v>
      </c>
      <c r="F31" s="130">
        <v>0</v>
      </c>
      <c r="G31" s="125">
        <f t="shared" si="0"/>
        <v>0</v>
      </c>
      <c r="H31" s="117"/>
    </row>
    <row r="32" spans="1:8" ht="11.25">
      <c r="A32" s="123" t="s">
        <v>65</v>
      </c>
      <c r="B32" s="124" t="s">
        <v>66</v>
      </c>
      <c r="C32" s="129">
        <v>864246</v>
      </c>
      <c r="D32" s="130">
        <v>864246</v>
      </c>
      <c r="E32" s="130">
        <v>995856</v>
      </c>
      <c r="F32" s="130">
        <v>995856</v>
      </c>
      <c r="G32" s="125">
        <f t="shared" si="0"/>
        <v>115.2283030526031</v>
      </c>
      <c r="H32" s="117"/>
    </row>
    <row r="33" spans="1:8" s="1" customFormat="1" ht="10.5">
      <c r="A33" s="121" t="s">
        <v>67</v>
      </c>
      <c r="B33" s="122" t="s">
        <v>68</v>
      </c>
      <c r="C33" s="31">
        <f>SUM(C34,C38)</f>
        <v>20518825</v>
      </c>
      <c r="D33" s="31">
        <f>SUM(D34,D38)</f>
        <v>14615742</v>
      </c>
      <c r="E33" s="31">
        <f>SUM(E34,E38)</f>
        <v>19842109</v>
      </c>
      <c r="F33" s="31">
        <f>SUM(F34,F38)</f>
        <v>12849629</v>
      </c>
      <c r="G33" s="30">
        <f t="shared" si="0"/>
        <v>87.91636442405729</v>
      </c>
      <c r="H33" s="147"/>
    </row>
    <row r="34" spans="1:8" s="1" customFormat="1" ht="10.5">
      <c r="A34" s="121" t="s">
        <v>69</v>
      </c>
      <c r="B34" s="122" t="s">
        <v>70</v>
      </c>
      <c r="C34" s="31">
        <f>SUM(C35:C37)</f>
        <v>18677089</v>
      </c>
      <c r="D34" s="31">
        <f>SUM(D35:D37)</f>
        <v>14216522</v>
      </c>
      <c r="E34" s="31">
        <f>SUM(E35:E37)</f>
        <v>17395122</v>
      </c>
      <c r="F34" s="31">
        <f>SUM(F35:F37)</f>
        <v>12472242</v>
      </c>
      <c r="G34" s="30">
        <f t="shared" si="0"/>
        <v>87.73061371832013</v>
      </c>
      <c r="H34" s="147"/>
    </row>
    <row r="35" spans="1:8" ht="11.25">
      <c r="A35" s="123" t="s">
        <v>71</v>
      </c>
      <c r="B35" s="124" t="s">
        <v>72</v>
      </c>
      <c r="C35" s="129">
        <v>0</v>
      </c>
      <c r="D35" s="130">
        <v>0</v>
      </c>
      <c r="E35" s="130">
        <v>0</v>
      </c>
      <c r="F35" s="130">
        <v>0</v>
      </c>
      <c r="G35" s="125">
        <f t="shared" si="0"/>
        <v>0</v>
      </c>
      <c r="H35" s="117"/>
    </row>
    <row r="36" spans="1:8" ht="11.25">
      <c r="A36" s="123" t="s">
        <v>73</v>
      </c>
      <c r="B36" s="126" t="s">
        <v>74</v>
      </c>
      <c r="C36" s="131">
        <v>17067291</v>
      </c>
      <c r="D36" s="130">
        <v>12606723</v>
      </c>
      <c r="E36" s="130">
        <v>15400889</v>
      </c>
      <c r="F36" s="130">
        <v>10478009</v>
      </c>
      <c r="G36" s="125">
        <f t="shared" si="0"/>
        <v>83.11445408929823</v>
      </c>
      <c r="H36" s="117"/>
    </row>
    <row r="37" spans="1:8" ht="11.25">
      <c r="A37" s="123" t="s">
        <v>75</v>
      </c>
      <c r="B37" s="124" t="s">
        <v>76</v>
      </c>
      <c r="C37" s="129">
        <v>1609798</v>
      </c>
      <c r="D37" s="130">
        <v>1609799</v>
      </c>
      <c r="E37" s="130">
        <v>1994233</v>
      </c>
      <c r="F37" s="130">
        <v>1994233</v>
      </c>
      <c r="G37" s="125">
        <f t="shared" si="0"/>
        <v>123.8808695992481</v>
      </c>
      <c r="H37" s="117"/>
    </row>
    <row r="38" spans="1:8" s="1" customFormat="1" ht="10.5">
      <c r="A38" s="121" t="s">
        <v>77</v>
      </c>
      <c r="B38" s="122" t="s">
        <v>78</v>
      </c>
      <c r="C38" s="31">
        <f>SUM(C39:C42)</f>
        <v>1841736</v>
      </c>
      <c r="D38" s="31">
        <f>SUM(D39:D42)</f>
        <v>399220</v>
      </c>
      <c r="E38" s="31">
        <f>SUM(E39:E42)</f>
        <v>2446987</v>
      </c>
      <c r="F38" s="31">
        <f>SUM(F39:F42)</f>
        <v>377387</v>
      </c>
      <c r="G38" s="30">
        <f t="shared" si="0"/>
        <v>94.53108561695306</v>
      </c>
      <c r="H38" s="147"/>
    </row>
    <row r="39" spans="1:8" ht="11.25">
      <c r="A39" s="123" t="s">
        <v>79</v>
      </c>
      <c r="B39" s="124" t="s">
        <v>80</v>
      </c>
      <c r="C39" s="129">
        <v>1841736</v>
      </c>
      <c r="D39" s="130">
        <v>399220</v>
      </c>
      <c r="E39" s="130">
        <v>2446987</v>
      </c>
      <c r="F39" s="130">
        <v>377387</v>
      </c>
      <c r="G39" s="125">
        <f t="shared" si="0"/>
        <v>94.53108561695306</v>
      </c>
      <c r="H39" s="117"/>
    </row>
    <row r="40" spans="1:8" ht="11.25">
      <c r="A40" s="123" t="s">
        <v>81</v>
      </c>
      <c r="B40" s="124" t="s">
        <v>82</v>
      </c>
      <c r="C40" s="129">
        <v>0</v>
      </c>
      <c r="D40" s="130">
        <v>0</v>
      </c>
      <c r="E40" s="130">
        <v>0</v>
      </c>
      <c r="F40" s="130">
        <v>0</v>
      </c>
      <c r="G40" s="125">
        <f t="shared" si="0"/>
        <v>0</v>
      </c>
      <c r="H40" s="117"/>
    </row>
    <row r="41" spans="1:8" ht="11.25">
      <c r="A41" s="123" t="s">
        <v>83</v>
      </c>
      <c r="B41" s="124" t="s">
        <v>84</v>
      </c>
      <c r="C41" s="129">
        <v>0</v>
      </c>
      <c r="D41" s="130">
        <v>0</v>
      </c>
      <c r="E41" s="130">
        <v>0</v>
      </c>
      <c r="F41" s="130">
        <v>0</v>
      </c>
      <c r="G41" s="125">
        <f t="shared" si="0"/>
        <v>0</v>
      </c>
      <c r="H41" s="117"/>
    </row>
    <row r="42" spans="1:8" ht="11.25">
      <c r="A42" s="123" t="s">
        <v>85</v>
      </c>
      <c r="B42" s="124" t="s">
        <v>86</v>
      </c>
      <c r="C42" s="129">
        <v>0</v>
      </c>
      <c r="D42" s="130">
        <v>0</v>
      </c>
      <c r="E42" s="130">
        <v>0</v>
      </c>
      <c r="F42" s="130">
        <v>0</v>
      </c>
      <c r="G42" s="125">
        <f t="shared" si="0"/>
        <v>0</v>
      </c>
      <c r="H42" s="117"/>
    </row>
    <row r="43" spans="1:8" s="1" customFormat="1" ht="10.5">
      <c r="A43" s="121" t="s">
        <v>87</v>
      </c>
      <c r="B43" s="122" t="s">
        <v>88</v>
      </c>
      <c r="C43" s="31">
        <f>SUM(C44,C48)</f>
        <v>2935299</v>
      </c>
      <c r="D43" s="31">
        <f>SUM(D44,D48)</f>
        <v>2935299</v>
      </c>
      <c r="E43" s="31">
        <f>SUM(E44,E48)</f>
        <v>3220745</v>
      </c>
      <c r="F43" s="31">
        <f>SUM(F44,F48)</f>
        <v>2925359</v>
      </c>
      <c r="G43" s="30">
        <f t="shared" si="0"/>
        <v>99.66136328871437</v>
      </c>
      <c r="H43" s="147"/>
    </row>
    <row r="44" spans="1:8" s="1" customFormat="1" ht="10.5">
      <c r="A44" s="121" t="s">
        <v>89</v>
      </c>
      <c r="B44" s="122" t="s">
        <v>90</v>
      </c>
      <c r="C44" s="31">
        <f>SUM(C45:C46)</f>
        <v>2934517</v>
      </c>
      <c r="D44" s="31">
        <f>SUM(D45:D46)</f>
        <v>2934517</v>
      </c>
      <c r="E44" s="31">
        <f>SUM(E45:E46)</f>
        <v>3220745</v>
      </c>
      <c r="F44" s="31">
        <f>SUM(F45:F46)</f>
        <v>2925359</v>
      </c>
      <c r="G44" s="30">
        <f t="shared" si="0"/>
        <v>99.68792138535916</v>
      </c>
      <c r="H44" s="147"/>
    </row>
    <row r="45" spans="1:11" s="1" customFormat="1" ht="11.25">
      <c r="A45" s="121" t="s">
        <v>91</v>
      </c>
      <c r="B45" s="122" t="s">
        <v>92</v>
      </c>
      <c r="C45" s="29"/>
      <c r="D45" s="31"/>
      <c r="E45" s="31"/>
      <c r="F45" s="31"/>
      <c r="G45" s="125">
        <f t="shared" si="0"/>
        <v>0</v>
      </c>
      <c r="H45" s="117"/>
      <c r="I45" s="3"/>
      <c r="J45" s="3"/>
      <c r="K45" s="3"/>
    </row>
    <row r="46" spans="1:8" s="1" customFormat="1" ht="10.5">
      <c r="A46" s="121" t="s">
        <v>93</v>
      </c>
      <c r="B46" s="122" t="s">
        <v>94</v>
      </c>
      <c r="C46" s="31">
        <f>SUM(C47)</f>
        <v>2934517</v>
      </c>
      <c r="D46" s="31">
        <f>SUM(D47)</f>
        <v>2934517</v>
      </c>
      <c r="E46" s="31">
        <f>SUM(E47)</f>
        <v>3220745</v>
      </c>
      <c r="F46" s="31">
        <f>SUM(F47)</f>
        <v>2925359</v>
      </c>
      <c r="G46" s="30">
        <f t="shared" si="0"/>
        <v>99.68792138535916</v>
      </c>
      <c r="H46" s="147"/>
    </row>
    <row r="47" spans="1:9" ht="11.25">
      <c r="A47" s="123" t="s">
        <v>95</v>
      </c>
      <c r="B47" s="124" t="s">
        <v>96</v>
      </c>
      <c r="C47" s="129">
        <v>2934517</v>
      </c>
      <c r="D47" s="130">
        <v>2934517</v>
      </c>
      <c r="E47" s="130">
        <v>3220745</v>
      </c>
      <c r="F47" s="130">
        <v>2925359</v>
      </c>
      <c r="G47" s="125">
        <f t="shared" si="0"/>
        <v>99.68792138535916</v>
      </c>
      <c r="H47" s="117"/>
      <c r="I47" s="115"/>
    </row>
    <row r="48" spans="1:8" s="1" customFormat="1" ht="10.5">
      <c r="A48" s="121" t="s">
        <v>97</v>
      </c>
      <c r="B48" s="122" t="s">
        <v>98</v>
      </c>
      <c r="C48" s="31">
        <f>SUM(C49:C50)</f>
        <v>782</v>
      </c>
      <c r="D48" s="31">
        <f>SUM(D49:D50)</f>
        <v>782</v>
      </c>
      <c r="E48" s="31">
        <f>SUM(E49:E50)</f>
        <v>0</v>
      </c>
      <c r="F48" s="31">
        <f>SUM(F49:F50)</f>
        <v>0</v>
      </c>
      <c r="G48" s="30">
        <f t="shared" si="0"/>
        <v>0</v>
      </c>
      <c r="H48" s="147"/>
    </row>
    <row r="49" spans="1:8" ht="11.25">
      <c r="A49" s="123" t="s">
        <v>99</v>
      </c>
      <c r="B49" s="124" t="s">
        <v>100</v>
      </c>
      <c r="C49" s="129">
        <v>782</v>
      </c>
      <c r="D49" s="130">
        <v>782</v>
      </c>
      <c r="E49" s="130">
        <v>0</v>
      </c>
      <c r="F49" s="130">
        <v>0</v>
      </c>
      <c r="G49" s="125">
        <f t="shared" si="0"/>
        <v>0</v>
      </c>
      <c r="H49" s="117"/>
    </row>
    <row r="50" spans="1:8" ht="11.25">
      <c r="A50" s="123" t="s">
        <v>101</v>
      </c>
      <c r="B50" s="124" t="s">
        <v>102</v>
      </c>
      <c r="C50" s="129"/>
      <c r="D50" s="130">
        <v>0</v>
      </c>
      <c r="E50" s="130"/>
      <c r="F50" s="130">
        <v>0</v>
      </c>
      <c r="G50" s="125">
        <f t="shared" si="0"/>
        <v>0</v>
      </c>
      <c r="H50" s="117"/>
    </row>
    <row r="51" spans="1:8" s="1" customFormat="1" ht="10.5">
      <c r="A51" s="121" t="s">
        <v>103</v>
      </c>
      <c r="B51" s="127" t="s">
        <v>104</v>
      </c>
      <c r="C51" s="128"/>
      <c r="D51" s="31">
        <v>0</v>
      </c>
      <c r="E51" s="31"/>
      <c r="F51" s="31"/>
      <c r="G51" s="30">
        <f t="shared" si="0"/>
        <v>0</v>
      </c>
      <c r="H51" s="147"/>
    </row>
    <row r="52" spans="1:8" s="1" customFormat="1" ht="21">
      <c r="A52" s="121" t="s">
        <v>105</v>
      </c>
      <c r="B52" s="127" t="s">
        <v>106</v>
      </c>
      <c r="C52" s="31">
        <f>SUM(C9:C10,C43,C51)</f>
        <v>81490240</v>
      </c>
      <c r="D52" s="31">
        <f>SUM(D9:D10,D43,D51)</f>
        <v>66399625</v>
      </c>
      <c r="E52" s="31">
        <f>SUM(E9:E10,E43,E51)</f>
        <v>81978169</v>
      </c>
      <c r="F52" s="31">
        <f>SUM(F9:F10,F43,F51)</f>
        <v>64084507</v>
      </c>
      <c r="G52" s="30">
        <f t="shared" si="0"/>
        <v>96.51335681489165</v>
      </c>
      <c r="H52" s="147"/>
    </row>
    <row r="53" spans="1:8" ht="11.25">
      <c r="A53" s="123" t="s">
        <v>107</v>
      </c>
      <c r="B53" s="132" t="s">
        <v>108</v>
      </c>
      <c r="C53" s="129">
        <v>15938</v>
      </c>
      <c r="D53" s="130">
        <v>15938</v>
      </c>
      <c r="E53" s="130">
        <v>16769</v>
      </c>
      <c r="F53" s="130">
        <v>16769</v>
      </c>
      <c r="G53" s="125">
        <f t="shared" si="0"/>
        <v>105.21395407202911</v>
      </c>
      <c r="H53" s="117"/>
    </row>
    <row r="54" spans="1:8" ht="11.25">
      <c r="A54" s="123" t="s">
        <v>109</v>
      </c>
      <c r="B54" s="132" t="s">
        <v>110</v>
      </c>
      <c r="C54" s="129">
        <v>0</v>
      </c>
      <c r="D54" s="130">
        <v>0</v>
      </c>
      <c r="E54" s="130">
        <v>1203</v>
      </c>
      <c r="F54" s="130">
        <v>1021</v>
      </c>
      <c r="G54" s="125">
        <f t="shared" si="0"/>
        <v>0</v>
      </c>
      <c r="H54" s="117"/>
    </row>
    <row r="55" spans="1:8" s="1" customFormat="1" ht="10.5">
      <c r="A55" s="121" t="s">
        <v>111</v>
      </c>
      <c r="B55" s="127" t="s">
        <v>112</v>
      </c>
      <c r="C55" s="31">
        <f>SUM(C53:C54)</f>
        <v>15938</v>
      </c>
      <c r="D55" s="31">
        <f>SUM(D53:D54)</f>
        <v>15938</v>
      </c>
      <c r="E55" s="31">
        <f>SUM(E53:E54)</f>
        <v>17972</v>
      </c>
      <c r="F55" s="31">
        <f>SUM(F53:F54)</f>
        <v>17790</v>
      </c>
      <c r="G55" s="30">
        <f t="shared" si="0"/>
        <v>111.62002760697703</v>
      </c>
      <c r="H55" s="147"/>
    </row>
    <row r="56" spans="1:8" ht="11.25">
      <c r="A56" s="123" t="s">
        <v>113</v>
      </c>
      <c r="B56" s="133" t="s">
        <v>114</v>
      </c>
      <c r="C56" s="131"/>
      <c r="D56" s="130"/>
      <c r="E56" s="130">
        <v>3712121</v>
      </c>
      <c r="F56" s="130">
        <v>3712121</v>
      </c>
      <c r="G56" s="125">
        <f t="shared" si="0"/>
        <v>0</v>
      </c>
      <c r="H56" s="117"/>
    </row>
    <row r="57" spans="1:8" ht="11.25">
      <c r="A57" s="123" t="s">
        <v>115</v>
      </c>
      <c r="B57" s="133" t="s">
        <v>116</v>
      </c>
      <c r="C57" s="131">
        <f>3956+21449</f>
        <v>25405</v>
      </c>
      <c r="D57" s="130">
        <f>3956+21449</f>
        <v>25405</v>
      </c>
      <c r="E57" s="130">
        <v>2669</v>
      </c>
      <c r="F57" s="130">
        <v>2669</v>
      </c>
      <c r="G57" s="125">
        <f t="shared" si="0"/>
        <v>10.505805943711866</v>
      </c>
      <c r="H57" s="117"/>
    </row>
    <row r="58" spans="1:8" ht="11.25">
      <c r="A58" s="123" t="s">
        <v>117</v>
      </c>
      <c r="B58" s="133" t="s">
        <v>118</v>
      </c>
      <c r="C58" s="131">
        <f>1897660+2200000-21449</f>
        <v>4076211</v>
      </c>
      <c r="D58" s="130">
        <f>1897660+2200000-21449</f>
        <v>4076211</v>
      </c>
      <c r="E58" s="130">
        <v>2349104</v>
      </c>
      <c r="F58" s="130">
        <v>2349104</v>
      </c>
      <c r="G58" s="125">
        <f t="shared" si="0"/>
        <v>57.62959768274998</v>
      </c>
      <c r="H58" s="117"/>
    </row>
    <row r="59" spans="1:8" ht="11.25">
      <c r="A59" s="123" t="s">
        <v>119</v>
      </c>
      <c r="B59" s="132" t="s">
        <v>120</v>
      </c>
      <c r="C59" s="129">
        <v>246</v>
      </c>
      <c r="D59" s="130">
        <v>246</v>
      </c>
      <c r="E59" s="130">
        <v>5284</v>
      </c>
      <c r="F59" s="130">
        <v>5284</v>
      </c>
      <c r="G59" s="125">
        <f t="shared" si="0"/>
        <v>2147.967479674797</v>
      </c>
      <c r="H59" s="117"/>
    </row>
    <row r="60" spans="1:8" s="1" customFormat="1" ht="10.5">
      <c r="A60" s="121" t="s">
        <v>121</v>
      </c>
      <c r="B60" s="127" t="s">
        <v>122</v>
      </c>
      <c r="C60" s="31">
        <f>SUM(C56:C59)</f>
        <v>4101862</v>
      </c>
      <c r="D60" s="31">
        <f>SUM(D56:D59)</f>
        <v>4101862</v>
      </c>
      <c r="E60" s="31">
        <f>SUM(E56:E59)</f>
        <v>6069178</v>
      </c>
      <c r="F60" s="31">
        <f>SUM(F56:F59)</f>
        <v>6069178</v>
      </c>
      <c r="G60" s="30">
        <f t="shared" si="0"/>
        <v>147.96153551728457</v>
      </c>
      <c r="H60" s="147"/>
    </row>
    <row r="61" spans="1:8" s="1" customFormat="1" ht="21">
      <c r="A61" s="121" t="s">
        <v>123</v>
      </c>
      <c r="B61" s="127" t="s">
        <v>124</v>
      </c>
      <c r="C61" s="31">
        <f>SUM(C62:C69)</f>
        <v>5271056</v>
      </c>
      <c r="D61" s="31">
        <f>SUM(D62:D69)</f>
        <v>1802913</v>
      </c>
      <c r="E61" s="31">
        <f>SUM(E62:E69)</f>
        <v>5152934</v>
      </c>
      <c r="F61" s="31">
        <f>SUM(F62:F69)</f>
        <v>1313547</v>
      </c>
      <c r="G61" s="30">
        <f t="shared" si="0"/>
        <v>72.85692654054854</v>
      </c>
      <c r="H61" s="147"/>
    </row>
    <row r="62" spans="1:8" ht="22.5">
      <c r="A62" s="123" t="s">
        <v>125</v>
      </c>
      <c r="B62" s="126" t="s">
        <v>126</v>
      </c>
      <c r="C62" s="131"/>
      <c r="D62" s="130"/>
      <c r="E62" s="130"/>
      <c r="F62" s="130"/>
      <c r="G62" s="125">
        <f t="shared" si="0"/>
        <v>0</v>
      </c>
      <c r="H62" s="117"/>
    </row>
    <row r="63" spans="1:8" ht="22.5">
      <c r="A63" s="123" t="s">
        <v>127</v>
      </c>
      <c r="B63" s="126" t="s">
        <v>128</v>
      </c>
      <c r="C63" s="131"/>
      <c r="D63" s="130"/>
      <c r="E63" s="130"/>
      <c r="F63" s="130"/>
      <c r="G63" s="125">
        <f t="shared" si="0"/>
        <v>0</v>
      </c>
      <c r="H63" s="117"/>
    </row>
    <row r="64" spans="1:8" ht="11.25">
      <c r="A64" s="123" t="s">
        <v>129</v>
      </c>
      <c r="B64" s="126" t="s">
        <v>130</v>
      </c>
      <c r="C64" s="131">
        <v>1166283</v>
      </c>
      <c r="D64" s="130">
        <f>450792+1</f>
        <v>450793</v>
      </c>
      <c r="E64" s="130">
        <v>838606</v>
      </c>
      <c r="F64" s="130">
        <f>297375+1</f>
        <v>297376</v>
      </c>
      <c r="G64" s="125">
        <f t="shared" si="0"/>
        <v>65.96730650209741</v>
      </c>
      <c r="H64" s="117"/>
    </row>
    <row r="65" spans="1:8" ht="11.25">
      <c r="A65" s="123" t="s">
        <v>131</v>
      </c>
      <c r="B65" s="126" t="s">
        <v>132</v>
      </c>
      <c r="C65" s="131">
        <v>4045290</v>
      </c>
      <c r="D65" s="130">
        <f>1333884-1</f>
        <v>1333883</v>
      </c>
      <c r="E65" s="130">
        <v>4211540</v>
      </c>
      <c r="F65" s="130">
        <f>941914-1</f>
        <v>941913</v>
      </c>
      <c r="G65" s="125">
        <f t="shared" si="0"/>
        <v>70.61436422834686</v>
      </c>
      <c r="H65" s="117"/>
    </row>
    <row r="66" spans="1:8" ht="11.25">
      <c r="A66" s="123" t="s">
        <v>133</v>
      </c>
      <c r="B66" s="126" t="s">
        <v>134</v>
      </c>
      <c r="C66" s="131">
        <v>52019</v>
      </c>
      <c r="D66" s="130">
        <v>10977</v>
      </c>
      <c r="E66" s="130">
        <v>90027</v>
      </c>
      <c r="F66" s="130">
        <v>72745</v>
      </c>
      <c r="G66" s="125">
        <f t="shared" si="0"/>
        <v>662.7038352919742</v>
      </c>
      <c r="H66" s="117"/>
    </row>
    <row r="67" spans="1:8" ht="22.5">
      <c r="A67" s="123" t="s">
        <v>135</v>
      </c>
      <c r="B67" s="126" t="s">
        <v>136</v>
      </c>
      <c r="C67" s="131">
        <v>2496</v>
      </c>
      <c r="D67" s="130">
        <v>2292</v>
      </c>
      <c r="E67" s="130">
        <v>514</v>
      </c>
      <c r="F67" s="130">
        <v>147</v>
      </c>
      <c r="G67" s="125">
        <f t="shared" si="0"/>
        <v>6.413612565445026</v>
      </c>
      <c r="H67" s="117"/>
    </row>
    <row r="68" spans="1:8" ht="22.5">
      <c r="A68" s="123" t="s">
        <v>137</v>
      </c>
      <c r="B68" s="126" t="s">
        <v>138</v>
      </c>
      <c r="C68" s="131">
        <v>4968</v>
      </c>
      <c r="D68" s="130">
        <v>4968</v>
      </c>
      <c r="E68" s="130">
        <v>12247</v>
      </c>
      <c r="F68" s="130">
        <v>1366</v>
      </c>
      <c r="G68" s="125">
        <f t="shared" si="0"/>
        <v>27.49597423510467</v>
      </c>
      <c r="H68" s="117"/>
    </row>
    <row r="69" spans="1:8" ht="11.25">
      <c r="A69" s="123" t="s">
        <v>139</v>
      </c>
      <c r="B69" s="126" t="s">
        <v>140</v>
      </c>
      <c r="C69" s="131"/>
      <c r="D69" s="130"/>
      <c r="E69" s="130"/>
      <c r="F69" s="130"/>
      <c r="G69" s="125">
        <f t="shared" si="0"/>
        <v>0</v>
      </c>
      <c r="H69" s="117"/>
    </row>
    <row r="70" spans="1:8" s="1" customFormat="1" ht="21">
      <c r="A70" s="121" t="s">
        <v>141</v>
      </c>
      <c r="B70" s="127" t="s">
        <v>142</v>
      </c>
      <c r="C70" s="31">
        <f>SUM(C71:C78)</f>
        <v>2085989</v>
      </c>
      <c r="D70" s="31">
        <f>SUM(D71:D78)</f>
        <v>2085989</v>
      </c>
      <c r="E70" s="31">
        <f>SUM(E71:E78)</f>
        <v>2010379</v>
      </c>
      <c r="F70" s="31">
        <f>SUM(F71:F78)</f>
        <v>2010379</v>
      </c>
      <c r="G70" s="30">
        <f t="shared" si="0"/>
        <v>96.3753404260521</v>
      </c>
      <c r="H70" s="147"/>
    </row>
    <row r="71" spans="1:8" ht="22.5">
      <c r="A71" s="123" t="s">
        <v>143</v>
      </c>
      <c r="B71" s="126" t="s">
        <v>144</v>
      </c>
      <c r="C71" s="131"/>
      <c r="D71" s="130"/>
      <c r="E71" s="130"/>
      <c r="F71" s="130"/>
      <c r="G71" s="125">
        <f t="shared" si="0"/>
        <v>0</v>
      </c>
      <c r="H71" s="117"/>
    </row>
    <row r="72" spans="1:8" ht="22.5">
      <c r="A72" s="123" t="s">
        <v>145</v>
      </c>
      <c r="B72" s="126" t="s">
        <v>146</v>
      </c>
      <c r="C72" s="131"/>
      <c r="D72" s="130"/>
      <c r="E72" s="130"/>
      <c r="F72" s="130"/>
      <c r="G72" s="125">
        <f t="shared" si="0"/>
        <v>0</v>
      </c>
      <c r="H72" s="117"/>
    </row>
    <row r="73" spans="1:8" ht="11.25">
      <c r="A73" s="123" t="s">
        <v>147</v>
      </c>
      <c r="B73" s="126" t="s">
        <v>148</v>
      </c>
      <c r="C73" s="131"/>
      <c r="D73" s="130"/>
      <c r="E73" s="130">
        <v>21212</v>
      </c>
      <c r="F73" s="130">
        <v>21212</v>
      </c>
      <c r="G73" s="125">
        <f t="shared" si="0"/>
        <v>0</v>
      </c>
      <c r="H73" s="117"/>
    </row>
    <row r="74" spans="1:8" ht="11.25">
      <c r="A74" s="123" t="s">
        <v>149</v>
      </c>
      <c r="B74" s="126" t="s">
        <v>150</v>
      </c>
      <c r="C74" s="131">
        <v>71</v>
      </c>
      <c r="D74" s="130">
        <v>71</v>
      </c>
      <c r="E74" s="130">
        <v>3435</v>
      </c>
      <c r="F74" s="130">
        <v>3435</v>
      </c>
      <c r="G74" s="125">
        <f t="shared" si="0"/>
        <v>4838.028169014085</v>
      </c>
      <c r="H74" s="117"/>
    </row>
    <row r="75" spans="1:8" ht="11.25">
      <c r="A75" s="123" t="s">
        <v>151</v>
      </c>
      <c r="B75" s="126" t="s">
        <v>152</v>
      </c>
      <c r="C75" s="131">
        <v>1939553</v>
      </c>
      <c r="D75" s="130">
        <v>1939553</v>
      </c>
      <c r="E75" s="130">
        <v>1845423</v>
      </c>
      <c r="F75" s="130">
        <v>1845423</v>
      </c>
      <c r="G75" s="125">
        <f t="shared" si="0"/>
        <v>95.1468199115982</v>
      </c>
      <c r="H75" s="117"/>
    </row>
    <row r="76" spans="1:8" ht="22.5">
      <c r="A76" s="123" t="s">
        <v>153</v>
      </c>
      <c r="B76" s="126" t="s">
        <v>154</v>
      </c>
      <c r="C76" s="131"/>
      <c r="D76" s="130"/>
      <c r="E76" s="130"/>
      <c r="F76" s="130"/>
      <c r="G76" s="125">
        <f t="shared" si="0"/>
        <v>0</v>
      </c>
      <c r="H76" s="117"/>
    </row>
    <row r="77" spans="1:8" ht="22.5">
      <c r="A77" s="123" t="s">
        <v>155</v>
      </c>
      <c r="B77" s="126" t="s">
        <v>156</v>
      </c>
      <c r="C77" s="131">
        <v>146365</v>
      </c>
      <c r="D77" s="130">
        <v>146365</v>
      </c>
      <c r="E77" s="130">
        <v>140309</v>
      </c>
      <c r="F77" s="130">
        <v>140309</v>
      </c>
      <c r="G77" s="125">
        <f t="shared" si="0"/>
        <v>95.86239879752672</v>
      </c>
      <c r="H77" s="117"/>
    </row>
    <row r="78" spans="1:8" ht="11.25">
      <c r="A78" s="123" t="s">
        <v>157</v>
      </c>
      <c r="B78" s="126" t="s">
        <v>158</v>
      </c>
      <c r="C78" s="131"/>
      <c r="D78" s="130"/>
      <c r="E78" s="130"/>
      <c r="F78" s="130"/>
      <c r="G78" s="125">
        <f t="shared" si="0"/>
        <v>0</v>
      </c>
      <c r="H78" s="117"/>
    </row>
    <row r="79" spans="1:8" s="1" customFormat="1" ht="10.5">
      <c r="A79" s="121" t="s">
        <v>159</v>
      </c>
      <c r="B79" s="122" t="s">
        <v>160</v>
      </c>
      <c r="C79" s="29">
        <v>381343</v>
      </c>
      <c r="D79" s="31">
        <v>381343</v>
      </c>
      <c r="E79" s="31">
        <v>257051</v>
      </c>
      <c r="F79" s="31">
        <v>257051</v>
      </c>
      <c r="G79" s="30">
        <f t="shared" si="0"/>
        <v>67.40677028292116</v>
      </c>
      <c r="H79" s="147"/>
    </row>
    <row r="80" spans="1:8" s="1" customFormat="1" ht="10.5">
      <c r="A80" s="121" t="s">
        <v>161</v>
      </c>
      <c r="B80" s="122" t="s">
        <v>162</v>
      </c>
      <c r="C80" s="31">
        <f>SUM(C61,C70,C79)</f>
        <v>7738388</v>
      </c>
      <c r="D80" s="31">
        <f>SUM(D61,D70,D79)</f>
        <v>4270245</v>
      </c>
      <c r="E80" s="31">
        <f>SUM(E61,E70,E79)</f>
        <v>7420364</v>
      </c>
      <c r="F80" s="31">
        <f>SUM(F61,F70,F79)</f>
        <v>3580977</v>
      </c>
      <c r="G80" s="30">
        <f t="shared" si="0"/>
        <v>83.85881840503298</v>
      </c>
      <c r="H80" s="147"/>
    </row>
    <row r="81" spans="1:8" ht="11.25">
      <c r="A81" s="123" t="s">
        <v>163</v>
      </c>
      <c r="B81" s="132" t="s">
        <v>164</v>
      </c>
      <c r="C81" s="129">
        <v>49999</v>
      </c>
      <c r="D81" s="130">
        <v>49999</v>
      </c>
      <c r="E81" s="130">
        <v>73627</v>
      </c>
      <c r="F81" s="130">
        <f>73628-1</f>
        <v>73627</v>
      </c>
      <c r="G81" s="125">
        <f t="shared" si="0"/>
        <v>147.25694513890278</v>
      </c>
      <c r="H81" s="117"/>
    </row>
    <row r="82" spans="1:8" ht="22.5">
      <c r="A82" s="123" t="s">
        <v>165</v>
      </c>
      <c r="B82" s="133" t="s">
        <v>166</v>
      </c>
      <c r="C82" s="131">
        <v>66310</v>
      </c>
      <c r="D82" s="130">
        <v>66310</v>
      </c>
      <c r="E82" s="130">
        <v>40472</v>
      </c>
      <c r="F82" s="130">
        <v>40472</v>
      </c>
      <c r="G82" s="125">
        <f t="shared" si="0"/>
        <v>61.03453476097119</v>
      </c>
      <c r="H82" s="117"/>
    </row>
    <row r="83" spans="1:8" s="1" customFormat="1" ht="10.5">
      <c r="A83" s="121" t="s">
        <v>167</v>
      </c>
      <c r="B83" s="122" t="s">
        <v>168</v>
      </c>
      <c r="C83" s="31">
        <f>SUM(C81:C82)</f>
        <v>116309</v>
      </c>
      <c r="D83" s="31">
        <f>SUM(D81:D82)</f>
        <v>116309</v>
      </c>
      <c r="E83" s="31">
        <f>SUM(E81:E82)</f>
        <v>114099</v>
      </c>
      <c r="F83" s="31">
        <f>SUM(F81:F82)</f>
        <v>114099</v>
      </c>
      <c r="G83" s="30">
        <f t="shared" si="0"/>
        <v>98.09988908854861</v>
      </c>
      <c r="H83" s="147"/>
    </row>
    <row r="84" spans="1:8" s="1" customFormat="1" ht="11.25" thickBot="1">
      <c r="A84" s="15" t="s">
        <v>169</v>
      </c>
      <c r="B84" s="16" t="s">
        <v>170</v>
      </c>
      <c r="C84" s="17">
        <v>118709</v>
      </c>
      <c r="D84" s="32">
        <v>118709</v>
      </c>
      <c r="E84" s="32">
        <v>954</v>
      </c>
      <c r="F84" s="32">
        <v>954</v>
      </c>
      <c r="G84" s="18">
        <f t="shared" si="0"/>
        <v>0.8036458903705701</v>
      </c>
      <c r="H84" s="147"/>
    </row>
    <row r="85" spans="1:8" s="23" customFormat="1" ht="11.25" thickBot="1">
      <c r="A85" s="19" t="s">
        <v>171</v>
      </c>
      <c r="B85" s="20" t="s">
        <v>172</v>
      </c>
      <c r="C85" s="21">
        <f>SUM(C52,C55,C60,C80,C83:C84)</f>
        <v>93581446</v>
      </c>
      <c r="D85" s="21">
        <f>SUM(D52,D55,D60,D80,D83:D84)</f>
        <v>75022688</v>
      </c>
      <c r="E85" s="21">
        <f>SUM(E52,E55,E60,E80,E83:E84)</f>
        <v>95600736</v>
      </c>
      <c r="F85" s="21">
        <f>SUM(F52,F55,F60,F80,F83:F84)</f>
        <v>73867505</v>
      </c>
      <c r="G85" s="22">
        <f t="shared" si="0"/>
        <v>98.46022179317275</v>
      </c>
      <c r="H85" s="147"/>
    </row>
    <row r="86" spans="1:8" s="23" customFormat="1" ht="10.5">
      <c r="A86" s="24"/>
      <c r="B86" s="25" t="s">
        <v>173</v>
      </c>
      <c r="C86" s="26"/>
      <c r="D86" s="27"/>
      <c r="E86" s="27"/>
      <c r="F86" s="27"/>
      <c r="G86" s="134"/>
      <c r="H86" s="147"/>
    </row>
    <row r="87" spans="1:8" ht="11.25">
      <c r="A87" s="118" t="s">
        <v>174</v>
      </c>
      <c r="B87" s="119" t="s">
        <v>175</v>
      </c>
      <c r="C87" s="135">
        <v>84099936</v>
      </c>
      <c r="D87" s="136">
        <v>84099936</v>
      </c>
      <c r="E87" s="136">
        <v>84173534</v>
      </c>
      <c r="F87" s="136">
        <v>84173534</v>
      </c>
      <c r="G87" s="120">
        <f aca="true" t="shared" si="1" ref="G87:G118">IF(D87=0,0,F87/D87%)</f>
        <v>100.0875125517337</v>
      </c>
      <c r="H87" s="117"/>
    </row>
    <row r="88" spans="1:8" ht="11.25">
      <c r="A88" s="123" t="s">
        <v>176</v>
      </c>
      <c r="B88" s="132" t="s">
        <v>177</v>
      </c>
      <c r="C88" s="129">
        <v>88136</v>
      </c>
      <c r="D88" s="130">
        <v>88136</v>
      </c>
      <c r="E88" s="130">
        <v>-51491</v>
      </c>
      <c r="F88" s="130">
        <v>-51491</v>
      </c>
      <c r="G88" s="125">
        <f t="shared" si="1"/>
        <v>-58.42221112825633</v>
      </c>
      <c r="H88" s="117"/>
    </row>
    <row r="89" spans="1:8" ht="11.25">
      <c r="A89" s="123" t="s">
        <v>178</v>
      </c>
      <c r="B89" s="132" t="s">
        <v>179</v>
      </c>
      <c r="C89" s="129">
        <v>2625269</v>
      </c>
      <c r="D89" s="130">
        <v>2625269</v>
      </c>
      <c r="E89" s="130">
        <v>2551721</v>
      </c>
      <c r="F89" s="130">
        <v>2551721</v>
      </c>
      <c r="G89" s="125">
        <f t="shared" si="1"/>
        <v>97.19845851986977</v>
      </c>
      <c r="H89" s="117"/>
    </row>
    <row r="90" spans="1:8" ht="11.25">
      <c r="A90" s="123" t="s">
        <v>180</v>
      </c>
      <c r="B90" s="132" t="s">
        <v>181</v>
      </c>
      <c r="C90" s="129">
        <v>-20558426</v>
      </c>
      <c r="D90" s="130">
        <v>-20558426</v>
      </c>
      <c r="E90" s="130">
        <v>-20544923</v>
      </c>
      <c r="F90" s="130">
        <v>-20544923</v>
      </c>
      <c r="G90" s="125">
        <f t="shared" si="1"/>
        <v>99.93431890165132</v>
      </c>
      <c r="H90" s="117"/>
    </row>
    <row r="91" spans="1:8" ht="11.25">
      <c r="A91" s="123" t="s">
        <v>182</v>
      </c>
      <c r="B91" s="132" t="s">
        <v>183</v>
      </c>
      <c r="C91" s="129"/>
      <c r="D91" s="130"/>
      <c r="E91" s="130"/>
      <c r="F91" s="130"/>
      <c r="G91" s="125">
        <f t="shared" si="1"/>
        <v>0</v>
      </c>
      <c r="H91" s="117"/>
    </row>
    <row r="92" spans="1:8" ht="11.25">
      <c r="A92" s="123" t="s">
        <v>184</v>
      </c>
      <c r="B92" s="132" t="s">
        <v>185</v>
      </c>
      <c r="C92" s="129">
        <v>13512</v>
      </c>
      <c r="D92" s="130">
        <v>13512</v>
      </c>
      <c r="E92" s="130">
        <v>-1536500</v>
      </c>
      <c r="F92" s="130">
        <v>-1536500</v>
      </c>
      <c r="G92" s="125">
        <f t="shared" si="1"/>
        <v>-11371.37359384251</v>
      </c>
      <c r="H92" s="117"/>
    </row>
    <row r="93" spans="1:8" s="1" customFormat="1" ht="10.5">
      <c r="A93" s="121" t="s">
        <v>186</v>
      </c>
      <c r="B93" s="122" t="s">
        <v>187</v>
      </c>
      <c r="C93" s="31">
        <f>SUM(C87:C92)</f>
        <v>66268427</v>
      </c>
      <c r="D93" s="31">
        <f>SUM(D87:D92)</f>
        <v>66268427</v>
      </c>
      <c r="E93" s="31">
        <f>SUM(E87:E92)</f>
        <v>64592341</v>
      </c>
      <c r="F93" s="31">
        <f>SUM(F87:F92)</f>
        <v>64592341</v>
      </c>
      <c r="G93" s="30">
        <f t="shared" si="1"/>
        <v>97.47076235867195</v>
      </c>
      <c r="H93" s="147"/>
    </row>
    <row r="94" spans="1:8" s="1" customFormat="1" ht="21">
      <c r="A94" s="121" t="s">
        <v>188</v>
      </c>
      <c r="B94" s="127" t="s">
        <v>189</v>
      </c>
      <c r="C94" s="31">
        <f>SUM(C95:C103)</f>
        <v>124154</v>
      </c>
      <c r="D94" s="31">
        <f>SUM(D95:D103)</f>
        <v>124154</v>
      </c>
      <c r="E94" s="31">
        <f>SUM(E95:E103)</f>
        <v>773301</v>
      </c>
      <c r="F94" s="31">
        <f>SUM(F95:F103)</f>
        <v>773301</v>
      </c>
      <c r="G94" s="30">
        <f t="shared" si="1"/>
        <v>622.8562913800603</v>
      </c>
      <c r="H94" s="147"/>
    </row>
    <row r="95" spans="1:8" s="139" customFormat="1" ht="11.25">
      <c r="A95" s="137" t="s">
        <v>190</v>
      </c>
      <c r="B95" s="126" t="s">
        <v>191</v>
      </c>
      <c r="C95" s="131">
        <v>27309</v>
      </c>
      <c r="D95" s="140">
        <v>27309</v>
      </c>
      <c r="E95" s="140">
        <v>304</v>
      </c>
      <c r="F95" s="140">
        <v>304</v>
      </c>
      <c r="G95" s="138">
        <f t="shared" si="1"/>
        <v>1.1131861291149439</v>
      </c>
      <c r="H95" s="148"/>
    </row>
    <row r="96" spans="1:8" s="139" customFormat="1" ht="22.5">
      <c r="A96" s="137" t="s">
        <v>192</v>
      </c>
      <c r="B96" s="126" t="s">
        <v>193</v>
      </c>
      <c r="C96" s="131">
        <v>0</v>
      </c>
      <c r="D96" s="140">
        <v>0</v>
      </c>
      <c r="E96" s="140">
        <v>0</v>
      </c>
      <c r="F96" s="140">
        <v>0</v>
      </c>
      <c r="G96" s="138">
        <f t="shared" si="1"/>
        <v>0</v>
      </c>
      <c r="H96" s="148"/>
    </row>
    <row r="97" spans="1:8" s="139" customFormat="1" ht="11.25">
      <c r="A97" s="137" t="s">
        <v>194</v>
      </c>
      <c r="B97" s="126" t="s">
        <v>195</v>
      </c>
      <c r="C97" s="131">
        <v>60487</v>
      </c>
      <c r="D97" s="140">
        <v>60487</v>
      </c>
      <c r="E97" s="140">
        <v>375309</v>
      </c>
      <c r="F97" s="140">
        <v>375309</v>
      </c>
      <c r="G97" s="138">
        <f t="shared" si="1"/>
        <v>620.4787805644188</v>
      </c>
      <c r="H97" s="148"/>
    </row>
    <row r="98" spans="1:8" s="139" customFormat="1" ht="11.25">
      <c r="A98" s="137" t="s">
        <v>196</v>
      </c>
      <c r="B98" s="126" t="s">
        <v>197</v>
      </c>
      <c r="C98" s="131">
        <v>12648</v>
      </c>
      <c r="D98" s="140">
        <v>12648</v>
      </c>
      <c r="E98" s="140">
        <v>17770</v>
      </c>
      <c r="F98" s="140">
        <v>17770</v>
      </c>
      <c r="G98" s="138">
        <f t="shared" si="1"/>
        <v>140.4965211891208</v>
      </c>
      <c r="H98" s="148"/>
    </row>
    <row r="99" spans="1:8" s="139" customFormat="1" ht="22.5">
      <c r="A99" s="137" t="s">
        <v>198</v>
      </c>
      <c r="B99" s="126" t="s">
        <v>199</v>
      </c>
      <c r="C99" s="131">
        <v>0</v>
      </c>
      <c r="D99" s="140">
        <v>0</v>
      </c>
      <c r="E99" s="140">
        <v>0</v>
      </c>
      <c r="F99" s="140">
        <v>0</v>
      </c>
      <c r="G99" s="138">
        <f t="shared" si="1"/>
        <v>0</v>
      </c>
      <c r="H99" s="148"/>
    </row>
    <row r="100" spans="1:8" s="139" customFormat="1" ht="11.25">
      <c r="A100" s="137" t="s">
        <v>200</v>
      </c>
      <c r="B100" s="126" t="s">
        <v>201</v>
      </c>
      <c r="C100" s="131">
        <v>13710</v>
      </c>
      <c r="D100" s="140">
        <v>13710</v>
      </c>
      <c r="E100" s="140">
        <v>333723</v>
      </c>
      <c r="F100" s="140">
        <v>333723</v>
      </c>
      <c r="G100" s="138">
        <f t="shared" si="1"/>
        <v>2434.157549234136</v>
      </c>
      <c r="H100" s="148"/>
    </row>
    <row r="101" spans="1:8" s="139" customFormat="1" ht="11.25">
      <c r="A101" s="137" t="s">
        <v>202</v>
      </c>
      <c r="B101" s="126" t="s">
        <v>203</v>
      </c>
      <c r="C101" s="131">
        <v>0</v>
      </c>
      <c r="D101" s="140">
        <v>0</v>
      </c>
      <c r="E101" s="140">
        <v>46195</v>
      </c>
      <c r="F101" s="140">
        <v>46195</v>
      </c>
      <c r="G101" s="138">
        <f>IF(D101=0,0,F101/D101%)</f>
        <v>0</v>
      </c>
      <c r="H101" s="148"/>
    </row>
    <row r="102" spans="1:8" s="139" customFormat="1" ht="22.5">
      <c r="A102" s="137" t="s">
        <v>204</v>
      </c>
      <c r="B102" s="126" t="s">
        <v>205</v>
      </c>
      <c r="C102" s="131">
        <v>10000</v>
      </c>
      <c r="D102" s="140">
        <v>10000</v>
      </c>
      <c r="E102" s="140">
        <v>0</v>
      </c>
      <c r="F102" s="140">
        <v>0</v>
      </c>
      <c r="G102" s="138">
        <f t="shared" si="1"/>
        <v>0</v>
      </c>
      <c r="H102" s="148"/>
    </row>
    <row r="103" spans="1:8" s="139" customFormat="1" ht="11.25">
      <c r="A103" s="137" t="s">
        <v>206</v>
      </c>
      <c r="B103" s="126" t="s">
        <v>207</v>
      </c>
      <c r="C103" s="131">
        <v>0</v>
      </c>
      <c r="D103" s="140">
        <v>0</v>
      </c>
      <c r="E103" s="140">
        <v>0</v>
      </c>
      <c r="F103" s="140">
        <v>0</v>
      </c>
      <c r="G103" s="138">
        <f t="shared" si="1"/>
        <v>0</v>
      </c>
      <c r="H103" s="148"/>
    </row>
    <row r="104" spans="1:8" s="1" customFormat="1" ht="21">
      <c r="A104" s="121" t="s">
        <v>208</v>
      </c>
      <c r="B104" s="141" t="s">
        <v>209</v>
      </c>
      <c r="C104" s="31">
        <f>SUM(C105:C113)</f>
        <v>779554</v>
      </c>
      <c r="D104" s="31">
        <f>SUM(D105:D113)</f>
        <v>779554</v>
      </c>
      <c r="E104" s="31">
        <f>SUM(E105:E113)</f>
        <v>432634</v>
      </c>
      <c r="F104" s="31">
        <f>SUM(F105:F113)</f>
        <v>432634</v>
      </c>
      <c r="G104" s="30">
        <f t="shared" si="1"/>
        <v>55.49763069652648</v>
      </c>
      <c r="H104" s="147"/>
    </row>
    <row r="105" spans="1:8" ht="11.25">
      <c r="A105" s="123" t="s">
        <v>210</v>
      </c>
      <c r="B105" s="126" t="s">
        <v>211</v>
      </c>
      <c r="C105" s="131">
        <v>0</v>
      </c>
      <c r="D105" s="130">
        <v>0</v>
      </c>
      <c r="E105" s="130">
        <v>0</v>
      </c>
      <c r="F105" s="130">
        <v>0</v>
      </c>
      <c r="G105" s="125">
        <f t="shared" si="1"/>
        <v>0</v>
      </c>
      <c r="H105" s="117"/>
    </row>
    <row r="106" spans="1:8" ht="22.5">
      <c r="A106" s="123" t="s">
        <v>212</v>
      </c>
      <c r="B106" s="126" t="s">
        <v>213</v>
      </c>
      <c r="C106" s="131">
        <v>0</v>
      </c>
      <c r="D106" s="130">
        <v>0</v>
      </c>
      <c r="E106" s="130">
        <v>0</v>
      </c>
      <c r="F106" s="130">
        <v>0</v>
      </c>
      <c r="G106" s="125">
        <f t="shared" si="1"/>
        <v>0</v>
      </c>
      <c r="H106" s="117"/>
    </row>
    <row r="107" spans="1:8" ht="11.25">
      <c r="A107" s="123" t="s">
        <v>214</v>
      </c>
      <c r="B107" s="126" t="s">
        <v>215</v>
      </c>
      <c r="C107" s="131">
        <v>285991</v>
      </c>
      <c r="D107" s="130">
        <v>285991</v>
      </c>
      <c r="E107" s="130">
        <v>295275</v>
      </c>
      <c r="F107" s="130">
        <v>295275</v>
      </c>
      <c r="G107" s="125">
        <f t="shared" si="1"/>
        <v>103.24625600106297</v>
      </c>
      <c r="H107" s="117"/>
    </row>
    <row r="108" spans="1:8" ht="22.5">
      <c r="A108" s="123" t="s">
        <v>216</v>
      </c>
      <c r="B108" s="126" t="s">
        <v>217</v>
      </c>
      <c r="C108" s="131">
        <v>0</v>
      </c>
      <c r="D108" s="130">
        <v>0</v>
      </c>
      <c r="E108" s="130">
        <v>0</v>
      </c>
      <c r="F108" s="130">
        <v>0</v>
      </c>
      <c r="G108" s="125">
        <f t="shared" si="1"/>
        <v>0</v>
      </c>
      <c r="H108" s="117"/>
    </row>
    <row r="109" spans="1:8" ht="22.5">
      <c r="A109" s="123" t="s">
        <v>218</v>
      </c>
      <c r="B109" s="126" t="s">
        <v>219</v>
      </c>
      <c r="C109" s="131">
        <v>0</v>
      </c>
      <c r="D109" s="130">
        <v>0</v>
      </c>
      <c r="E109" s="130">
        <v>0</v>
      </c>
      <c r="F109" s="130">
        <v>0</v>
      </c>
      <c r="G109" s="125">
        <f t="shared" si="1"/>
        <v>0</v>
      </c>
      <c r="H109" s="117"/>
    </row>
    <row r="110" spans="1:8" ht="11.25">
      <c r="A110" s="123" t="s">
        <v>220</v>
      </c>
      <c r="B110" s="126" t="s">
        <v>221</v>
      </c>
      <c r="C110" s="131">
        <v>327617</v>
      </c>
      <c r="D110" s="130">
        <v>327617</v>
      </c>
      <c r="E110" s="130">
        <v>4202</v>
      </c>
      <c r="F110" s="130">
        <v>4202</v>
      </c>
      <c r="G110" s="125">
        <f t="shared" si="1"/>
        <v>1.282595225522485</v>
      </c>
      <c r="H110" s="117"/>
    </row>
    <row r="111" spans="1:8" ht="11.25">
      <c r="A111" s="123" t="s">
        <v>222</v>
      </c>
      <c r="B111" s="126" t="s">
        <v>223</v>
      </c>
      <c r="C111" s="131">
        <v>52084</v>
      </c>
      <c r="D111" s="130">
        <v>52084</v>
      </c>
      <c r="E111" s="130">
        <v>0</v>
      </c>
      <c r="F111" s="130">
        <v>0</v>
      </c>
      <c r="G111" s="125">
        <f t="shared" si="1"/>
        <v>0</v>
      </c>
      <c r="H111" s="117"/>
    </row>
    <row r="112" spans="1:8" ht="22.5">
      <c r="A112" s="123" t="s">
        <v>224</v>
      </c>
      <c r="B112" s="126" t="s">
        <v>225</v>
      </c>
      <c r="C112" s="131">
        <v>30000</v>
      </c>
      <c r="D112" s="130">
        <v>30000</v>
      </c>
      <c r="E112" s="130">
        <v>40000</v>
      </c>
      <c r="F112" s="130">
        <v>40000</v>
      </c>
      <c r="G112" s="125">
        <f t="shared" si="1"/>
        <v>133.33333333333334</v>
      </c>
      <c r="H112" s="117"/>
    </row>
    <row r="113" spans="1:8" ht="22.5">
      <c r="A113" s="123" t="s">
        <v>226</v>
      </c>
      <c r="B113" s="126" t="s">
        <v>227</v>
      </c>
      <c r="C113" s="131">
        <v>83862</v>
      </c>
      <c r="D113" s="130">
        <v>83862</v>
      </c>
      <c r="E113" s="130">
        <v>93157</v>
      </c>
      <c r="F113" s="130">
        <v>93157</v>
      </c>
      <c r="G113" s="125">
        <f t="shared" si="1"/>
        <v>111.08368510171472</v>
      </c>
      <c r="H113" s="117"/>
    </row>
    <row r="114" spans="1:8" s="1" customFormat="1" ht="10.5">
      <c r="A114" s="121" t="s">
        <v>228</v>
      </c>
      <c r="B114" s="141" t="s">
        <v>229</v>
      </c>
      <c r="C114" s="128">
        <v>554525</v>
      </c>
      <c r="D114" s="31">
        <v>554525</v>
      </c>
      <c r="E114" s="31">
        <v>596920</v>
      </c>
      <c r="F114" s="31">
        <v>596920</v>
      </c>
      <c r="G114" s="30">
        <f t="shared" si="1"/>
        <v>107.64528199810648</v>
      </c>
      <c r="H114" s="147"/>
    </row>
    <row r="115" spans="1:8" s="1" customFormat="1" ht="10.5">
      <c r="A115" s="121" t="s">
        <v>230</v>
      </c>
      <c r="B115" s="28" t="s">
        <v>231</v>
      </c>
      <c r="C115" s="31">
        <f>SUM(C94,C104,C114)</f>
        <v>1458233</v>
      </c>
      <c r="D115" s="31">
        <f>SUM(D94,D104,D114)</f>
        <v>1458233</v>
      </c>
      <c r="E115" s="31">
        <f>SUM(E94,E104,E114)</f>
        <v>1802855</v>
      </c>
      <c r="F115" s="31">
        <f>SUM(F94,F104,F114)</f>
        <v>1802855</v>
      </c>
      <c r="G115" s="30">
        <f t="shared" si="1"/>
        <v>123.6328487971401</v>
      </c>
      <c r="H115" s="147"/>
    </row>
    <row r="116" spans="1:8" s="1" customFormat="1" ht="10.5">
      <c r="A116" s="121" t="s">
        <v>232</v>
      </c>
      <c r="B116" s="28" t="s">
        <v>233</v>
      </c>
      <c r="C116" s="31">
        <v>224845</v>
      </c>
      <c r="D116" s="31">
        <v>224845</v>
      </c>
      <c r="E116" s="31">
        <v>103446</v>
      </c>
      <c r="F116" s="31">
        <v>103446</v>
      </c>
      <c r="G116" s="30">
        <f t="shared" si="1"/>
        <v>46.00769418933043</v>
      </c>
      <c r="H116" s="147"/>
    </row>
    <row r="117" spans="1:8" s="1" customFormat="1" ht="10.5">
      <c r="A117" s="121" t="s">
        <v>234</v>
      </c>
      <c r="B117" s="28" t="s">
        <v>235</v>
      </c>
      <c r="C117" s="29">
        <v>0</v>
      </c>
      <c r="D117" s="31">
        <v>0</v>
      </c>
      <c r="E117" s="31">
        <v>0</v>
      </c>
      <c r="F117" s="31">
        <v>0</v>
      </c>
      <c r="G117" s="30">
        <f t="shared" si="1"/>
        <v>0</v>
      </c>
      <c r="H117" s="147"/>
    </row>
    <row r="118" spans="1:8" s="1" customFormat="1" ht="11.25" thickBot="1">
      <c r="A118" s="149" t="s">
        <v>236</v>
      </c>
      <c r="B118" s="150" t="s">
        <v>237</v>
      </c>
      <c r="C118" s="151">
        <v>7071183</v>
      </c>
      <c r="D118" s="152">
        <v>7071183</v>
      </c>
      <c r="E118" s="152">
        <v>7368863</v>
      </c>
      <c r="F118" s="152">
        <v>7368863</v>
      </c>
      <c r="G118" s="153">
        <f t="shared" si="1"/>
        <v>104.20976235518158</v>
      </c>
      <c r="H118" s="147"/>
    </row>
    <row r="119" spans="1:8" s="23" customFormat="1" ht="11.25" thickBot="1">
      <c r="A119" s="154" t="s">
        <v>238</v>
      </c>
      <c r="B119" s="155" t="s">
        <v>239</v>
      </c>
      <c r="C119" s="156">
        <f>SUM(C93,C115:C118)</f>
        <v>75022688</v>
      </c>
      <c r="D119" s="156">
        <f>SUM(D93,D115:D118)</f>
        <v>75022688</v>
      </c>
      <c r="E119" s="156">
        <f>SUM(E93,E115:E118)</f>
        <v>73867505</v>
      </c>
      <c r="F119" s="156">
        <f>SUM(F93,F115:F118)</f>
        <v>73867505</v>
      </c>
      <c r="G119" s="157">
        <f>IF(D119=0,0,F119/D119%)</f>
        <v>98.46022179317275</v>
      </c>
      <c r="H119" s="147"/>
    </row>
    <row r="120" spans="7:8" ht="11.25">
      <c r="G120" s="117"/>
      <c r="H120" s="117"/>
    </row>
    <row r="122" spans="4:6" ht="11.25">
      <c r="D122" s="115">
        <f>+D119-D85</f>
        <v>0</v>
      </c>
      <c r="F122" s="115">
        <f>+F119-F85</f>
        <v>0</v>
      </c>
    </row>
  </sheetData>
  <sheetProtection selectLockedCells="1" selectUnlockedCells="1"/>
  <mergeCells count="5">
    <mergeCell ref="A1:B1"/>
    <mergeCell ref="A2:G2"/>
    <mergeCell ref="A3:G3"/>
    <mergeCell ref="A4:G4"/>
    <mergeCell ref="A5:G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80" zoomScalePageLayoutView="0" workbookViewId="0" topLeftCell="A94">
      <selection activeCell="C72" sqref="C72"/>
    </sheetView>
  </sheetViews>
  <sheetFormatPr defaultColWidth="10.25390625" defaultRowHeight="12.75"/>
  <cols>
    <col min="1" max="1" width="88.875" style="33" customWidth="1"/>
    <col min="2" max="2" width="8.75390625" style="33" customWidth="1"/>
    <col min="3" max="3" width="15.00390625" style="34" customWidth="1"/>
    <col min="4" max="4" width="14.75390625" style="34" customWidth="1"/>
    <col min="5" max="9" width="0" style="34" hidden="1" customWidth="1"/>
    <col min="10" max="12" width="0" style="33" hidden="1" customWidth="1"/>
    <col min="13" max="16384" width="10.25390625" style="33" customWidth="1"/>
  </cols>
  <sheetData>
    <row r="1" spans="1:4" ht="15">
      <c r="A1" s="161"/>
      <c r="B1" s="161"/>
      <c r="D1" s="34" t="s">
        <v>296</v>
      </c>
    </row>
    <row r="2" spans="1:5" ht="15">
      <c r="A2" s="162" t="s">
        <v>0</v>
      </c>
      <c r="B2" s="162"/>
      <c r="C2" s="162"/>
      <c r="D2" s="162"/>
      <c r="E2" s="35"/>
    </row>
    <row r="3" spans="1:5" ht="15">
      <c r="A3" s="163" t="s">
        <v>1</v>
      </c>
      <c r="B3" s="163"/>
      <c r="C3" s="163"/>
      <c r="D3" s="163"/>
      <c r="E3" s="36"/>
    </row>
    <row r="4" spans="1:5" ht="15">
      <c r="A4" s="163" t="s">
        <v>298</v>
      </c>
      <c r="B4" s="163"/>
      <c r="C4" s="163"/>
      <c r="D4" s="163"/>
      <c r="E4" s="36"/>
    </row>
    <row r="5" spans="1:5" ht="15">
      <c r="A5" s="164" t="s">
        <v>2</v>
      </c>
      <c r="B5" s="164"/>
      <c r="C5" s="164"/>
      <c r="D5" s="164"/>
      <c r="E5" s="37"/>
    </row>
    <row r="6" spans="2:9" s="38" customFormat="1" ht="15">
      <c r="B6" s="39"/>
      <c r="C6" s="36"/>
      <c r="D6" s="40" t="s">
        <v>3</v>
      </c>
      <c r="E6" s="41"/>
      <c r="F6" s="42"/>
      <c r="G6" s="41"/>
      <c r="H6" s="43"/>
      <c r="I6" s="43"/>
    </row>
    <row r="7" spans="1:9" s="44" customFormat="1" ht="15">
      <c r="A7" s="44" t="s">
        <v>4</v>
      </c>
      <c r="B7" s="45" t="s">
        <v>5</v>
      </c>
      <c r="C7" s="46" t="s">
        <v>6</v>
      </c>
      <c r="D7" s="46" t="s">
        <v>7</v>
      </c>
      <c r="E7" s="47"/>
      <c r="F7" s="48"/>
      <c r="G7" s="47"/>
      <c r="H7" s="48"/>
      <c r="I7" s="48"/>
    </row>
    <row r="8" spans="1:9" ht="30" customHeight="1">
      <c r="A8" s="165" t="s">
        <v>240</v>
      </c>
      <c r="B8" s="166" t="s">
        <v>241</v>
      </c>
      <c r="C8" s="167" t="s">
        <v>242</v>
      </c>
      <c r="D8" s="168" t="s">
        <v>243</v>
      </c>
      <c r="E8" s="49" t="s">
        <v>13</v>
      </c>
      <c r="F8" s="49" t="s">
        <v>14</v>
      </c>
      <c r="G8" s="49" t="s">
        <v>15</v>
      </c>
      <c r="H8" s="49" t="s">
        <v>16</v>
      </c>
      <c r="I8" s="49" t="s">
        <v>17</v>
      </c>
    </row>
    <row r="9" spans="1:4" ht="17.25" customHeight="1">
      <c r="A9" s="165"/>
      <c r="B9" s="166"/>
      <c r="C9" s="167"/>
      <c r="D9" s="168"/>
    </row>
    <row r="10" spans="1:4" ht="24.75" customHeight="1">
      <c r="A10" s="169" t="s">
        <v>301</v>
      </c>
      <c r="B10" s="169"/>
      <c r="C10" s="169"/>
      <c r="D10" s="169"/>
    </row>
    <row r="11" spans="1:9" ht="15">
      <c r="A11" s="50" t="s">
        <v>244</v>
      </c>
      <c r="B11" s="51">
        <v>1</v>
      </c>
      <c r="C11" s="52">
        <f aca="true" t="shared" si="0" ref="C11:H11">C12+C13</f>
        <v>873316</v>
      </c>
      <c r="D11" s="53">
        <f t="shared" si="0"/>
        <v>0</v>
      </c>
      <c r="E11" s="53">
        <f t="shared" si="0"/>
        <v>157989</v>
      </c>
      <c r="F11" s="53">
        <f t="shared" si="0"/>
        <v>404514</v>
      </c>
      <c r="G11" s="53">
        <f t="shared" si="0"/>
        <v>20639</v>
      </c>
      <c r="H11" s="53">
        <f t="shared" si="0"/>
        <v>-1434</v>
      </c>
      <c r="I11" s="53">
        <f>SUM(E11:H11)</f>
        <v>581708</v>
      </c>
    </row>
    <row r="12" spans="1:9" ht="15">
      <c r="A12" s="54" t="s">
        <v>245</v>
      </c>
      <c r="B12" s="55">
        <v>2</v>
      </c>
      <c r="C12" s="56">
        <f>19784+3821+37955+4157+807599</f>
        <v>873316</v>
      </c>
      <c r="D12" s="57">
        <v>0</v>
      </c>
      <c r="E12" s="34">
        <v>157989</v>
      </c>
      <c r="F12" s="34">
        <v>404514</v>
      </c>
      <c r="G12" s="34">
        <v>20639</v>
      </c>
      <c r="H12" s="34">
        <v>-1434</v>
      </c>
      <c r="I12" s="34">
        <f>SUM(E12:H12)</f>
        <v>581708</v>
      </c>
    </row>
    <row r="13" spans="1:9" ht="15">
      <c r="A13" s="58" t="s">
        <v>246</v>
      </c>
      <c r="B13" s="59">
        <v>3</v>
      </c>
      <c r="C13" s="60"/>
      <c r="D13" s="61"/>
      <c r="I13" s="34">
        <f>SUM(E13:H13)</f>
        <v>0</v>
      </c>
    </row>
    <row r="14" spans="1:9" ht="15">
      <c r="A14" s="50" t="s">
        <v>247</v>
      </c>
      <c r="B14" s="51">
        <v>4</v>
      </c>
      <c r="C14" s="52">
        <f>C15+C18+C21</f>
        <v>2358191</v>
      </c>
      <c r="D14" s="53">
        <f>D15+D18+D21</f>
        <v>0</v>
      </c>
      <c r="E14" s="53" t="e">
        <f>E15+E18+#REF!+E21</f>
        <v>#REF!</v>
      </c>
      <c r="F14" s="53" t="e">
        <f>F15+F18+#REF!+F21</f>
        <v>#REF!</v>
      </c>
      <c r="G14" s="53" t="e">
        <f>G15+G18+#REF!+G21</f>
        <v>#REF!</v>
      </c>
      <c r="H14" s="53" t="e">
        <f>H15+H18+#REF!+H21</f>
        <v>#REF!</v>
      </c>
      <c r="I14" s="53" t="e">
        <f>SUM(E14:H14)</f>
        <v>#REF!</v>
      </c>
    </row>
    <row r="15" spans="1:9" ht="15">
      <c r="A15" s="62" t="s">
        <v>248</v>
      </c>
      <c r="B15" s="63">
        <v>5</v>
      </c>
      <c r="C15" s="64">
        <f aca="true" t="shared" si="1" ref="C15:I15">+C16+C17</f>
        <v>494060</v>
      </c>
      <c r="D15" s="64">
        <f t="shared" si="1"/>
        <v>0</v>
      </c>
      <c r="E15" s="34">
        <f t="shared" si="1"/>
        <v>5990</v>
      </c>
      <c r="F15" s="34">
        <f t="shared" si="1"/>
        <v>0</v>
      </c>
      <c r="G15" s="34">
        <f t="shared" si="1"/>
        <v>1039</v>
      </c>
      <c r="H15" s="34">
        <f t="shared" si="1"/>
        <v>0</v>
      </c>
      <c r="I15" s="34">
        <f t="shared" si="1"/>
        <v>7029</v>
      </c>
    </row>
    <row r="16" spans="1:9" ht="15">
      <c r="A16" s="54" t="s">
        <v>245</v>
      </c>
      <c r="B16" s="55">
        <v>6</v>
      </c>
      <c r="C16" s="56">
        <v>494060</v>
      </c>
      <c r="D16" s="57">
        <v>0</v>
      </c>
      <c r="E16" s="34">
        <v>5990</v>
      </c>
      <c r="G16" s="34">
        <v>1039</v>
      </c>
      <c r="I16" s="34">
        <f>SUM(E16:H16)</f>
        <v>7029</v>
      </c>
    </row>
    <row r="17" spans="1:9" ht="15">
      <c r="A17" s="66" t="s">
        <v>246</v>
      </c>
      <c r="B17" s="67">
        <v>7</v>
      </c>
      <c r="C17" s="68"/>
      <c r="D17" s="69"/>
      <c r="I17" s="34">
        <f>SUM(E17:H17)</f>
        <v>0</v>
      </c>
    </row>
    <row r="18" spans="1:9" ht="15">
      <c r="A18" s="66" t="s">
        <v>249</v>
      </c>
      <c r="B18" s="67">
        <v>8</v>
      </c>
      <c r="C18" s="68">
        <f aca="true" t="shared" si="2" ref="C18:I18">+C19+C20</f>
        <v>1864131</v>
      </c>
      <c r="D18" s="68">
        <f t="shared" si="2"/>
        <v>0</v>
      </c>
      <c r="E18" s="34">
        <f t="shared" si="2"/>
        <v>348616</v>
      </c>
      <c r="F18" s="34">
        <f t="shared" si="2"/>
        <v>19011</v>
      </c>
      <c r="G18" s="34">
        <f t="shared" si="2"/>
        <v>486559</v>
      </c>
      <c r="H18" s="34">
        <f t="shared" si="2"/>
        <v>134873</v>
      </c>
      <c r="I18" s="34">
        <f t="shared" si="2"/>
        <v>989059</v>
      </c>
    </row>
    <row r="19" spans="1:9" ht="15">
      <c r="A19" s="66" t="s">
        <v>245</v>
      </c>
      <c r="B19" s="67">
        <v>9</v>
      </c>
      <c r="C19" s="68">
        <f>628146+256516+302026+182936+494507</f>
        <v>1864131</v>
      </c>
      <c r="D19" s="69">
        <v>0</v>
      </c>
      <c r="E19" s="34">
        <v>348616</v>
      </c>
      <c r="F19" s="34">
        <v>19011</v>
      </c>
      <c r="G19" s="34">
        <v>486559</v>
      </c>
      <c r="H19" s="34">
        <v>134873</v>
      </c>
      <c r="I19" s="34">
        <f>SUM(E19:H19)</f>
        <v>989059</v>
      </c>
    </row>
    <row r="20" spans="1:9" ht="15">
      <c r="A20" s="66" t="s">
        <v>246</v>
      </c>
      <c r="B20" s="67">
        <v>10</v>
      </c>
      <c r="C20" s="68"/>
      <c r="D20" s="69"/>
      <c r="I20" s="34">
        <f>SUM(E20:H20)</f>
        <v>0</v>
      </c>
    </row>
    <row r="21" spans="1:9" ht="15">
      <c r="A21" s="66" t="s">
        <v>250</v>
      </c>
      <c r="B21" s="67">
        <v>11</v>
      </c>
      <c r="C21" s="68"/>
      <c r="D21" s="69"/>
      <c r="E21" s="34">
        <f>+E22+E23</f>
        <v>0</v>
      </c>
      <c r="F21" s="34">
        <f>+F22+F23</f>
        <v>0</v>
      </c>
      <c r="G21" s="34">
        <f>+G22+G23</f>
        <v>0</v>
      </c>
      <c r="H21" s="34">
        <f>+H22+H23</f>
        <v>0</v>
      </c>
      <c r="I21" s="34">
        <f>+I22+I23</f>
        <v>0</v>
      </c>
    </row>
    <row r="22" spans="1:9" ht="15">
      <c r="A22" s="66" t="s">
        <v>245</v>
      </c>
      <c r="B22" s="67">
        <v>12</v>
      </c>
      <c r="C22" s="68"/>
      <c r="D22" s="69"/>
      <c r="I22" s="34">
        <f aca="true" t="shared" si="3" ref="I22:I27">SUM(E22:H22)</f>
        <v>0</v>
      </c>
    </row>
    <row r="23" spans="1:9" ht="15">
      <c r="A23" s="58" t="s">
        <v>246</v>
      </c>
      <c r="B23" s="59">
        <v>13</v>
      </c>
      <c r="C23" s="60"/>
      <c r="D23" s="61"/>
      <c r="I23" s="34">
        <f t="shared" si="3"/>
        <v>0</v>
      </c>
    </row>
    <row r="24" spans="1:9" ht="15">
      <c r="A24" s="71" t="s">
        <v>251</v>
      </c>
      <c r="B24" s="51">
        <v>14</v>
      </c>
      <c r="C24" s="52">
        <f aca="true" t="shared" si="4" ref="C24:H24">C25+C26</f>
        <v>0</v>
      </c>
      <c r="D24" s="53">
        <f t="shared" si="4"/>
        <v>0</v>
      </c>
      <c r="E24" s="53">
        <f t="shared" si="4"/>
        <v>6602961</v>
      </c>
      <c r="F24" s="53">
        <f t="shared" si="4"/>
        <v>23220</v>
      </c>
      <c r="G24" s="53">
        <f t="shared" si="4"/>
        <v>8615</v>
      </c>
      <c r="H24" s="53">
        <f t="shared" si="4"/>
        <v>0</v>
      </c>
      <c r="I24" s="53">
        <f t="shared" si="3"/>
        <v>6634796</v>
      </c>
    </row>
    <row r="25" spans="1:9" ht="15">
      <c r="A25" s="54" t="s">
        <v>245</v>
      </c>
      <c r="B25" s="55">
        <v>15</v>
      </c>
      <c r="C25" s="56"/>
      <c r="D25" s="57"/>
      <c r="E25" s="34">
        <v>6602961</v>
      </c>
      <c r="F25" s="34">
        <v>23220</v>
      </c>
      <c r="G25" s="34">
        <v>8615</v>
      </c>
      <c r="I25" s="34">
        <f t="shared" si="3"/>
        <v>6634796</v>
      </c>
    </row>
    <row r="26" spans="1:9" ht="15">
      <c r="A26" s="72" t="s">
        <v>246</v>
      </c>
      <c r="B26" s="73">
        <v>16</v>
      </c>
      <c r="C26" s="74"/>
      <c r="D26" s="75"/>
      <c r="I26" s="34">
        <f t="shared" si="3"/>
        <v>0</v>
      </c>
    </row>
    <row r="27" spans="1:9" ht="30" customHeight="1">
      <c r="A27" s="76" t="s">
        <v>252</v>
      </c>
      <c r="B27" s="77">
        <v>17</v>
      </c>
      <c r="C27" s="78">
        <f aca="true" t="shared" si="5" ref="C27:H27">C11+C14+C24</f>
        <v>3231507</v>
      </c>
      <c r="D27" s="79">
        <f t="shared" si="5"/>
        <v>0</v>
      </c>
      <c r="E27" s="79" t="e">
        <f t="shared" si="5"/>
        <v>#REF!</v>
      </c>
      <c r="F27" s="79" t="e">
        <f t="shared" si="5"/>
        <v>#REF!</v>
      </c>
      <c r="G27" s="79" t="e">
        <f t="shared" si="5"/>
        <v>#REF!</v>
      </c>
      <c r="H27" s="79" t="e">
        <f t="shared" si="5"/>
        <v>#REF!</v>
      </c>
      <c r="I27" s="79" t="e">
        <f t="shared" si="3"/>
        <v>#REF!</v>
      </c>
    </row>
    <row r="28" ht="15">
      <c r="B28" s="80"/>
    </row>
    <row r="29" ht="15">
      <c r="B29" s="80"/>
    </row>
    <row r="30" spans="2:9" s="38" customFormat="1" ht="15">
      <c r="B30" s="39"/>
      <c r="C30" s="36"/>
      <c r="D30" s="40" t="s">
        <v>3</v>
      </c>
      <c r="E30" s="41"/>
      <c r="F30" s="42"/>
      <c r="G30" s="41"/>
      <c r="H30" s="43"/>
      <c r="I30" s="43"/>
    </row>
    <row r="31" spans="1:9" s="44" customFormat="1" ht="15">
      <c r="A31" s="44" t="s">
        <v>4</v>
      </c>
      <c r="B31" s="45" t="s">
        <v>5</v>
      </c>
      <c r="C31" s="46" t="s">
        <v>6</v>
      </c>
      <c r="D31" s="46" t="s">
        <v>7</v>
      </c>
      <c r="E31" s="47"/>
      <c r="F31" s="48"/>
      <c r="G31" s="47"/>
      <c r="H31" s="48"/>
      <c r="I31" s="48"/>
    </row>
    <row r="32" spans="1:9" ht="30" customHeight="1">
      <c r="A32" s="165" t="s">
        <v>240</v>
      </c>
      <c r="B32" s="166" t="s">
        <v>241</v>
      </c>
      <c r="C32" s="170" t="s">
        <v>253</v>
      </c>
      <c r="D32" s="168" t="s">
        <v>254</v>
      </c>
      <c r="E32" s="49" t="s">
        <v>13</v>
      </c>
      <c r="F32" s="49" t="s">
        <v>14</v>
      </c>
      <c r="G32" s="49" t="s">
        <v>15</v>
      </c>
      <c r="H32" s="49" t="s">
        <v>16</v>
      </c>
      <c r="I32" s="49" t="s">
        <v>17</v>
      </c>
    </row>
    <row r="33" spans="1:4" ht="17.25" customHeight="1">
      <c r="A33" s="165"/>
      <c r="B33" s="166"/>
      <c r="C33" s="170"/>
      <c r="D33" s="168"/>
    </row>
    <row r="34" spans="1:4" ht="24.75" customHeight="1">
      <c r="A34" s="169" t="s">
        <v>302</v>
      </c>
      <c r="B34" s="169"/>
      <c r="C34" s="169"/>
      <c r="D34" s="169"/>
    </row>
    <row r="35" spans="1:9" ht="15">
      <c r="A35" s="50" t="s">
        <v>255</v>
      </c>
      <c r="B35" s="51">
        <v>1</v>
      </c>
      <c r="C35" s="52">
        <f>14+41584+10+7</f>
        <v>41615</v>
      </c>
      <c r="D35" s="53">
        <f>25853+917+232</f>
        <v>27002</v>
      </c>
      <c r="E35" s="53" t="e">
        <f>#REF!+#REF!</f>
        <v>#REF!</v>
      </c>
      <c r="F35" s="53" t="e">
        <f>#REF!+#REF!</f>
        <v>#REF!</v>
      </c>
      <c r="G35" s="53" t="e">
        <f>#REF!+#REF!</f>
        <v>#REF!</v>
      </c>
      <c r="H35" s="53" t="e">
        <f>#REF!+#REF!</f>
        <v>#REF!</v>
      </c>
      <c r="I35" s="53" t="e">
        <f>SUM(E35:H35)</f>
        <v>#REF!</v>
      </c>
    </row>
    <row r="36" spans="1:9" ht="15">
      <c r="A36" s="50" t="s">
        <v>256</v>
      </c>
      <c r="B36" s="51">
        <v>2</v>
      </c>
      <c r="C36" s="52">
        <f>SUM(C37:C39)</f>
        <v>107740</v>
      </c>
      <c r="D36" s="53">
        <f>SUM(D37:D39)</f>
        <v>136515</v>
      </c>
      <c r="E36" s="53" t="e">
        <f>E37+E38+#REF!+E39</f>
        <v>#REF!</v>
      </c>
      <c r="F36" s="53" t="e">
        <f>F37+F38+#REF!+F39</f>
        <v>#REF!</v>
      </c>
      <c r="G36" s="53" t="e">
        <f>G37+G38+#REF!+G39</f>
        <v>#REF!</v>
      </c>
      <c r="H36" s="53" t="e">
        <f>H37+H38+#REF!+H39</f>
        <v>#REF!</v>
      </c>
      <c r="I36" s="53" t="e">
        <f>SUM(E36:H36)</f>
        <v>#REF!</v>
      </c>
    </row>
    <row r="37" spans="1:9" ht="15">
      <c r="A37" s="62" t="s">
        <v>257</v>
      </c>
      <c r="B37" s="63">
        <v>3</v>
      </c>
      <c r="C37" s="64"/>
      <c r="D37" s="65"/>
      <c r="E37" s="34" t="e">
        <f>+#REF!+#REF!</f>
        <v>#REF!</v>
      </c>
      <c r="F37" s="34" t="e">
        <f>+#REF!+#REF!</f>
        <v>#REF!</v>
      </c>
      <c r="G37" s="34" t="e">
        <f>+#REF!+#REF!</f>
        <v>#REF!</v>
      </c>
      <c r="H37" s="34" t="e">
        <f>+#REF!+#REF!</f>
        <v>#REF!</v>
      </c>
      <c r="I37" s="34" t="e">
        <f>+#REF!+#REF!</f>
        <v>#REF!</v>
      </c>
    </row>
    <row r="38" spans="1:9" ht="15">
      <c r="A38" s="66" t="s">
        <v>258</v>
      </c>
      <c r="B38" s="67">
        <v>4</v>
      </c>
      <c r="C38" s="68">
        <f>44+16543+90390+450+33+253+27</f>
        <v>107740</v>
      </c>
      <c r="D38" s="70">
        <f>1462+41772+51632+31977+9672</f>
        <v>136515</v>
      </c>
      <c r="E38" s="34" t="e">
        <f>+#REF!+#REF!</f>
        <v>#REF!</v>
      </c>
      <c r="F38" s="34" t="e">
        <f>+#REF!+#REF!</f>
        <v>#REF!</v>
      </c>
      <c r="G38" s="34" t="e">
        <f>+#REF!+#REF!</f>
        <v>#REF!</v>
      </c>
      <c r="H38" s="34" t="e">
        <f>+#REF!+#REF!</f>
        <v>#REF!</v>
      </c>
      <c r="I38" s="34" t="e">
        <f>+#REF!+#REF!</f>
        <v>#REF!</v>
      </c>
    </row>
    <row r="39" spans="1:9" ht="15">
      <c r="A39" s="66" t="s">
        <v>259</v>
      </c>
      <c r="B39" s="67">
        <v>5</v>
      </c>
      <c r="C39" s="68">
        <v>0</v>
      </c>
      <c r="D39" s="69">
        <v>0</v>
      </c>
      <c r="E39" s="34" t="e">
        <f>+#REF!+#REF!</f>
        <v>#REF!</v>
      </c>
      <c r="F39" s="34" t="e">
        <f>+#REF!+#REF!</f>
        <v>#REF!</v>
      </c>
      <c r="G39" s="34" t="e">
        <f>+#REF!+#REF!</f>
        <v>#REF!</v>
      </c>
      <c r="H39" s="34" t="e">
        <f>+#REF!+#REF!</f>
        <v>#REF!</v>
      </c>
      <c r="I39" s="34" t="e">
        <f>+#REF!+#REF!</f>
        <v>#REF!</v>
      </c>
    </row>
    <row r="40" spans="1:9" ht="15">
      <c r="A40" s="71" t="s">
        <v>260</v>
      </c>
      <c r="B40" s="51">
        <v>6</v>
      </c>
      <c r="C40" s="52">
        <f>SUM(C41:C45)</f>
        <v>916095</v>
      </c>
      <c r="D40" s="53">
        <f>SUM(D41:D45)</f>
        <v>16769</v>
      </c>
      <c r="E40" s="53">
        <f>E41+E45</f>
        <v>6602961</v>
      </c>
      <c r="F40" s="53">
        <f>F41+F45</f>
        <v>23220</v>
      </c>
      <c r="G40" s="53">
        <f>G41+G45</f>
        <v>8615</v>
      </c>
      <c r="H40" s="53">
        <f>H41+H45</f>
        <v>0</v>
      </c>
      <c r="I40" s="53">
        <f>SUM(E40:H40)</f>
        <v>6634796</v>
      </c>
    </row>
    <row r="41" spans="1:9" ht="15">
      <c r="A41" s="62" t="s">
        <v>261</v>
      </c>
      <c r="B41" s="63">
        <v>7</v>
      </c>
      <c r="C41" s="64">
        <v>916095</v>
      </c>
      <c r="D41" s="81">
        <f>16749+20</f>
        <v>16769</v>
      </c>
      <c r="E41" s="34">
        <v>6602961</v>
      </c>
      <c r="F41" s="34">
        <v>23220</v>
      </c>
      <c r="G41" s="34">
        <v>8615</v>
      </c>
      <c r="I41" s="34">
        <f>SUM(E41:H41)</f>
        <v>6634796</v>
      </c>
    </row>
    <row r="42" spans="1:4" ht="15">
      <c r="A42" s="66" t="s">
        <v>262</v>
      </c>
      <c r="B42" s="67">
        <v>8</v>
      </c>
      <c r="C42" s="68"/>
      <c r="D42" s="69"/>
    </row>
    <row r="43" spans="1:4" ht="15">
      <c r="A43" s="66" t="s">
        <v>263</v>
      </c>
      <c r="B43" s="67">
        <v>9</v>
      </c>
      <c r="C43" s="68"/>
      <c r="D43" s="69"/>
    </row>
    <row r="44" spans="1:4" ht="15">
      <c r="A44" s="66" t="s">
        <v>264</v>
      </c>
      <c r="B44" s="67">
        <v>10</v>
      </c>
      <c r="C44" s="68"/>
      <c r="D44" s="69"/>
    </row>
    <row r="45" spans="1:9" ht="15">
      <c r="A45" s="72" t="s">
        <v>265</v>
      </c>
      <c r="B45" s="73">
        <v>11</v>
      </c>
      <c r="C45" s="74"/>
      <c r="D45" s="75"/>
      <c r="I45" s="34">
        <f>SUM(E45:H45)</f>
        <v>0</v>
      </c>
    </row>
    <row r="46" spans="1:9" s="84" customFormat="1" ht="30" customHeight="1">
      <c r="A46" s="76" t="s">
        <v>266</v>
      </c>
      <c r="B46" s="77">
        <v>12</v>
      </c>
      <c r="C46" s="82">
        <f>SUM(C35:C36,C40)</f>
        <v>1065450</v>
      </c>
      <c r="D46" s="83">
        <f>SUM(D35:D36,D40)</f>
        <v>180286</v>
      </c>
      <c r="E46" s="83" t="e">
        <f>E35+E36+E40</f>
        <v>#REF!</v>
      </c>
      <c r="F46" s="83" t="e">
        <f>F35+F36+F40</f>
        <v>#REF!</v>
      </c>
      <c r="G46" s="83" t="e">
        <f>G35+G36+G40</f>
        <v>#REF!</v>
      </c>
      <c r="H46" s="83" t="e">
        <f>H35+H36+H40</f>
        <v>#REF!</v>
      </c>
      <c r="I46" s="83" t="e">
        <f>SUM(E46:H46)</f>
        <v>#REF!</v>
      </c>
    </row>
    <row r="47" ht="15">
      <c r="B47" s="80"/>
    </row>
    <row r="48" ht="15">
      <c r="B48" s="80"/>
    </row>
    <row r="49" spans="2:9" s="38" customFormat="1" ht="15">
      <c r="B49" s="39"/>
      <c r="C49" s="36"/>
      <c r="D49" s="40" t="s">
        <v>3</v>
      </c>
      <c r="E49" s="41"/>
      <c r="F49" s="42"/>
      <c r="G49" s="41"/>
      <c r="H49" s="43"/>
      <c r="I49" s="43"/>
    </row>
    <row r="50" spans="1:9" s="44" customFormat="1" ht="15">
      <c r="A50" s="44" t="s">
        <v>4</v>
      </c>
      <c r="B50" s="45" t="s">
        <v>5</v>
      </c>
      <c r="C50" s="46" t="s">
        <v>6</v>
      </c>
      <c r="D50" s="46" t="s">
        <v>7</v>
      </c>
      <c r="E50" s="47"/>
      <c r="F50" s="48"/>
      <c r="G50" s="47"/>
      <c r="H50" s="48"/>
      <c r="I50" s="48"/>
    </row>
    <row r="51" spans="1:9" ht="30" customHeight="1">
      <c r="A51" s="165" t="s">
        <v>240</v>
      </c>
      <c r="B51" s="166" t="s">
        <v>241</v>
      </c>
      <c r="C51" s="170" t="s">
        <v>253</v>
      </c>
      <c r="D51" s="168" t="s">
        <v>254</v>
      </c>
      <c r="E51" s="49" t="s">
        <v>13</v>
      </c>
      <c r="F51" s="49" t="s">
        <v>14</v>
      </c>
      <c r="G51" s="49" t="s">
        <v>15</v>
      </c>
      <c r="H51" s="49" t="s">
        <v>16</v>
      </c>
      <c r="I51" s="49" t="s">
        <v>17</v>
      </c>
    </row>
    <row r="52" spans="1:4" ht="17.25" customHeight="1">
      <c r="A52" s="165"/>
      <c r="B52" s="166"/>
      <c r="C52" s="170"/>
      <c r="D52" s="168"/>
    </row>
    <row r="53" spans="1:4" ht="24.75" customHeight="1">
      <c r="A53" s="169" t="s">
        <v>303</v>
      </c>
      <c r="B53" s="169"/>
      <c r="C53" s="169"/>
      <c r="D53" s="169"/>
    </row>
    <row r="54" spans="1:9" ht="15">
      <c r="A54" s="50" t="s">
        <v>267</v>
      </c>
      <c r="B54" s="51">
        <v>1</v>
      </c>
      <c r="C54" s="52">
        <f>SUM(C55:C58)</f>
        <v>41</v>
      </c>
      <c r="D54" s="53">
        <f>SUM(D55:D58)</f>
        <v>4574</v>
      </c>
      <c r="E54" s="53" t="e">
        <f>E55+#REF!+#REF!+#REF!</f>
        <v>#REF!</v>
      </c>
      <c r="F54" s="53" t="e">
        <f>F55+#REF!+#REF!+#REF!</f>
        <v>#REF!</v>
      </c>
      <c r="G54" s="53" t="e">
        <f>G55+#REF!+#REF!+#REF!</f>
        <v>#REF!</v>
      </c>
      <c r="H54" s="53" t="e">
        <f>H55+#REF!+#REF!+#REF!</f>
        <v>#REF!</v>
      </c>
      <c r="I54" s="53" t="e">
        <f>SUM(E54:H54)</f>
        <v>#REF!</v>
      </c>
    </row>
    <row r="55" spans="1:9" ht="15">
      <c r="A55" s="62" t="s">
        <v>268</v>
      </c>
      <c r="B55" s="63">
        <v>2</v>
      </c>
      <c r="C55" s="64"/>
      <c r="D55" s="65"/>
      <c r="E55" s="34" t="e">
        <f>+#REF!+#REF!</f>
        <v>#REF!</v>
      </c>
      <c r="F55" s="34" t="e">
        <f>+#REF!+#REF!</f>
        <v>#REF!</v>
      </c>
      <c r="G55" s="34" t="e">
        <f>+#REF!+#REF!</f>
        <v>#REF!</v>
      </c>
      <c r="H55" s="34" t="e">
        <f>+#REF!+#REF!</f>
        <v>#REF!</v>
      </c>
      <c r="I55" s="34" t="e">
        <f>+#REF!+#REF!</f>
        <v>#REF!</v>
      </c>
    </row>
    <row r="56" spans="1:4" ht="15">
      <c r="A56" s="54" t="s">
        <v>269</v>
      </c>
      <c r="B56" s="55">
        <v>3</v>
      </c>
      <c r="C56" s="56"/>
      <c r="D56" s="85"/>
    </row>
    <row r="57" spans="1:4" ht="15">
      <c r="A57" s="54" t="s">
        <v>270</v>
      </c>
      <c r="B57" s="55">
        <v>4</v>
      </c>
      <c r="C57" s="56">
        <v>41</v>
      </c>
      <c r="D57" s="85">
        <v>4574</v>
      </c>
    </row>
    <row r="58" spans="1:4" ht="15">
      <c r="A58" s="54" t="s">
        <v>271</v>
      </c>
      <c r="B58" s="55">
        <v>5</v>
      </c>
      <c r="C58" s="56"/>
      <c r="D58" s="85"/>
    </row>
    <row r="59" spans="1:9" ht="15">
      <c r="A59" s="71" t="s">
        <v>272</v>
      </c>
      <c r="B59" s="51">
        <v>6</v>
      </c>
      <c r="C59" s="52">
        <f>SUM(C60:C62)</f>
        <v>0</v>
      </c>
      <c r="D59" s="53">
        <f>SUM(D60:D62)</f>
        <v>0</v>
      </c>
      <c r="E59" s="53" t="e">
        <f>E60+#REF!</f>
        <v>#REF!</v>
      </c>
      <c r="F59" s="53" t="e">
        <f>F60+#REF!</f>
        <v>#REF!</v>
      </c>
      <c r="G59" s="53" t="e">
        <f>G60+#REF!</f>
        <v>#REF!</v>
      </c>
      <c r="H59" s="53" t="e">
        <f>H60+#REF!</f>
        <v>#REF!</v>
      </c>
      <c r="I59" s="53" t="e">
        <f>SUM(E59:H59)</f>
        <v>#REF!</v>
      </c>
    </row>
    <row r="60" spans="1:9" ht="15">
      <c r="A60" s="62" t="s">
        <v>273</v>
      </c>
      <c r="B60" s="63">
        <v>7</v>
      </c>
      <c r="C60" s="64">
        <v>0</v>
      </c>
      <c r="D60" s="81">
        <v>0</v>
      </c>
      <c r="E60" s="34">
        <v>6602961</v>
      </c>
      <c r="F60" s="34">
        <v>23220</v>
      </c>
      <c r="G60" s="34">
        <v>8615</v>
      </c>
      <c r="I60" s="34">
        <f>SUM(E60:H60)</f>
        <v>6634796</v>
      </c>
    </row>
    <row r="61" spans="1:4" ht="15">
      <c r="A61" s="66" t="s">
        <v>274</v>
      </c>
      <c r="B61" s="67">
        <v>8</v>
      </c>
      <c r="C61" s="68">
        <v>0</v>
      </c>
      <c r="D61" s="69">
        <v>0</v>
      </c>
    </row>
    <row r="62" spans="1:4" ht="15">
      <c r="A62" s="66" t="s">
        <v>275</v>
      </c>
      <c r="B62" s="67">
        <v>9</v>
      </c>
      <c r="C62" s="68">
        <v>0</v>
      </c>
      <c r="D62" s="69">
        <v>0</v>
      </c>
    </row>
    <row r="63" spans="1:9" s="84" customFormat="1" ht="30" customHeight="1">
      <c r="A63" s="76" t="s">
        <v>276</v>
      </c>
      <c r="B63" s="77">
        <v>10</v>
      </c>
      <c r="C63" s="82">
        <f>SUM(C54:C54,C59)</f>
        <v>41</v>
      </c>
      <c r="D63" s="83">
        <f>SUM(D54:D54,D59)</f>
        <v>4574</v>
      </c>
      <c r="E63" s="83" t="e">
        <f>#REF!+E54+E59</f>
        <v>#REF!</v>
      </c>
      <c r="F63" s="83" t="e">
        <f>#REF!+F54+F59</f>
        <v>#REF!</v>
      </c>
      <c r="G63" s="83" t="e">
        <f>#REF!+G54+G59</f>
        <v>#REF!</v>
      </c>
      <c r="H63" s="83" t="e">
        <f>#REF!+H54+H59</f>
        <v>#REF!</v>
      </c>
      <c r="I63" s="83" t="e">
        <f>SUM(E63:H63)</f>
        <v>#REF!</v>
      </c>
    </row>
    <row r="64" ht="15">
      <c r="B64" s="80"/>
    </row>
    <row r="65" ht="15">
      <c r="B65" s="80"/>
    </row>
    <row r="66" spans="1:4" ht="15">
      <c r="A66" s="38"/>
      <c r="B66" s="39"/>
      <c r="C66" s="36"/>
      <c r="D66" s="40" t="s">
        <v>3</v>
      </c>
    </row>
    <row r="67" spans="1:4" ht="15">
      <c r="A67" s="44" t="s">
        <v>4</v>
      </c>
      <c r="B67" s="45" t="s">
        <v>5</v>
      </c>
      <c r="C67" s="46" t="s">
        <v>6</v>
      </c>
      <c r="D67" s="46" t="s">
        <v>7</v>
      </c>
    </row>
    <row r="68" spans="1:4" ht="15.75" customHeight="1">
      <c r="A68" s="171" t="s">
        <v>9</v>
      </c>
      <c r="B68" s="166" t="s">
        <v>241</v>
      </c>
      <c r="C68" s="170" t="s">
        <v>253</v>
      </c>
      <c r="D68" s="168" t="s">
        <v>254</v>
      </c>
    </row>
    <row r="69" spans="1:4" ht="24.75" customHeight="1">
      <c r="A69" s="171" t="s">
        <v>277</v>
      </c>
      <c r="B69" s="166"/>
      <c r="C69" s="170"/>
      <c r="D69" s="168"/>
    </row>
    <row r="70" spans="1:4" ht="24.75" customHeight="1">
      <c r="A70" s="169" t="s">
        <v>304</v>
      </c>
      <c r="B70" s="169"/>
      <c r="C70" s="169"/>
      <c r="D70" s="169"/>
    </row>
    <row r="71" spans="1:4" ht="15">
      <c r="A71" s="86" t="s">
        <v>278</v>
      </c>
      <c r="B71" s="87">
        <v>1</v>
      </c>
      <c r="C71" s="56">
        <v>66</v>
      </c>
      <c r="D71" s="88">
        <v>129889</v>
      </c>
    </row>
    <row r="72" spans="1:4" ht="15">
      <c r="A72" s="89" t="s">
        <v>279</v>
      </c>
      <c r="B72" s="90">
        <v>2</v>
      </c>
      <c r="C72" s="68"/>
      <c r="D72" s="91"/>
    </row>
    <row r="73" spans="1:4" ht="15">
      <c r="A73" s="92" t="s">
        <v>280</v>
      </c>
      <c r="B73" s="90">
        <v>3</v>
      </c>
      <c r="C73" s="68"/>
      <c r="D73" s="91"/>
    </row>
    <row r="74" spans="1:4" ht="15">
      <c r="A74" s="89" t="s">
        <v>281</v>
      </c>
      <c r="B74" s="90">
        <v>4</v>
      </c>
      <c r="C74" s="68"/>
      <c r="D74" s="91"/>
    </row>
    <row r="75" spans="1:4" ht="15">
      <c r="A75" s="89" t="s">
        <v>282</v>
      </c>
      <c r="B75" s="90">
        <v>5</v>
      </c>
      <c r="C75" s="68"/>
      <c r="D75" s="91"/>
    </row>
    <row r="76" spans="1:10" ht="15">
      <c r="A76" s="76" t="s">
        <v>283</v>
      </c>
      <c r="B76" s="77">
        <v>6</v>
      </c>
      <c r="C76" s="78">
        <f aca="true" t="shared" si="6" ref="C76:J76">SUM(C71:C74)</f>
        <v>66</v>
      </c>
      <c r="D76" s="79">
        <f t="shared" si="6"/>
        <v>129889</v>
      </c>
      <c r="E76" s="79">
        <f t="shared" si="6"/>
        <v>0</v>
      </c>
      <c r="F76" s="79">
        <f t="shared" si="6"/>
        <v>0</v>
      </c>
      <c r="G76" s="79">
        <f t="shared" si="6"/>
        <v>0</v>
      </c>
      <c r="H76" s="79">
        <f t="shared" si="6"/>
        <v>0</v>
      </c>
      <c r="I76" s="79">
        <f t="shared" si="6"/>
        <v>0</v>
      </c>
      <c r="J76" s="79">
        <f t="shared" si="6"/>
        <v>0</v>
      </c>
    </row>
    <row r="77" spans="5:9" s="93" customFormat="1" ht="15">
      <c r="E77" s="94"/>
      <c r="F77" s="94"/>
      <c r="G77" s="94"/>
      <c r="H77" s="94"/>
      <c r="I77" s="94"/>
    </row>
    <row r="78" spans="5:9" s="93" customFormat="1" ht="15">
      <c r="E78" s="94"/>
      <c r="F78" s="94"/>
      <c r="G78" s="94"/>
      <c r="H78" s="94"/>
      <c r="I78" s="94"/>
    </row>
    <row r="79" spans="5:9" s="93" customFormat="1" ht="15">
      <c r="E79" s="94"/>
      <c r="F79" s="94"/>
      <c r="G79" s="94"/>
      <c r="H79" s="94"/>
      <c r="I79" s="94"/>
    </row>
    <row r="80" spans="1:4" ht="15">
      <c r="A80" s="38"/>
      <c r="B80" s="39"/>
      <c r="C80" s="36"/>
      <c r="D80" s="40" t="s">
        <v>3</v>
      </c>
    </row>
    <row r="81" spans="1:4" ht="15">
      <c r="A81" s="44" t="s">
        <v>4</v>
      </c>
      <c r="B81" s="45" t="s">
        <v>5</v>
      </c>
      <c r="C81" s="46" t="s">
        <v>6</v>
      </c>
      <c r="D81" s="46" t="s">
        <v>7</v>
      </c>
    </row>
    <row r="82" spans="1:4" ht="15.75" customHeight="1">
      <c r="A82" s="171" t="s">
        <v>9</v>
      </c>
      <c r="B82" s="166" t="s">
        <v>241</v>
      </c>
      <c r="C82" s="170" t="s">
        <v>253</v>
      </c>
      <c r="D82" s="168" t="s">
        <v>254</v>
      </c>
    </row>
    <row r="83" spans="1:4" ht="33.75" customHeight="1">
      <c r="A83" s="171" t="s">
        <v>277</v>
      </c>
      <c r="B83" s="166"/>
      <c r="C83" s="170"/>
      <c r="D83" s="168"/>
    </row>
    <row r="84" spans="1:4" ht="24.75" customHeight="1">
      <c r="A84" s="169" t="s">
        <v>305</v>
      </c>
      <c r="B84" s="169"/>
      <c r="C84" s="169"/>
      <c r="D84" s="169"/>
    </row>
    <row r="85" spans="1:9" s="84" customFormat="1" ht="15">
      <c r="A85" s="50" t="s">
        <v>284</v>
      </c>
      <c r="B85" s="95">
        <v>1</v>
      </c>
      <c r="C85" s="52">
        <f>SUM(C86:C87)</f>
        <v>125074</v>
      </c>
      <c r="D85" s="96">
        <f>SUM(D86:D87)</f>
        <v>51430</v>
      </c>
      <c r="E85" s="97"/>
      <c r="F85" s="97" t="s">
        <v>285</v>
      </c>
      <c r="G85" s="97"/>
      <c r="H85" s="97"/>
      <c r="I85" s="97"/>
    </row>
    <row r="86" spans="1:4" ht="15">
      <c r="A86" s="54" t="s">
        <v>286</v>
      </c>
      <c r="B86" s="98">
        <v>2</v>
      </c>
      <c r="C86" s="56"/>
      <c r="D86" s="99"/>
    </row>
    <row r="87" spans="1:4" ht="15">
      <c r="A87" s="100" t="s">
        <v>287</v>
      </c>
      <c r="B87" s="101">
        <v>3</v>
      </c>
      <c r="C87" s="102">
        <f>10+125064</f>
        <v>125074</v>
      </c>
      <c r="D87" s="103">
        <f>9097+42333</f>
        <v>51430</v>
      </c>
    </row>
    <row r="88" spans="1:9" s="84" customFormat="1" ht="15">
      <c r="A88" s="104" t="s">
        <v>288</v>
      </c>
      <c r="B88" s="105">
        <v>4</v>
      </c>
      <c r="C88" s="106"/>
      <c r="D88" s="107"/>
      <c r="E88" s="97"/>
      <c r="F88" s="97"/>
      <c r="G88" s="97"/>
      <c r="H88" s="97"/>
      <c r="I88" s="97"/>
    </row>
    <row r="89" spans="1:9" s="109" customFormat="1" ht="15">
      <c r="A89" s="50" t="s">
        <v>289</v>
      </c>
      <c r="B89" s="95">
        <v>5</v>
      </c>
      <c r="C89" s="52">
        <f>SUM(C90:C94)</f>
        <v>1</v>
      </c>
      <c r="D89" s="96">
        <f>SUM(D90:D94)</f>
        <v>21559</v>
      </c>
      <c r="E89" s="108"/>
      <c r="F89" s="108"/>
      <c r="G89" s="108"/>
      <c r="H89" s="108"/>
      <c r="I89" s="108"/>
    </row>
    <row r="90" spans="1:4" ht="15">
      <c r="A90" s="54" t="s">
        <v>290</v>
      </c>
      <c r="B90" s="98">
        <v>6</v>
      </c>
      <c r="C90" s="56"/>
      <c r="D90" s="99"/>
    </row>
    <row r="91" spans="1:4" ht="15">
      <c r="A91" s="54" t="s">
        <v>291</v>
      </c>
      <c r="B91" s="98">
        <v>7</v>
      </c>
      <c r="C91" s="56"/>
      <c r="D91" s="99"/>
    </row>
    <row r="92" spans="1:4" ht="15">
      <c r="A92" s="54" t="s">
        <v>292</v>
      </c>
      <c r="B92" s="98">
        <v>8</v>
      </c>
      <c r="C92" s="56"/>
      <c r="D92" s="99"/>
    </row>
    <row r="93" spans="1:4" ht="15">
      <c r="A93" s="54" t="s">
        <v>293</v>
      </c>
      <c r="B93" s="98">
        <v>9</v>
      </c>
      <c r="C93" s="56"/>
      <c r="D93" s="99"/>
    </row>
    <row r="94" spans="1:4" ht="15">
      <c r="A94" s="54" t="s">
        <v>294</v>
      </c>
      <c r="B94" s="98">
        <v>10</v>
      </c>
      <c r="C94" s="56">
        <v>1</v>
      </c>
      <c r="D94" s="99">
        <v>21559</v>
      </c>
    </row>
    <row r="95" spans="1:11" s="84" customFormat="1" ht="15">
      <c r="A95" s="110" t="s">
        <v>295</v>
      </c>
      <c r="B95" s="77">
        <v>11</v>
      </c>
      <c r="C95" s="82">
        <f>SUM(C85,C88:C89)</f>
        <v>125075</v>
      </c>
      <c r="D95" s="82">
        <f>SUM(D85,D88:D89)</f>
        <v>72989</v>
      </c>
      <c r="E95" s="83">
        <f aca="true" t="shared" si="7" ref="E95:K95">SUM(E85:E94)</f>
        <v>0</v>
      </c>
      <c r="F95" s="83">
        <f t="shared" si="7"/>
        <v>0</v>
      </c>
      <c r="G95" s="83">
        <f t="shared" si="7"/>
        <v>0</v>
      </c>
      <c r="H95" s="83">
        <f t="shared" si="7"/>
        <v>0</v>
      </c>
      <c r="I95" s="83">
        <f t="shared" si="7"/>
        <v>0</v>
      </c>
      <c r="J95" s="83">
        <f t="shared" si="7"/>
        <v>0</v>
      </c>
      <c r="K95" s="83">
        <f t="shared" si="7"/>
        <v>0</v>
      </c>
    </row>
    <row r="97" ht="15">
      <c r="A97" s="111"/>
    </row>
    <row r="98" ht="15">
      <c r="A98" s="33" t="s">
        <v>285</v>
      </c>
    </row>
  </sheetData>
  <sheetProtection selectLockedCells="1" selectUnlockedCells="1"/>
  <mergeCells count="30">
    <mergeCell ref="A70:D70"/>
    <mergeCell ref="A82:A83"/>
    <mergeCell ref="B82:B83"/>
    <mergeCell ref="C82:C83"/>
    <mergeCell ref="D82:D83"/>
    <mergeCell ref="A84:D84"/>
    <mergeCell ref="A51:A52"/>
    <mergeCell ref="B51:B52"/>
    <mergeCell ref="C51:C52"/>
    <mergeCell ref="D51:D52"/>
    <mergeCell ref="A53:D53"/>
    <mergeCell ref="A68:A69"/>
    <mergeCell ref="B68:B69"/>
    <mergeCell ref="C68:C69"/>
    <mergeCell ref="D68:D69"/>
    <mergeCell ref="A10:D10"/>
    <mergeCell ref="A32:A33"/>
    <mergeCell ref="B32:B33"/>
    <mergeCell ref="C32:C33"/>
    <mergeCell ref="D32:D33"/>
    <mergeCell ref="A34:D34"/>
    <mergeCell ref="A1:B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2016-05-05T13:03:17Z</cp:lastPrinted>
  <dcterms:created xsi:type="dcterms:W3CDTF">2015-05-07T11:13:27Z</dcterms:created>
  <dcterms:modified xsi:type="dcterms:W3CDTF">2016-05-09T13:13:45Z</dcterms:modified>
  <cp:category/>
  <cp:version/>
  <cp:contentType/>
  <cp:contentStatus/>
</cp:coreProperties>
</file>