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Bevétel" sheetId="1" r:id="rId1"/>
    <sheet name="Kiadás önk." sheetId="2" r:id="rId2"/>
    <sheet name="Fejlesztés" sheetId="3" r:id="rId3"/>
    <sheet name="Tartalék 2017" sheetId="4" r:id="rId4"/>
    <sheet name="Létszám" sheetId="5" r:id="rId5"/>
    <sheet name="Bev. és kiad. ütemterv" sheetId="6" r:id="rId6"/>
  </sheets>
  <definedNames/>
  <calcPr fullCalcOnLoad="1"/>
</workbook>
</file>

<file path=xl/sharedStrings.xml><?xml version="1.0" encoding="utf-8"?>
<sst xmlns="http://schemas.openxmlformats.org/spreadsheetml/2006/main" count="341" uniqueCount="233">
  <si>
    <t>Megnevezés</t>
  </si>
  <si>
    <t>Személyi juttatások</t>
  </si>
  <si>
    <t>Dologi kiadások</t>
  </si>
  <si>
    <t>Beruházás</t>
  </si>
  <si>
    <t>Általános tartalék</t>
  </si>
  <si>
    <t xml:space="preserve"> Nettó összeg</t>
  </si>
  <si>
    <t xml:space="preserve"> ÁFA</t>
  </si>
  <si>
    <t>Beruházás összesen</t>
  </si>
  <si>
    <t>Felújítás összesen</t>
  </si>
  <si>
    <t>Megnevezés:</t>
  </si>
  <si>
    <t>Összesen: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</si>
  <si>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</si>
  <si>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</si>
  <si>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</si>
  <si>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</si>
  <si>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</si>
  <si>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</si>
  <si>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</si>
  <si>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</si>
  <si>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</si>
  <si>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</si>
  <si>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</si>
  <si>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</si>
  <si>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állami tám.</t>
  </si>
  <si>
    <t xml:space="preserve">saját </t>
  </si>
  <si>
    <t>Jan</t>
  </si>
  <si>
    <t>személyi</t>
  </si>
  <si>
    <t>járulékok</t>
  </si>
  <si>
    <t>dologi</t>
  </si>
  <si>
    <t xml:space="preserve">Felújítás </t>
  </si>
  <si>
    <t>tartalék</t>
  </si>
  <si>
    <r>
      <t>2003. évi eredeti ei</t>
    </r>
    <r>
      <rPr>
        <sz val="10"/>
        <rFont val="Arial CE"/>
        <family val="2"/>
      </rPr>
      <t>.</t>
    </r>
  </si>
  <si>
    <t>2004. évi előirányz.</t>
  </si>
  <si>
    <t>Bérleti díjak</t>
  </si>
  <si>
    <t>Iparüzési adó</t>
  </si>
  <si>
    <t>Helyi adók összesen:</t>
  </si>
  <si>
    <t>2010. évi</t>
  </si>
  <si>
    <t>Szakfeladat megnevezése</t>
  </si>
  <si>
    <t>2004. évi eredeti ei.</t>
  </si>
  <si>
    <t>Munkaadókat terhelő járulékok</t>
  </si>
  <si>
    <t>Ellátottak pénzbeni juttatása</t>
  </si>
  <si>
    <t>2003. évi eredeti ei.</t>
  </si>
  <si>
    <t>Bevétel</t>
  </si>
  <si>
    <t>Kiadás</t>
  </si>
  <si>
    <t>III. mód.ei.</t>
  </si>
  <si>
    <t xml:space="preserve">2010. évi </t>
  </si>
  <si>
    <t>áteng.kp.adók</t>
  </si>
  <si>
    <t>helyi adók</t>
  </si>
  <si>
    <t xml:space="preserve">2011. évi </t>
  </si>
  <si>
    <t>ei.</t>
  </si>
  <si>
    <t>2011.évi</t>
  </si>
  <si>
    <t>Felhalmozási kiadások mindösszesen</t>
  </si>
  <si>
    <t>2011. évi</t>
  </si>
  <si>
    <t>Egyéb működési célú kiadás</t>
  </si>
  <si>
    <t>Ellátottak pénzbeni juttatásai</t>
  </si>
  <si>
    <t>Egyéb működési célú kiadások</t>
  </si>
  <si>
    <t>III. mód. ei.</t>
  </si>
  <si>
    <t>Egyéb felhalmozási kiadások</t>
  </si>
  <si>
    <t>Egyéb felhalmozás összesen</t>
  </si>
  <si>
    <t>egyéb műk.c.kiad.</t>
  </si>
  <si>
    <t>ell.pb.jutt.</t>
  </si>
  <si>
    <t xml:space="preserve">       ezer Ft</t>
  </si>
  <si>
    <t>ezer Ft</t>
  </si>
  <si>
    <t>tény</t>
  </si>
  <si>
    <t>várható telj.</t>
  </si>
  <si>
    <t>2012.évi</t>
  </si>
  <si>
    <t>Önkormányzat összesen</t>
  </si>
  <si>
    <t>átvett pe.műk.</t>
  </si>
  <si>
    <t>Összesen</t>
  </si>
  <si>
    <t>Általános tartalék összesen:</t>
  </si>
  <si>
    <t>Intézményfinanszírozás</t>
  </si>
  <si>
    <t>15.</t>
  </si>
  <si>
    <t>I.mód.ei.</t>
  </si>
  <si>
    <t>2012. évi</t>
  </si>
  <si>
    <t>I. mód. ei.</t>
  </si>
  <si>
    <t>II.mód.ei.</t>
  </si>
  <si>
    <t>II. mód. ei.</t>
  </si>
  <si>
    <t>III.mód.ei.</t>
  </si>
  <si>
    <t>vár.telj.</t>
  </si>
  <si>
    <t>2013. évi</t>
  </si>
  <si>
    <t>Hozzájárulás szociális ellátásokhoz</t>
  </si>
  <si>
    <t>Kulturális feladatok támogatása</t>
  </si>
  <si>
    <t>Közfoglalkoztatottak éves létszám-előirányzata</t>
  </si>
  <si>
    <t>I. negyedév</t>
  </si>
  <si>
    <t>II. negyedév</t>
  </si>
  <si>
    <t>III. negyedév</t>
  </si>
  <si>
    <t>IV. negyedév</t>
  </si>
  <si>
    <t>Beruházások</t>
  </si>
  <si>
    <t>2014. évi</t>
  </si>
  <si>
    <t>064010 Közvilágítás</t>
  </si>
  <si>
    <t>066010 Zöldterület-kezelés</t>
  </si>
  <si>
    <t>074031 Család- és növédelmi egészségügyi gondozás</t>
  </si>
  <si>
    <t>013350 Önkormányzati vagyonnal való gazdálkodással kapcsolatos feladatok</t>
  </si>
  <si>
    <t>011130 Önkormányzatok és önk. hivatalok jogalkotó és ált.ig. tevékenysége</t>
  </si>
  <si>
    <t>066020 Város-, községgazdálkodási egyéb szolgáltatások</t>
  </si>
  <si>
    <t>013320 Köztemető-fenntartás és működtetés</t>
  </si>
  <si>
    <t>084031 Civil szervezetek működési támogatása</t>
  </si>
  <si>
    <t>107051 Szociális étkeztetés</t>
  </si>
  <si>
    <t>101150 Betegséggel kapcsolatos pénzbeli ellátások, támogatások</t>
  </si>
  <si>
    <t>018030 Támogatási célú finanszírozási műveletek</t>
  </si>
  <si>
    <t>Egyéb működési célú kiadás PH</t>
  </si>
  <si>
    <t>900070 Fejezeti és általános tartalékok elszámolása</t>
  </si>
  <si>
    <t>Önkormányzat összesen:</t>
  </si>
  <si>
    <t>2013. várható telj.</t>
  </si>
  <si>
    <t>Köznevelési feladatok támogatása</t>
  </si>
  <si>
    <t>Felhalmozási kiadások</t>
  </si>
  <si>
    <t>2014.évi</t>
  </si>
  <si>
    <t>2015. évi</t>
  </si>
  <si>
    <t>Gépjárműadó 40 %-a</t>
  </si>
  <si>
    <t>2014. Eredeti ei.</t>
  </si>
  <si>
    <t>2014. III.mód.ei.</t>
  </si>
  <si>
    <t>átvett pe.felhalm.</t>
  </si>
  <si>
    <t>2014.év</t>
  </si>
  <si>
    <t>2014. várh. Telj.</t>
  </si>
  <si>
    <t>I. mód.</t>
  </si>
  <si>
    <t>ÁHT-n belüli előleg visszafizetése</t>
  </si>
  <si>
    <t>Önkormányzat működésének általános  támogatása</t>
  </si>
  <si>
    <t>Magánszemélyek kommunális adója</t>
  </si>
  <si>
    <t>OEP finanszírozás</t>
  </si>
  <si>
    <t>Közfoglalkoztatottak bértámogatása</t>
  </si>
  <si>
    <t xml:space="preserve">Gyöngyöshalász Községi Önkormányzat </t>
  </si>
  <si>
    <t>Ingatlanok értékesítése</t>
  </si>
  <si>
    <t>Felhalmozási bevételek</t>
  </si>
  <si>
    <t>Önkormányzat működési bevételek</t>
  </si>
  <si>
    <t xml:space="preserve"> Önkormányzatok működésének támogatása</t>
  </si>
  <si>
    <t>Működési és felhalm. célú pe. átv. államházt.belülről</t>
  </si>
  <si>
    <t>Költségvetési bevételek</t>
  </si>
  <si>
    <t xml:space="preserve"> Bevételek mindösszesen:</t>
  </si>
  <si>
    <t>Pénzforgalom nélküli bevételek összesen:</t>
  </si>
  <si>
    <t xml:space="preserve"> Finanszírozási bevételek összesen</t>
  </si>
  <si>
    <t>045160 Közutak üzemeltetése, fenntartása</t>
  </si>
  <si>
    <t>Egyéb működési célú kiadás AMK</t>
  </si>
  <si>
    <t xml:space="preserve">107060 Egyéb szociális pénzbeli ellátások, támogatások </t>
  </si>
  <si>
    <t>Gyöngyöshalász Községi Önkormányzat</t>
  </si>
  <si>
    <t>beruházás</t>
  </si>
  <si>
    <t>intézmény fin.</t>
  </si>
  <si>
    <t>041233 Hosszabb időtartamú közfoglalkoztatás</t>
  </si>
  <si>
    <t>105010 Munkanélküli aktív korúak ellátása (FHT)</t>
  </si>
  <si>
    <t>Változás</t>
  </si>
  <si>
    <t>Bérkompenzáció</t>
  </si>
  <si>
    <t xml:space="preserve"> bérkomp+tám</t>
  </si>
  <si>
    <t>bérkomp+tám+közf</t>
  </si>
  <si>
    <t>Tartalék</t>
  </si>
  <si>
    <t>telj.</t>
  </si>
  <si>
    <t>013390 - Egyéb kiegészítő szolgáltatások</t>
  </si>
  <si>
    <t>Felújítás</t>
  </si>
  <si>
    <t>074032 - Ifjúság-egészségügyi gondozás</t>
  </si>
  <si>
    <t>103010 - Elhunyt személyek hátramaradottainak pénzbeli ellátásai</t>
  </si>
  <si>
    <t>104051 - Gyermekvédelmi pénzbeli és természetbeni ellátások</t>
  </si>
  <si>
    <t xml:space="preserve">Ellátottak természetbeni juttatása </t>
  </si>
  <si>
    <t>Felhalmozási kiadás</t>
  </si>
  <si>
    <t>Települési lakhatási támogatás</t>
  </si>
  <si>
    <t>Rendkívüli települési támogtás</t>
  </si>
  <si>
    <t>Települési gyógyszertámogatás</t>
  </si>
  <si>
    <t xml:space="preserve">2016. évi </t>
  </si>
  <si>
    <t>Felhalmozási c. támogatás Áht.belül</t>
  </si>
  <si>
    <t>Egyéb műk.célú tám. Áht.belül</t>
  </si>
  <si>
    <t>ÁHT belüli megelőlegezés</t>
  </si>
  <si>
    <t>Egyéb működési c. bev. Külföldiek</t>
  </si>
  <si>
    <t>Felhalmozási kiadás ( kisajátítás)</t>
  </si>
  <si>
    <t>Elvonások és befizetések</t>
  </si>
  <si>
    <t>Gyöngyöshalász Községi Önkormányzat működési, fenntartási kiadási előirányzatai</t>
  </si>
  <si>
    <t xml:space="preserve"> bevételei forrásonként</t>
  </si>
  <si>
    <t xml:space="preserve">Előző évi maradvány </t>
  </si>
  <si>
    <t>Kiszámlázott termékek és szolg. ÁFA</t>
  </si>
  <si>
    <t>Ellátottak pénzbeni jutt.(ápolási,helyi közgyógy.)</t>
  </si>
  <si>
    <t>Önk.saját hatáskörben adott pü ell. tanulm.</t>
  </si>
  <si>
    <t>2016. évi</t>
  </si>
  <si>
    <t>Útfelújítás</t>
  </si>
  <si>
    <t>előirányzat</t>
  </si>
  <si>
    <t>maradvány</t>
  </si>
  <si>
    <t>016080 Kiemelt önkormányzati rendezvények</t>
  </si>
  <si>
    <t>I.mód.</t>
  </si>
  <si>
    <t>2017. évi</t>
  </si>
  <si>
    <t>Dologi kiadások Áfa befizetés ingatlan ért. Után</t>
  </si>
  <si>
    <t>Részesedés beszerzése</t>
  </si>
  <si>
    <t>Dologi kiadás</t>
  </si>
  <si>
    <t>Intézményi ellátottak pénzbeli juttatása</t>
  </si>
  <si>
    <t>Települési támogatás szoc.tv.45.§.-ápolási díj</t>
  </si>
  <si>
    <t>Temetési segély</t>
  </si>
  <si>
    <t>018010 Önkormányzatok elszámolásai a központi költségvetéssel</t>
  </si>
  <si>
    <t>Előző évi elszámolásból származó kiadás</t>
  </si>
  <si>
    <t>Beruházás (urnafal építése)</t>
  </si>
  <si>
    <t>Felújítás (óvoda kerítés építés, parkosítás)</t>
  </si>
  <si>
    <t xml:space="preserve">2017. évi </t>
  </si>
  <si>
    <t>2016. évről áthúzódó bérkompenzáció támogatása</t>
  </si>
  <si>
    <t>Rendkívüli szociális célú támogatás</t>
  </si>
  <si>
    <t>Talajterhelési díj</t>
  </si>
  <si>
    <t>Telekadó</t>
  </si>
  <si>
    <t>Átengedett központi adók összesen:</t>
  </si>
  <si>
    <t>2016 évi</t>
  </si>
  <si>
    <t>Szociális célú tüzelőanyag vásárlásához kapcsolódó kiegészítő támogatás</t>
  </si>
  <si>
    <t>Pótlék, bírság, egyéb bevétel</t>
  </si>
  <si>
    <t>II. Önkormányzat sajátos működési bev.össz.:</t>
  </si>
  <si>
    <t>Egyéb bevételek (temetési szolg, pályázati dokumentáció)</t>
  </si>
  <si>
    <t>Gyöngyöshalász Község Önkormányzat 2017. évre tervezett beruházása és felújítása</t>
  </si>
  <si>
    <t>2017. előirányzat</t>
  </si>
  <si>
    <t>Köztemetőben urnafal elhelyezése</t>
  </si>
  <si>
    <t>Ingatlan vásárlás (gyógyszertár kialakítása céljából)</t>
  </si>
  <si>
    <t>Szent Anna téri Óvoda kerítés építés</t>
  </si>
  <si>
    <t>Gyöngyöshalász Községi Önkormányzat 2017. évi tartalékának alakulása</t>
  </si>
  <si>
    <t>Éves létszám-előirányzat</t>
  </si>
  <si>
    <t>Önkormányzat és intézményei</t>
  </si>
  <si>
    <t>COFOG</t>
  </si>
  <si>
    <t>Létszám</t>
  </si>
  <si>
    <t>074031</t>
  </si>
  <si>
    <t>Család - és nővédelem (Védőnő)</t>
  </si>
  <si>
    <t>Önkormányzatok és önk.hivatalok jogalkotó és ált.ig.tev. (Polgármester)</t>
  </si>
  <si>
    <t>Gyöngyöshalász Község Polgármesteri Hivatala</t>
  </si>
  <si>
    <t>011130</t>
  </si>
  <si>
    <t xml:space="preserve">Önkormányzatok és önk.hivatalok jogalkotó és ált.ig.tev. </t>
  </si>
  <si>
    <t>066020</t>
  </si>
  <si>
    <t>013350</t>
  </si>
  <si>
    <t>013320</t>
  </si>
  <si>
    <t>Köztemető-fenntartás és működtetés</t>
  </si>
  <si>
    <t>Önkormányzati vagyonnal való gazd.feladatok</t>
  </si>
  <si>
    <t>12 fő</t>
  </si>
  <si>
    <t>Gyöngyöshalászi Általános Művelődési Központ</t>
  </si>
  <si>
    <t>5 fő</t>
  </si>
  <si>
    <t>Községgazdálkodási egyéb szolgáltatás (takarító)</t>
  </si>
  <si>
    <t xml:space="preserve">Községgazdálkodási egyéb szolgáltatás (1 fő gépkezelő, nyertes pályázat esetén) </t>
  </si>
  <si>
    <t>2017.</t>
  </si>
  <si>
    <t>091110</t>
  </si>
  <si>
    <t>Óvodai nevelés szakmai feladatai</t>
  </si>
  <si>
    <t>096015</t>
  </si>
  <si>
    <t>Gyermekétkeztetés köznevelési intézményben</t>
  </si>
  <si>
    <t>082010</t>
  </si>
  <si>
    <t>Kultúra igazgatása</t>
  </si>
  <si>
    <t>18 fő</t>
  </si>
  <si>
    <t>2017.évi terv</t>
  </si>
  <si>
    <t xml:space="preserve">                                  Gyöngyöshalász Községi Önkormányzat 2017. évi bevételi és kiadási előirányzat-felhasználás ütemterve                                                                                                              </t>
  </si>
  <si>
    <t>elv.és befiz.</t>
  </si>
  <si>
    <t>II/4. sz. melléklet a 4/2017. (II.15.) 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</si>
</sst>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0\ &quot;Ft&quot;"/>
    <numFmt numFmtId="168" formatCode="#,##0.00\ _F_t"/>
    <numFmt numFmtId="169" formatCode="#,##0.0\ &quot;Ft&quot;"/>
    <numFmt numFmtId="170" formatCode="#,##0\ &quot;Ft&quot;"/>
    <numFmt numFmtId="171" formatCode="_-* #,##0\ _F_t_-;\-* #,##0\ _F_t_-;_-* &quot;-&quot;??\ _F_t_-;_-@_-"/>
    <numFmt numFmtId="172" formatCode="_-* #,##0.0\ _F_t_-;\-* #,##0.0\ _F_t_-;_-* &quot;-&quot;??\ _F_t_-;_-@_-"/>
    <numFmt numFmtId="173" formatCode="0.0"/>
    <numFmt numFmtId="174" formatCode="_-* #,##0\ &quot;Ft&quot;_-;\-* #,##0\ &quot;Ft&quot;_-;_-* &quot;-&quot;??\ &quot;Ft&quot;_-;_-@_-"/>
    <numFmt numFmtId="175" formatCode="#,##0\ _F_t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name val="Arial CE"/>
      <family val="2"/>
    </font>
    <font>
      <u val="single"/>
      <sz val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3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right"/>
    </xf>
    <xf numFmtId="171" fontId="0" fillId="0" borderId="0" xfId="40" applyNumberFormat="1" applyFont="1" applyAlignment="1">
      <alignment/>
    </xf>
    <xf numFmtId="0" fontId="15" fillId="0" borderId="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right"/>
    </xf>
    <xf numFmtId="171" fontId="13" fillId="0" borderId="0" xfId="40" applyNumberFormat="1" applyFont="1" applyFill="1" applyBorder="1" applyAlignment="1">
      <alignment horizontal="right"/>
    </xf>
    <xf numFmtId="171" fontId="12" fillId="0" borderId="0" xfId="40" applyNumberFormat="1" applyFont="1" applyFill="1" applyBorder="1" applyAlignment="1">
      <alignment horizontal="right"/>
    </xf>
    <xf numFmtId="171" fontId="12" fillId="0" borderId="0" xfId="40" applyNumberFormat="1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horizontal="right"/>
    </xf>
    <xf numFmtId="171" fontId="13" fillId="0" borderId="0" xfId="40" applyNumberFormat="1" applyFont="1" applyAlignment="1">
      <alignment/>
    </xf>
    <xf numFmtId="171" fontId="13" fillId="0" borderId="0" xfId="40" applyNumberFormat="1" applyFont="1" applyAlignment="1">
      <alignment horizontal="right"/>
    </xf>
    <xf numFmtId="0" fontId="12" fillId="0" borderId="0" xfId="0" applyFont="1" applyAlignment="1">
      <alignment/>
    </xf>
    <xf numFmtId="171" fontId="13" fillId="0" borderId="0" xfId="40" applyNumberFormat="1" applyFont="1" applyAlignment="1">
      <alignment/>
    </xf>
    <xf numFmtId="171" fontId="4" fillId="0" borderId="0" xfId="40" applyNumberFormat="1" applyFont="1" applyAlignment="1">
      <alignment/>
    </xf>
    <xf numFmtId="171" fontId="4" fillId="0" borderId="0" xfId="0" applyNumberFormat="1" applyFont="1" applyAlignment="1">
      <alignment/>
    </xf>
    <xf numFmtId="0" fontId="13" fillId="0" borderId="0" xfId="0" applyFont="1" applyBorder="1" applyAlignment="1">
      <alignment horizontal="center"/>
    </xf>
    <xf numFmtId="171" fontId="0" fillId="0" borderId="0" xfId="4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6" fillId="0" borderId="0" xfId="0" applyFont="1" applyAlignment="1">
      <alignment/>
    </xf>
    <xf numFmtId="171" fontId="0" fillId="0" borderId="0" xfId="40" applyNumberFormat="1" applyFont="1" applyAlignment="1">
      <alignment horizontal="center"/>
    </xf>
    <xf numFmtId="171" fontId="13" fillId="0" borderId="0" xfId="40" applyNumberFormat="1" applyFont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3" fontId="0" fillId="0" borderId="0" xfId="0" applyNumberFormat="1" applyBorder="1" applyAlignment="1">
      <alignment/>
    </xf>
    <xf numFmtId="3" fontId="13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71" fontId="12" fillId="0" borderId="0" xfId="40" applyNumberFormat="1" applyFont="1" applyBorder="1" applyAlignment="1">
      <alignment horizontal="right"/>
    </xf>
    <xf numFmtId="171" fontId="13" fillId="0" borderId="0" xfId="40" applyNumberFormat="1" applyFont="1" applyBorder="1" applyAlignment="1">
      <alignment horizontal="right"/>
    </xf>
    <xf numFmtId="0" fontId="17" fillId="0" borderId="0" xfId="0" applyFont="1" applyAlignment="1">
      <alignment/>
    </xf>
    <xf numFmtId="3" fontId="13" fillId="0" borderId="0" xfId="0" applyNumberFormat="1" applyFont="1" applyAlignment="1">
      <alignment/>
    </xf>
    <xf numFmtId="171" fontId="0" fillId="0" borderId="0" xfId="40" applyNumberFormat="1" applyFont="1" applyAlignment="1">
      <alignment horizontal="center"/>
    </xf>
    <xf numFmtId="171" fontId="4" fillId="0" borderId="0" xfId="40" applyNumberFormat="1" applyFont="1" applyAlignment="1">
      <alignment horizontal="center"/>
    </xf>
    <xf numFmtId="171" fontId="12" fillId="0" borderId="0" xfId="40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12" fillId="0" borderId="0" xfId="0" applyFont="1" applyAlignment="1">
      <alignment/>
    </xf>
    <xf numFmtId="171" fontId="12" fillId="0" borderId="0" xfId="40" applyNumberFormat="1" applyFont="1" applyAlignment="1">
      <alignment/>
    </xf>
    <xf numFmtId="171" fontId="0" fillId="0" borderId="0" xfId="40" applyNumberFormat="1" applyFont="1" applyAlignment="1">
      <alignment/>
    </xf>
    <xf numFmtId="171" fontId="10" fillId="0" borderId="0" xfId="40" applyNumberFormat="1" applyFont="1" applyAlignment="1">
      <alignment/>
    </xf>
    <xf numFmtId="2" fontId="13" fillId="0" borderId="0" xfId="60" applyNumberFormat="1" applyFont="1" applyBorder="1" applyAlignment="1">
      <alignment/>
    </xf>
    <xf numFmtId="2" fontId="13" fillId="0" borderId="0" xfId="60" applyNumberFormat="1" applyFont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2" fontId="13" fillId="0" borderId="0" xfId="0" applyNumberFormat="1" applyFont="1" applyBorder="1" applyAlignment="1">
      <alignment horizontal="center"/>
    </xf>
    <xf numFmtId="171" fontId="0" fillId="0" borderId="0" xfId="0" applyNumberFormat="1" applyAlignment="1">
      <alignment/>
    </xf>
    <xf numFmtId="171" fontId="12" fillId="0" borderId="0" xfId="40" applyNumberFormat="1" applyFont="1" applyAlignment="1">
      <alignment horizontal="right"/>
    </xf>
    <xf numFmtId="0" fontId="1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13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1" fontId="1" fillId="0" borderId="10" xfId="40" applyNumberFormat="1" applyFont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/>
    </xf>
    <xf numFmtId="0" fontId="4" fillId="0" borderId="12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/>
    </xf>
    <xf numFmtId="171" fontId="0" fillId="0" borderId="0" xfId="0" applyNumberFormat="1" applyFont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 vertical="center"/>
    </xf>
    <xf numFmtId="3" fontId="12" fillId="0" borderId="0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171" fontId="1" fillId="0" borderId="10" xfId="4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171" fontId="12" fillId="0" borderId="0" xfId="40" applyNumberFormat="1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171" fontId="1" fillId="0" borderId="10" xfId="4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1" fontId="0" fillId="0" borderId="0" xfId="40" applyNumberFormat="1" applyFont="1" applyAlignment="1">
      <alignment horizontal="center" vertical="center"/>
    </xf>
    <xf numFmtId="171" fontId="4" fillId="0" borderId="0" xfId="40" applyNumberFormat="1" applyFont="1" applyAlignment="1">
      <alignment horizontal="center" vertical="center"/>
    </xf>
    <xf numFmtId="171" fontId="13" fillId="0" borderId="0" xfId="40" applyNumberFormat="1" applyFont="1" applyAlignment="1">
      <alignment horizontal="center" vertical="center"/>
    </xf>
    <xf numFmtId="171" fontId="12" fillId="0" borderId="0" xfId="40" applyNumberFormat="1" applyFont="1" applyAlignment="1">
      <alignment horizontal="center" vertical="center"/>
    </xf>
    <xf numFmtId="171" fontId="12" fillId="0" borderId="0" xfId="40" applyNumberFormat="1" applyFont="1" applyFill="1" applyBorder="1" applyAlignment="1">
      <alignment horizontal="center" vertical="center"/>
    </xf>
    <xf numFmtId="171" fontId="13" fillId="0" borderId="0" xfId="4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71" fontId="0" fillId="0" borderId="0" xfId="40" applyNumberFormat="1" applyFont="1" applyAlignment="1">
      <alignment horizontal="right"/>
    </xf>
    <xf numFmtId="0" fontId="0" fillId="0" borderId="0" xfId="0" applyFont="1" applyAlignment="1">
      <alignment horizontal="right"/>
    </xf>
    <xf numFmtId="171" fontId="0" fillId="34" borderId="0" xfId="40" applyNumberFormat="1" applyFont="1" applyFill="1" applyAlignment="1">
      <alignment/>
    </xf>
    <xf numFmtId="0" fontId="0" fillId="34" borderId="0" xfId="0" applyFill="1" applyAlignment="1">
      <alignment/>
    </xf>
    <xf numFmtId="171" fontId="12" fillId="34" borderId="0" xfId="40" applyNumberFormat="1" applyFont="1" applyFill="1" applyBorder="1" applyAlignment="1">
      <alignment horizontal="right"/>
    </xf>
    <xf numFmtId="171" fontId="4" fillId="34" borderId="0" xfId="40" applyNumberFormat="1" applyFont="1" applyFill="1" applyAlignment="1">
      <alignment/>
    </xf>
    <xf numFmtId="171" fontId="13" fillId="34" borderId="0" xfId="40" applyNumberFormat="1" applyFont="1" applyFill="1" applyBorder="1" applyAlignment="1">
      <alignment horizontal="right"/>
    </xf>
    <xf numFmtId="171" fontId="11" fillId="0" borderId="16" xfId="40" applyNumberFormat="1" applyFont="1" applyBorder="1" applyAlignment="1">
      <alignment/>
    </xf>
    <xf numFmtId="0" fontId="0" fillId="0" borderId="0" xfId="0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71" fontId="0" fillId="0" borderId="0" xfId="0" applyNumberFormat="1" applyAlignment="1">
      <alignment horizontal="right" vertical="center"/>
    </xf>
    <xf numFmtId="171" fontId="12" fillId="34" borderId="0" xfId="40" applyNumberFormat="1" applyFont="1" applyFill="1" applyBorder="1" applyAlignment="1">
      <alignment horizontal="right" vertical="center"/>
    </xf>
    <xf numFmtId="171" fontId="12" fillId="0" borderId="0" xfId="40" applyNumberFormat="1" applyFont="1" applyAlignment="1">
      <alignment horizontal="right" vertical="center"/>
    </xf>
    <xf numFmtId="171" fontId="0" fillId="0" borderId="0" xfId="40" applyNumberFormat="1" applyFont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171" fontId="0" fillId="0" borderId="0" xfId="40" applyNumberFormat="1" applyFont="1" applyAlignment="1">
      <alignment/>
    </xf>
    <xf numFmtId="171" fontId="0" fillId="34" borderId="0" xfId="40" applyNumberFormat="1" applyFont="1" applyFill="1" applyAlignment="1">
      <alignment/>
    </xf>
    <xf numFmtId="0" fontId="12" fillId="0" borderId="0" xfId="0" applyFont="1" applyAlignment="1">
      <alignment wrapText="1"/>
    </xf>
    <xf numFmtId="171" fontId="0" fillId="0" borderId="0" xfId="40" applyNumberFormat="1" applyFont="1" applyFill="1" applyAlignment="1">
      <alignment/>
    </xf>
    <xf numFmtId="0" fontId="0" fillId="0" borderId="0" xfId="0" applyFill="1" applyAlignment="1">
      <alignment horizontal="right"/>
    </xf>
    <xf numFmtId="171" fontId="0" fillId="0" borderId="0" xfId="0" applyNumberFormat="1" applyFill="1" applyAlignment="1">
      <alignment/>
    </xf>
    <xf numFmtId="171" fontId="0" fillId="0" borderId="0" xfId="0" applyNumberFormat="1" applyFill="1" applyAlignment="1">
      <alignment horizontal="right" vertical="center"/>
    </xf>
    <xf numFmtId="171" fontId="4" fillId="0" borderId="0" xfId="40" applyNumberFormat="1" applyFont="1" applyFill="1" applyAlignment="1">
      <alignment/>
    </xf>
    <xf numFmtId="171" fontId="0" fillId="0" borderId="0" xfId="40" applyNumberFormat="1" applyFont="1" applyFill="1" applyAlignment="1">
      <alignment/>
    </xf>
    <xf numFmtId="171" fontId="0" fillId="0" borderId="0" xfId="4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171" fontId="12" fillId="0" borderId="0" xfId="40" applyNumberFormat="1" applyFont="1" applyFill="1" applyAlignment="1">
      <alignment horizontal="center"/>
    </xf>
    <xf numFmtId="171" fontId="13" fillId="0" borderId="0" xfId="40" applyNumberFormat="1" applyFont="1" applyFill="1" applyAlignment="1">
      <alignment horizontal="center"/>
    </xf>
    <xf numFmtId="0" fontId="0" fillId="0" borderId="0" xfId="0" applyFill="1" applyAlignment="1">
      <alignment/>
    </xf>
    <xf numFmtId="171" fontId="0" fillId="0" borderId="0" xfId="0" applyNumberFormat="1" applyFont="1" applyFill="1" applyAlignment="1">
      <alignment horizontal="right" vertical="center"/>
    </xf>
    <xf numFmtId="171" fontId="0" fillId="0" borderId="0" xfId="40" applyNumberFormat="1" applyFont="1" applyFill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171" fontId="2" fillId="0" borderId="10" xfId="4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left" wrapText="1"/>
    </xf>
    <xf numFmtId="171" fontId="2" fillId="0" borderId="10" xfId="4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wrapText="1"/>
    </xf>
    <xf numFmtId="171" fontId="1" fillId="0" borderId="10" xfId="40" applyNumberFormat="1" applyFont="1" applyBorder="1" applyAlignment="1">
      <alignment horizontal="right" wrapText="1"/>
    </xf>
    <xf numFmtId="171" fontId="1" fillId="0" borderId="10" xfId="40" applyNumberFormat="1" applyFont="1" applyBorder="1" applyAlignment="1">
      <alignment/>
    </xf>
    <xf numFmtId="0" fontId="2" fillId="0" borderId="10" xfId="0" applyFont="1" applyBorder="1" applyAlignment="1">
      <alignment/>
    </xf>
    <xf numFmtId="171" fontId="2" fillId="0" borderId="10" xfId="40" applyNumberFormat="1" applyFont="1" applyBorder="1" applyAlignment="1">
      <alignment/>
    </xf>
    <xf numFmtId="171" fontId="2" fillId="0" borderId="10" xfId="40" applyNumberFormat="1" applyFont="1" applyBorder="1" applyAlignment="1">
      <alignment horizontal="center"/>
    </xf>
    <xf numFmtId="171" fontId="2" fillId="0" borderId="10" xfId="40" applyNumberFormat="1" applyFont="1" applyBorder="1" applyAlignment="1">
      <alignment/>
    </xf>
    <xf numFmtId="0" fontId="11" fillId="0" borderId="10" xfId="0" applyFont="1" applyBorder="1" applyAlignment="1">
      <alignment/>
    </xf>
    <xf numFmtId="171" fontId="2" fillId="0" borderId="10" xfId="0" applyNumberFormat="1" applyFont="1" applyBorder="1" applyAlignment="1">
      <alignment/>
    </xf>
    <xf numFmtId="0" fontId="19" fillId="0" borderId="10" xfId="0" applyFont="1" applyBorder="1" applyAlignment="1">
      <alignment wrapText="1"/>
    </xf>
    <xf numFmtId="171" fontId="2" fillId="0" borderId="10" xfId="40" applyNumberFormat="1" applyFont="1" applyBorder="1" applyAlignment="1">
      <alignment horizontal="left" vertical="top" wrapText="1"/>
    </xf>
    <xf numFmtId="171" fontId="1" fillId="0" borderId="10" xfId="40" applyNumberFormat="1" applyFont="1" applyBorder="1" applyAlignment="1">
      <alignment horizontal="left"/>
    </xf>
    <xf numFmtId="3" fontId="0" fillId="0" borderId="17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22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4" fillId="0" borderId="23" xfId="0" applyFont="1" applyBorder="1" applyAlignment="1">
      <alignment horizontal="left"/>
    </xf>
    <xf numFmtId="3" fontId="4" fillId="0" borderId="18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3" fontId="4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171" fontId="0" fillId="0" borderId="0" xfId="0" applyNumberFormat="1" applyFont="1" applyAlignment="1">
      <alignment horizontal="center"/>
    </xf>
    <xf numFmtId="0" fontId="16" fillId="0" borderId="0" xfId="0" applyFont="1" applyFill="1" applyAlignment="1">
      <alignment/>
    </xf>
    <xf numFmtId="171" fontId="0" fillId="0" borderId="0" xfId="0" applyNumberFormat="1" applyAlignment="1">
      <alignment horizontal="right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>
      <alignment horizontal="right"/>
    </xf>
    <xf numFmtId="41" fontId="13" fillId="0" borderId="0" xfId="0" applyNumberFormat="1" applyFont="1" applyAlignment="1">
      <alignment/>
    </xf>
    <xf numFmtId="0" fontId="20" fillId="0" borderId="13" xfId="0" applyFont="1" applyBorder="1" applyAlignment="1">
      <alignment/>
    </xf>
    <xf numFmtId="0" fontId="21" fillId="0" borderId="13" xfId="0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25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3" fontId="13" fillId="0" borderId="11" xfId="0" applyNumberFormat="1" applyFont="1" applyBorder="1" applyAlignment="1">
      <alignment horizontal="right" vertical="center" wrapText="1"/>
    </xf>
    <xf numFmtId="3" fontId="13" fillId="0" borderId="12" xfId="0" applyNumberFormat="1" applyFont="1" applyBorder="1" applyAlignment="1">
      <alignment horizontal="right" vertical="center" wrapText="1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0" fillId="0" borderId="12" xfId="0" applyBorder="1" applyAlignment="1">
      <alignment/>
    </xf>
    <xf numFmtId="3" fontId="13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13" fillId="0" borderId="12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3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Alignment="1">
      <alignment horizontal="center"/>
    </xf>
    <xf numFmtId="0" fontId="2" fillId="33" borderId="26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28" xfId="0" applyFont="1" applyFill="1" applyBorder="1" applyAlignment="1">
      <alignment horizontal="center" vertical="top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0" fontId="21" fillId="0" borderId="27" xfId="0" applyFont="1" applyBorder="1" applyAlignment="1">
      <alignment horizontal="center" wrapText="1"/>
    </xf>
    <xf numFmtId="0" fontId="21" fillId="0" borderId="28" xfId="0" applyFont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horizontal="left"/>
    </xf>
    <xf numFmtId="0" fontId="4" fillId="0" borderId="20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view="pageLayout" workbookViewId="0" topLeftCell="A1">
      <selection activeCell="S3" sqref="S3"/>
    </sheetView>
  </sheetViews>
  <sheetFormatPr defaultColWidth="9.140625" defaultRowHeight="12.75"/>
  <cols>
    <col min="1" max="1" width="42.00390625" style="0" customWidth="1"/>
    <col min="2" max="2" width="7.28125" style="0" hidden="1" customWidth="1"/>
    <col min="3" max="3" width="9.140625" style="0" hidden="1" customWidth="1"/>
    <col min="4" max="4" width="11.00390625" style="0" hidden="1" customWidth="1"/>
    <col min="5" max="6" width="12.28125" style="0" hidden="1" customWidth="1"/>
    <col min="7" max="9" width="12.421875" style="0" hidden="1" customWidth="1"/>
    <col min="10" max="10" width="12.28125" style="0" hidden="1" customWidth="1"/>
    <col min="11" max="12" width="12.421875" style="0" hidden="1" customWidth="1"/>
    <col min="13" max="13" width="11.57421875" style="115" customWidth="1"/>
    <col min="14" max="14" width="10.8515625" style="0" hidden="1" customWidth="1"/>
    <col min="15" max="15" width="4.00390625" style="0" hidden="1" customWidth="1"/>
    <col min="16" max="16" width="17.140625" style="0" hidden="1" customWidth="1"/>
    <col min="17" max="17" width="11.00390625" style="0" customWidth="1"/>
    <col min="18" max="18" width="11.140625" style="0" customWidth="1"/>
    <col min="19" max="19" width="11.57421875" style="0" customWidth="1"/>
  </cols>
  <sheetData>
    <row r="1" spans="1:14" ht="12.75" customHeight="1">
      <c r="A1" s="240" t="s">
        <v>120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9" ht="12.75" customHeight="1">
      <c r="A2" s="75"/>
      <c r="B2" s="75"/>
      <c r="C2" s="75"/>
      <c r="D2" s="75"/>
      <c r="E2" s="75"/>
      <c r="F2" s="75"/>
      <c r="G2" s="75"/>
      <c r="H2" s="75"/>
      <c r="I2" s="75"/>
    </row>
    <row r="3" spans="1:14" ht="12.75" customHeight="1">
      <c r="A3" s="241" t="s">
        <v>162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2:19" ht="12.75">
      <c r="B4" s="18"/>
      <c r="C4" s="2"/>
      <c r="N4" s="2" t="s">
        <v>62</v>
      </c>
      <c r="S4" s="127" t="s">
        <v>62</v>
      </c>
    </row>
    <row r="5" spans="1:19" ht="12.75">
      <c r="A5" s="234" t="s">
        <v>0</v>
      </c>
      <c r="B5" s="236" t="s">
        <v>31</v>
      </c>
      <c r="C5" s="238" t="s">
        <v>32</v>
      </c>
      <c r="D5" s="19" t="s">
        <v>45</v>
      </c>
      <c r="E5" s="19" t="s">
        <v>48</v>
      </c>
      <c r="F5" s="19" t="s">
        <v>50</v>
      </c>
      <c r="G5" s="19" t="s">
        <v>106</v>
      </c>
      <c r="H5" s="76" t="s">
        <v>65</v>
      </c>
      <c r="I5" s="79" t="s">
        <v>65</v>
      </c>
      <c r="J5" s="79" t="s">
        <v>88</v>
      </c>
      <c r="K5" s="79" t="s">
        <v>79</v>
      </c>
      <c r="L5" s="79" t="s">
        <v>112</v>
      </c>
      <c r="M5" s="116" t="s">
        <v>167</v>
      </c>
      <c r="N5" s="76" t="s">
        <v>107</v>
      </c>
      <c r="P5" t="s">
        <v>138</v>
      </c>
      <c r="Q5" s="140" t="s">
        <v>190</v>
      </c>
      <c r="R5" s="140" t="s">
        <v>154</v>
      </c>
      <c r="S5" s="116" t="s">
        <v>184</v>
      </c>
    </row>
    <row r="6" spans="1:19" ht="14.25" customHeight="1">
      <c r="A6" s="235"/>
      <c r="B6" s="237"/>
      <c r="C6" s="239"/>
      <c r="D6" s="20" t="s">
        <v>63</v>
      </c>
      <c r="E6" s="20" t="s">
        <v>44</v>
      </c>
      <c r="F6" s="20" t="s">
        <v>64</v>
      </c>
      <c r="G6" s="20" t="s">
        <v>49</v>
      </c>
      <c r="H6" s="77" t="s">
        <v>72</v>
      </c>
      <c r="I6" s="80" t="s">
        <v>75</v>
      </c>
      <c r="J6" s="81" t="s">
        <v>77</v>
      </c>
      <c r="K6" s="83" t="s">
        <v>78</v>
      </c>
      <c r="L6" s="77" t="s">
        <v>78</v>
      </c>
      <c r="M6" s="117" t="s">
        <v>49</v>
      </c>
      <c r="N6" s="77" t="s">
        <v>114</v>
      </c>
      <c r="Q6" s="141" t="s">
        <v>114</v>
      </c>
      <c r="R6" s="141" t="s">
        <v>143</v>
      </c>
      <c r="S6" s="142" t="s">
        <v>49</v>
      </c>
    </row>
    <row r="7" spans="1:14" ht="16.5" customHeight="1">
      <c r="A7" s="84"/>
      <c r="B7" s="85"/>
      <c r="C7" s="86"/>
      <c r="D7" s="37"/>
      <c r="E7" s="37"/>
      <c r="F7" s="37"/>
      <c r="G7" s="37"/>
      <c r="H7" s="10"/>
      <c r="I7" s="87"/>
      <c r="J7" s="88"/>
      <c r="K7" s="89"/>
      <c r="L7" s="10"/>
      <c r="M7" s="118"/>
      <c r="N7" s="10"/>
    </row>
    <row r="8" spans="1:20" ht="25.5">
      <c r="A8" s="150" t="s">
        <v>116</v>
      </c>
      <c r="B8" s="30"/>
      <c r="C8" s="30"/>
      <c r="D8" s="32"/>
      <c r="E8" s="32"/>
      <c r="F8" s="32"/>
      <c r="G8" s="23">
        <v>7013</v>
      </c>
      <c r="H8" s="32"/>
      <c r="I8" s="32"/>
      <c r="J8" s="66">
        <v>7013</v>
      </c>
      <c r="K8" s="66">
        <v>13813</v>
      </c>
      <c r="L8" s="66">
        <v>7013</v>
      </c>
      <c r="M8" s="119">
        <v>63655</v>
      </c>
      <c r="N8" s="66">
        <v>67977</v>
      </c>
      <c r="P8" s="65">
        <f>N8-M8</f>
        <v>4322</v>
      </c>
      <c r="Q8" s="119">
        <v>71940</v>
      </c>
      <c r="R8" s="119">
        <v>71940</v>
      </c>
      <c r="S8" s="119">
        <v>53581</v>
      </c>
      <c r="T8" s="66"/>
    </row>
    <row r="9" spans="1:21" ht="12.75">
      <c r="A9" s="150" t="s">
        <v>104</v>
      </c>
      <c r="B9" s="30"/>
      <c r="C9" s="30"/>
      <c r="D9" s="32"/>
      <c r="E9" s="32"/>
      <c r="F9" s="32"/>
      <c r="G9" s="23">
        <v>105546</v>
      </c>
      <c r="H9" s="32"/>
      <c r="I9" s="32"/>
      <c r="J9" s="66">
        <v>105167</v>
      </c>
      <c r="K9" s="66">
        <v>94763</v>
      </c>
      <c r="L9" s="66">
        <v>105809</v>
      </c>
      <c r="M9" s="119">
        <v>43535</v>
      </c>
      <c r="N9" s="66">
        <v>39391</v>
      </c>
      <c r="P9" s="65">
        <f aca="true" t="shared" si="0" ref="P9:P55">N9-M9</f>
        <v>-4144</v>
      </c>
      <c r="Q9" s="119">
        <v>37254</v>
      </c>
      <c r="R9" s="119">
        <v>39473</v>
      </c>
      <c r="S9" s="119">
        <v>43510</v>
      </c>
      <c r="T9" s="66"/>
      <c r="U9" s="23"/>
    </row>
    <row r="10" spans="1:21" ht="12.75">
      <c r="A10" s="150" t="s">
        <v>80</v>
      </c>
      <c r="B10" s="30"/>
      <c r="C10" s="30"/>
      <c r="D10" s="32"/>
      <c r="E10" s="32"/>
      <c r="F10" s="32"/>
      <c r="G10" s="23">
        <v>3493</v>
      </c>
      <c r="H10" s="32"/>
      <c r="I10" s="32"/>
      <c r="J10" s="66">
        <v>3493</v>
      </c>
      <c r="K10" s="66">
        <v>5840</v>
      </c>
      <c r="L10" s="66">
        <v>3493</v>
      </c>
      <c r="M10" s="119">
        <v>33436</v>
      </c>
      <c r="N10" s="66">
        <v>25578</v>
      </c>
      <c r="P10" s="65">
        <f t="shared" si="0"/>
        <v>-7858</v>
      </c>
      <c r="Q10" s="119">
        <v>33436</v>
      </c>
      <c r="R10" s="119">
        <v>34659</v>
      </c>
      <c r="S10" s="119">
        <v>32736</v>
      </c>
      <c r="T10" s="66"/>
      <c r="U10" s="36"/>
    </row>
    <row r="11" spans="1:20" ht="12.75">
      <c r="A11" s="150" t="s">
        <v>81</v>
      </c>
      <c r="B11" s="30"/>
      <c r="C11" s="30"/>
      <c r="D11" s="32"/>
      <c r="E11" s="32"/>
      <c r="F11" s="32"/>
      <c r="G11" s="23">
        <v>5922</v>
      </c>
      <c r="H11" s="32"/>
      <c r="I11" s="32"/>
      <c r="J11" s="66">
        <v>5922</v>
      </c>
      <c r="K11" s="66">
        <v>5832</v>
      </c>
      <c r="L11" s="66">
        <v>5922</v>
      </c>
      <c r="M11" s="119">
        <v>2966</v>
      </c>
      <c r="N11" s="66">
        <v>2964</v>
      </c>
      <c r="P11" s="65">
        <f t="shared" si="0"/>
        <v>-2</v>
      </c>
      <c r="Q11" s="119">
        <v>2966</v>
      </c>
      <c r="R11" s="119">
        <v>2966</v>
      </c>
      <c r="S11" s="119">
        <v>2964</v>
      </c>
      <c r="T11" s="66"/>
    </row>
    <row r="12" spans="1:20" ht="16.5" customHeight="1">
      <c r="A12" s="56" t="s">
        <v>139</v>
      </c>
      <c r="B12" s="30"/>
      <c r="C12" s="30"/>
      <c r="D12" s="32"/>
      <c r="E12" s="32"/>
      <c r="F12" s="32"/>
      <c r="G12" s="23"/>
      <c r="H12" s="32"/>
      <c r="I12" s="32"/>
      <c r="J12" s="66"/>
      <c r="K12" s="66"/>
      <c r="L12" s="66"/>
      <c r="M12" s="119">
        <v>0</v>
      </c>
      <c r="N12" s="66">
        <v>1486</v>
      </c>
      <c r="P12" s="65">
        <f t="shared" si="0"/>
        <v>1486</v>
      </c>
      <c r="Q12" s="119">
        <v>1168</v>
      </c>
      <c r="R12" s="119">
        <v>1680</v>
      </c>
      <c r="S12" s="119">
        <v>0</v>
      </c>
      <c r="T12" s="66"/>
    </row>
    <row r="13" spans="1:20" ht="16.5" customHeight="1">
      <c r="A13" s="56" t="s">
        <v>185</v>
      </c>
      <c r="B13" s="30"/>
      <c r="C13" s="30"/>
      <c r="D13" s="32"/>
      <c r="E13" s="32"/>
      <c r="F13" s="32"/>
      <c r="G13" s="23"/>
      <c r="H13" s="32"/>
      <c r="I13" s="32"/>
      <c r="J13" s="66"/>
      <c r="K13" s="66"/>
      <c r="L13" s="66"/>
      <c r="M13" s="119">
        <v>0</v>
      </c>
      <c r="N13" s="66"/>
      <c r="P13" s="65"/>
      <c r="Q13" s="119">
        <v>0</v>
      </c>
      <c r="R13" s="119">
        <v>0</v>
      </c>
      <c r="S13" s="119">
        <v>131</v>
      </c>
      <c r="T13" s="66"/>
    </row>
    <row r="14" spans="1:20" ht="16.5" customHeight="1">
      <c r="A14" s="56" t="s">
        <v>186</v>
      </c>
      <c r="B14" s="30"/>
      <c r="C14" s="30"/>
      <c r="D14" s="32"/>
      <c r="E14" s="32"/>
      <c r="F14" s="32"/>
      <c r="G14" s="23"/>
      <c r="H14" s="32"/>
      <c r="I14" s="32"/>
      <c r="J14" s="66"/>
      <c r="K14" s="66"/>
      <c r="L14" s="66"/>
      <c r="M14" s="119">
        <v>0</v>
      </c>
      <c r="N14" s="66"/>
      <c r="P14" s="65"/>
      <c r="Q14" s="119">
        <v>0</v>
      </c>
      <c r="R14" s="119">
        <v>862</v>
      </c>
      <c r="S14" s="119">
        <v>0</v>
      </c>
      <c r="T14" s="66"/>
    </row>
    <row r="15" spans="1:20" ht="25.5">
      <c r="A15" s="150" t="s">
        <v>191</v>
      </c>
      <c r="B15" s="30"/>
      <c r="C15" s="30"/>
      <c r="D15" s="32"/>
      <c r="E15" s="32"/>
      <c r="F15" s="32"/>
      <c r="G15" s="23"/>
      <c r="H15" s="32"/>
      <c r="I15" s="32"/>
      <c r="J15" s="66"/>
      <c r="K15" s="66"/>
      <c r="L15" s="66"/>
      <c r="M15" s="119">
        <v>0</v>
      </c>
      <c r="N15" s="66"/>
      <c r="P15" s="65"/>
      <c r="Q15" s="119">
        <v>0</v>
      </c>
      <c r="R15" s="119">
        <v>1369</v>
      </c>
      <c r="S15" s="119">
        <v>0</v>
      </c>
      <c r="T15" s="66"/>
    </row>
    <row r="16" spans="1:20" ht="16.5" customHeight="1">
      <c r="A16" s="67" t="s">
        <v>124</v>
      </c>
      <c r="B16" s="30"/>
      <c r="C16" s="30"/>
      <c r="D16" s="32"/>
      <c r="E16" s="32"/>
      <c r="F16" s="32"/>
      <c r="G16" s="35">
        <f aca="true" t="shared" si="1" ref="G16:L16">SUM(G8:G11)</f>
        <v>121974</v>
      </c>
      <c r="H16" s="35">
        <f t="shared" si="1"/>
        <v>0</v>
      </c>
      <c r="I16" s="35">
        <f t="shared" si="1"/>
        <v>0</v>
      </c>
      <c r="J16" s="35">
        <f t="shared" si="1"/>
        <v>121595</v>
      </c>
      <c r="K16" s="35">
        <f t="shared" si="1"/>
        <v>120248</v>
      </c>
      <c r="L16" s="35">
        <f t="shared" si="1"/>
        <v>122237</v>
      </c>
      <c r="M16" s="120">
        <f>SUM(M8:M15)</f>
        <v>143592</v>
      </c>
      <c r="N16" s="120">
        <f>SUM(N8:N12)</f>
        <v>137396</v>
      </c>
      <c r="O16" s="120">
        <f>SUM(O8:O12)</f>
        <v>0</v>
      </c>
      <c r="P16" s="120">
        <f>SUM(P8:P12)</f>
        <v>-6196</v>
      </c>
      <c r="Q16" s="120">
        <f>SUM(Q8:Q15)</f>
        <v>146764</v>
      </c>
      <c r="R16" s="120">
        <f>SUM(R8:R15)</f>
        <v>152949</v>
      </c>
      <c r="S16" s="120">
        <f>SUM(S8:S15)</f>
        <v>132922</v>
      </c>
      <c r="T16" s="66"/>
    </row>
    <row r="17" spans="1:20" ht="15.75">
      <c r="A17" s="84"/>
      <c r="B17" s="85"/>
      <c r="C17" s="86"/>
      <c r="D17" s="37"/>
      <c r="E17" s="37"/>
      <c r="F17" s="37"/>
      <c r="G17" s="37"/>
      <c r="H17" s="10"/>
      <c r="I17" s="87"/>
      <c r="J17" s="88"/>
      <c r="K17" s="89"/>
      <c r="L17" s="10"/>
      <c r="M17" s="118"/>
      <c r="N17" s="10"/>
      <c r="P17" s="65">
        <f t="shared" si="0"/>
        <v>0</v>
      </c>
      <c r="Q17" s="119"/>
      <c r="R17" s="119"/>
      <c r="S17" s="119"/>
      <c r="T17" s="66"/>
    </row>
    <row r="18" spans="1:20" ht="12.75">
      <c r="A18" s="33" t="s">
        <v>118</v>
      </c>
      <c r="B18" s="18">
        <v>11231</v>
      </c>
      <c r="C18" s="18">
        <v>12283</v>
      </c>
      <c r="D18" s="23">
        <v>7389</v>
      </c>
      <c r="E18" s="23">
        <v>7000</v>
      </c>
      <c r="F18" s="23">
        <v>7427</v>
      </c>
      <c r="G18" s="23">
        <v>8500</v>
      </c>
      <c r="H18" s="23">
        <v>7000</v>
      </c>
      <c r="I18" s="23">
        <v>7000</v>
      </c>
      <c r="J18" s="23">
        <v>8500</v>
      </c>
      <c r="K18" s="23">
        <v>8548</v>
      </c>
      <c r="L18" s="23">
        <v>8792</v>
      </c>
      <c r="M18" s="119">
        <v>4363</v>
      </c>
      <c r="N18" s="119">
        <v>4195</v>
      </c>
      <c r="P18" s="65">
        <f t="shared" si="0"/>
        <v>-168</v>
      </c>
      <c r="Q18" s="119">
        <v>4363</v>
      </c>
      <c r="R18" s="119">
        <v>4769</v>
      </c>
      <c r="S18" s="119">
        <v>4769</v>
      </c>
      <c r="T18" s="66"/>
    </row>
    <row r="19" spans="1:20" ht="16.5" customHeight="1">
      <c r="A19" s="33" t="s">
        <v>156</v>
      </c>
      <c r="B19" s="18"/>
      <c r="C19" s="18"/>
      <c r="D19" s="23"/>
      <c r="E19" s="23"/>
      <c r="F19" s="23"/>
      <c r="G19" s="23"/>
      <c r="H19" s="23"/>
      <c r="I19" s="23"/>
      <c r="J19" s="23"/>
      <c r="K19" s="23"/>
      <c r="L19" s="23"/>
      <c r="M19" s="119">
        <v>0</v>
      </c>
      <c r="N19" s="119">
        <v>0</v>
      </c>
      <c r="P19" s="65"/>
      <c r="Q19" s="119">
        <v>0</v>
      </c>
      <c r="R19" s="119">
        <v>725</v>
      </c>
      <c r="S19" s="119">
        <v>0</v>
      </c>
      <c r="T19" s="66"/>
    </row>
    <row r="20" spans="1:20" ht="12.75">
      <c r="A20" s="33" t="s">
        <v>119</v>
      </c>
      <c r="B20" s="18"/>
      <c r="C20" s="18"/>
      <c r="D20" s="23">
        <v>2939</v>
      </c>
      <c r="E20" s="23">
        <v>3000</v>
      </c>
      <c r="F20" s="23">
        <v>2000</v>
      </c>
      <c r="G20" s="23">
        <v>2000</v>
      </c>
      <c r="H20" s="23">
        <v>3000</v>
      </c>
      <c r="I20" s="23">
        <v>3000</v>
      </c>
      <c r="J20" s="23">
        <v>2000</v>
      </c>
      <c r="K20" s="23">
        <v>1523</v>
      </c>
      <c r="L20" s="23">
        <v>3636</v>
      </c>
      <c r="M20" s="119">
        <v>11080</v>
      </c>
      <c r="N20" s="119">
        <v>30082</v>
      </c>
      <c r="P20" s="65">
        <f t="shared" si="0"/>
        <v>19002</v>
      </c>
      <c r="Q20" s="119">
        <v>11080</v>
      </c>
      <c r="R20" s="119">
        <v>13932</v>
      </c>
      <c r="S20" s="119">
        <v>6000</v>
      </c>
      <c r="T20" s="66"/>
    </row>
    <row r="21" spans="1:21" ht="25.5">
      <c r="A21" s="143" t="s">
        <v>125</v>
      </c>
      <c r="B21" s="18"/>
      <c r="C21" s="18"/>
      <c r="D21" s="32">
        <f aca="true" t="shared" si="2" ref="D21:L21">SUM(D18:D20)</f>
        <v>10328</v>
      </c>
      <c r="E21" s="32">
        <f t="shared" si="2"/>
        <v>10000</v>
      </c>
      <c r="F21" s="32">
        <f t="shared" si="2"/>
        <v>9427</v>
      </c>
      <c r="G21" s="32">
        <f t="shared" si="2"/>
        <v>10500</v>
      </c>
      <c r="H21" s="32">
        <f t="shared" si="2"/>
        <v>10000</v>
      </c>
      <c r="I21" s="32">
        <f t="shared" si="2"/>
        <v>10000</v>
      </c>
      <c r="J21" s="32">
        <f t="shared" si="2"/>
        <v>10500</v>
      </c>
      <c r="K21" s="32">
        <f t="shared" si="2"/>
        <v>10071</v>
      </c>
      <c r="L21" s="32">
        <f t="shared" si="2"/>
        <v>12428</v>
      </c>
      <c r="M21" s="121">
        <f>M16+M18+M20</f>
        <v>159035</v>
      </c>
      <c r="N21" s="121">
        <f>N16+N18+N20</f>
        <v>171673</v>
      </c>
      <c r="O21" s="121">
        <f>O16+O18+O20</f>
        <v>0</v>
      </c>
      <c r="P21" s="121">
        <f>P16+P18+P20</f>
        <v>12638</v>
      </c>
      <c r="Q21" s="121">
        <f>Q16+Q18+Q20</f>
        <v>162207</v>
      </c>
      <c r="R21" s="121">
        <f>SUM(R18:R20)+R16</f>
        <v>172375</v>
      </c>
      <c r="S21" s="121">
        <f>S16+S18+S20</f>
        <v>143691</v>
      </c>
      <c r="T21" s="66"/>
      <c r="U21" s="23"/>
    </row>
    <row r="22" spans="1:21" ht="12.75">
      <c r="A22" s="143"/>
      <c r="B22" s="18"/>
      <c r="C22" s="18"/>
      <c r="D22" s="32"/>
      <c r="E22" s="32"/>
      <c r="F22" s="32"/>
      <c r="G22" s="32"/>
      <c r="H22" s="32"/>
      <c r="I22" s="32"/>
      <c r="J22" s="32"/>
      <c r="K22" s="32"/>
      <c r="L22" s="32"/>
      <c r="M22" s="121"/>
      <c r="N22" s="121"/>
      <c r="O22" s="121"/>
      <c r="P22" s="121"/>
      <c r="Q22" s="121"/>
      <c r="R22" s="121"/>
      <c r="S22" s="121"/>
      <c r="T22" s="66"/>
      <c r="U22" s="23"/>
    </row>
    <row r="23" spans="1:21" ht="12.75">
      <c r="A23" s="143" t="s">
        <v>155</v>
      </c>
      <c r="B23" s="18"/>
      <c r="C23" s="18"/>
      <c r="D23" s="32"/>
      <c r="E23" s="32"/>
      <c r="F23" s="32"/>
      <c r="G23" s="32"/>
      <c r="H23" s="32"/>
      <c r="I23" s="32"/>
      <c r="J23" s="32"/>
      <c r="K23" s="32"/>
      <c r="L23" s="32"/>
      <c r="M23" s="121">
        <v>0</v>
      </c>
      <c r="N23" s="121">
        <v>0</v>
      </c>
      <c r="O23" s="121"/>
      <c r="P23" s="121"/>
      <c r="Q23" s="121">
        <v>0</v>
      </c>
      <c r="R23" s="121">
        <v>0</v>
      </c>
      <c r="S23" s="121">
        <v>0</v>
      </c>
      <c r="T23" s="66"/>
      <c r="U23" s="23"/>
    </row>
    <row r="24" spans="1:21" ht="16.5" customHeight="1">
      <c r="A24" s="29"/>
      <c r="B24" s="18"/>
      <c r="C24" s="18"/>
      <c r="D24" s="32"/>
      <c r="E24" s="32"/>
      <c r="F24" s="32"/>
      <c r="G24" s="32"/>
      <c r="H24" s="32"/>
      <c r="I24" s="32"/>
      <c r="J24" s="32"/>
      <c r="K24" s="32"/>
      <c r="L24" s="32"/>
      <c r="M24" s="121"/>
      <c r="N24" s="121"/>
      <c r="P24" s="65">
        <f t="shared" si="0"/>
        <v>0</v>
      </c>
      <c r="Q24" s="119"/>
      <c r="R24" s="119"/>
      <c r="S24" s="119"/>
      <c r="T24" s="66"/>
      <c r="U24" s="23"/>
    </row>
    <row r="25" spans="1:20" ht="16.5" customHeight="1">
      <c r="A25" s="21" t="s">
        <v>117</v>
      </c>
      <c r="B25" s="22">
        <v>32000</v>
      </c>
      <c r="C25" s="18">
        <v>38000</v>
      </c>
      <c r="D25" s="28">
        <v>56397</v>
      </c>
      <c r="E25" s="28">
        <v>60000</v>
      </c>
      <c r="F25" s="23">
        <v>64428</v>
      </c>
      <c r="G25" s="28">
        <v>65000</v>
      </c>
      <c r="H25" s="28">
        <v>63000</v>
      </c>
      <c r="I25" s="28">
        <v>63000</v>
      </c>
      <c r="J25" s="28">
        <v>65000</v>
      </c>
      <c r="K25" s="28">
        <v>70366</v>
      </c>
      <c r="L25" s="28">
        <v>70440</v>
      </c>
      <c r="M25" s="122">
        <v>8000</v>
      </c>
      <c r="N25" s="122">
        <v>8000</v>
      </c>
      <c r="P25" s="65">
        <f t="shared" si="0"/>
        <v>0</v>
      </c>
      <c r="Q25" s="119">
        <v>8000</v>
      </c>
      <c r="R25" s="119">
        <v>8810</v>
      </c>
      <c r="S25" s="119">
        <v>8000</v>
      </c>
      <c r="T25" s="66"/>
    </row>
    <row r="26" spans="1:20" ht="16.5" customHeight="1">
      <c r="A26" s="21" t="s">
        <v>34</v>
      </c>
      <c r="B26" s="22">
        <v>55000</v>
      </c>
      <c r="C26" s="18">
        <v>80000</v>
      </c>
      <c r="D26" s="23">
        <v>408730</v>
      </c>
      <c r="E26" s="23">
        <v>400000</v>
      </c>
      <c r="F26" s="23">
        <v>479710</v>
      </c>
      <c r="G26" s="28">
        <v>500000</v>
      </c>
      <c r="H26" s="28">
        <v>400000</v>
      </c>
      <c r="I26" s="28">
        <v>400000</v>
      </c>
      <c r="J26" s="28">
        <v>500650</v>
      </c>
      <c r="K26" s="28">
        <v>523290</v>
      </c>
      <c r="L26" s="28">
        <v>530679</v>
      </c>
      <c r="M26" s="122">
        <v>40000</v>
      </c>
      <c r="N26" s="122">
        <v>15800</v>
      </c>
      <c r="P26" s="65">
        <f t="shared" si="0"/>
        <v>-24200</v>
      </c>
      <c r="Q26" s="119">
        <v>40000</v>
      </c>
      <c r="R26" s="119">
        <v>156090</v>
      </c>
      <c r="S26" s="119">
        <v>40000</v>
      </c>
      <c r="T26" s="66"/>
    </row>
    <row r="27" spans="1:20" ht="16.5" customHeight="1">
      <c r="A27" s="21" t="s">
        <v>187</v>
      </c>
      <c r="B27" s="22"/>
      <c r="C27" s="18"/>
      <c r="D27" s="23"/>
      <c r="E27" s="23"/>
      <c r="F27" s="23"/>
      <c r="G27" s="28"/>
      <c r="H27" s="28"/>
      <c r="I27" s="28"/>
      <c r="J27" s="28"/>
      <c r="K27" s="28"/>
      <c r="L27" s="28"/>
      <c r="M27" s="122">
        <v>0</v>
      </c>
      <c r="N27" s="122"/>
      <c r="P27" s="65"/>
      <c r="Q27" s="119">
        <v>0</v>
      </c>
      <c r="R27" s="119">
        <v>36</v>
      </c>
      <c r="S27" s="119">
        <v>0</v>
      </c>
      <c r="T27" s="66"/>
    </row>
    <row r="28" spans="1:20" ht="16.5" customHeight="1">
      <c r="A28" s="21" t="s">
        <v>192</v>
      </c>
      <c r="B28" s="22"/>
      <c r="C28" s="18"/>
      <c r="D28" s="23"/>
      <c r="E28" s="23"/>
      <c r="F28" s="23"/>
      <c r="G28" s="28"/>
      <c r="H28" s="28"/>
      <c r="I28" s="28"/>
      <c r="J28" s="28"/>
      <c r="K28" s="28"/>
      <c r="L28" s="28"/>
      <c r="M28" s="122">
        <v>0</v>
      </c>
      <c r="N28" s="122"/>
      <c r="P28" s="65"/>
      <c r="Q28" s="119">
        <v>0</v>
      </c>
      <c r="R28" s="119">
        <v>517</v>
      </c>
      <c r="S28" s="119">
        <v>0</v>
      </c>
      <c r="T28" s="66"/>
    </row>
    <row r="29" spans="1:20" ht="16.5" customHeight="1">
      <c r="A29" s="21" t="s">
        <v>188</v>
      </c>
      <c r="B29" s="22"/>
      <c r="C29" s="18"/>
      <c r="D29" s="23"/>
      <c r="E29" s="23"/>
      <c r="F29" s="23"/>
      <c r="G29" s="28"/>
      <c r="H29" s="28"/>
      <c r="I29" s="28"/>
      <c r="J29" s="28"/>
      <c r="K29" s="28"/>
      <c r="L29" s="28"/>
      <c r="M29" s="122">
        <v>0</v>
      </c>
      <c r="N29" s="122"/>
      <c r="P29" s="65"/>
      <c r="Q29" s="119">
        <v>0</v>
      </c>
      <c r="R29" s="119">
        <v>0</v>
      </c>
      <c r="S29" s="119">
        <v>80000</v>
      </c>
      <c r="T29" s="66"/>
    </row>
    <row r="30" spans="1:20" ht="16.5" customHeight="1">
      <c r="A30" s="29" t="s">
        <v>35</v>
      </c>
      <c r="B30" s="30">
        <f aca="true" t="shared" si="3" ref="B30:P30">SUM(B25:B26)</f>
        <v>87000</v>
      </c>
      <c r="C30" s="30">
        <f t="shared" si="3"/>
        <v>118000</v>
      </c>
      <c r="D30" s="31">
        <f t="shared" si="3"/>
        <v>465127</v>
      </c>
      <c r="E30" s="31">
        <f t="shared" si="3"/>
        <v>460000</v>
      </c>
      <c r="F30" s="31">
        <f t="shared" si="3"/>
        <v>544138</v>
      </c>
      <c r="G30" s="31">
        <f t="shared" si="3"/>
        <v>565000</v>
      </c>
      <c r="H30" s="31">
        <f t="shared" si="3"/>
        <v>463000</v>
      </c>
      <c r="I30" s="31">
        <f t="shared" si="3"/>
        <v>463000</v>
      </c>
      <c r="J30" s="31">
        <f t="shared" si="3"/>
        <v>565650</v>
      </c>
      <c r="K30" s="31">
        <f t="shared" si="3"/>
        <v>593656</v>
      </c>
      <c r="L30" s="31">
        <f t="shared" si="3"/>
        <v>601119</v>
      </c>
      <c r="M30" s="121">
        <f>SUM(M25:M29)</f>
        <v>48000</v>
      </c>
      <c r="N30" s="121">
        <f t="shared" si="3"/>
        <v>23800</v>
      </c>
      <c r="O30" s="121">
        <f t="shared" si="3"/>
        <v>0</v>
      </c>
      <c r="P30" s="121">
        <f t="shared" si="3"/>
        <v>-24200</v>
      </c>
      <c r="Q30" s="121">
        <f>SUM(Q25:Q29)</f>
        <v>48000</v>
      </c>
      <c r="R30" s="121">
        <f>SUM(R25:R29)</f>
        <v>165453</v>
      </c>
      <c r="S30" s="121">
        <f>SUM(S25:S29)</f>
        <v>128000</v>
      </c>
      <c r="T30" s="66"/>
    </row>
    <row r="31" spans="2:20" ht="16.5" customHeight="1">
      <c r="B31" s="18"/>
      <c r="C31" s="18"/>
      <c r="D31" s="23"/>
      <c r="E31" s="23"/>
      <c r="F31" s="23"/>
      <c r="H31" s="61"/>
      <c r="I31" s="61"/>
      <c r="N31" s="115"/>
      <c r="P31" s="65">
        <f t="shared" si="0"/>
        <v>0</v>
      </c>
      <c r="Q31" s="119"/>
      <c r="R31" s="119"/>
      <c r="S31" s="119"/>
      <c r="T31" s="66"/>
    </row>
    <row r="32" spans="1:20" ht="16.5" customHeight="1">
      <c r="A32" s="21" t="s">
        <v>108</v>
      </c>
      <c r="B32" s="22">
        <v>25000</v>
      </c>
      <c r="C32" s="18">
        <v>38000</v>
      </c>
      <c r="D32" s="23">
        <v>101166</v>
      </c>
      <c r="E32" s="23">
        <v>100000</v>
      </c>
      <c r="F32" s="23">
        <v>103016</v>
      </c>
      <c r="G32" s="28">
        <v>35000</v>
      </c>
      <c r="H32" s="28">
        <v>95000</v>
      </c>
      <c r="I32" s="28">
        <v>95000</v>
      </c>
      <c r="J32" s="28">
        <v>35000</v>
      </c>
      <c r="K32" s="28">
        <v>41231</v>
      </c>
      <c r="L32" s="28">
        <v>41186</v>
      </c>
      <c r="M32" s="122">
        <v>8000</v>
      </c>
      <c r="N32" s="122">
        <v>6200</v>
      </c>
      <c r="P32" s="65">
        <f t="shared" si="0"/>
        <v>-1800</v>
      </c>
      <c r="Q32" s="119">
        <v>8000</v>
      </c>
      <c r="R32" s="119">
        <v>7242</v>
      </c>
      <c r="S32" s="119">
        <v>8000</v>
      </c>
      <c r="T32" s="66"/>
    </row>
    <row r="33" spans="1:20" ht="16.5" customHeight="1">
      <c r="A33" s="29" t="s">
        <v>189</v>
      </c>
      <c r="B33" s="30">
        <f aca="true" t="shared" si="4" ref="B33:L33">SUM(B32:B32)</f>
        <v>25000</v>
      </c>
      <c r="C33" s="30">
        <f t="shared" si="4"/>
        <v>38000</v>
      </c>
      <c r="D33" s="32">
        <f t="shared" si="4"/>
        <v>101166</v>
      </c>
      <c r="E33" s="32">
        <f t="shared" si="4"/>
        <v>100000</v>
      </c>
      <c r="F33" s="32">
        <f t="shared" si="4"/>
        <v>103016</v>
      </c>
      <c r="G33" s="32">
        <f t="shared" si="4"/>
        <v>35000</v>
      </c>
      <c r="H33" s="32">
        <f t="shared" si="4"/>
        <v>95000</v>
      </c>
      <c r="I33" s="32">
        <f t="shared" si="4"/>
        <v>95000</v>
      </c>
      <c r="J33" s="32">
        <f t="shared" si="4"/>
        <v>35000</v>
      </c>
      <c r="K33" s="32">
        <f t="shared" si="4"/>
        <v>41231</v>
      </c>
      <c r="L33" s="32">
        <f t="shared" si="4"/>
        <v>41186</v>
      </c>
      <c r="M33" s="121">
        <f>M32</f>
        <v>8000</v>
      </c>
      <c r="N33" s="121">
        <f aca="true" t="shared" si="5" ref="N33:S33">N32</f>
        <v>6200</v>
      </c>
      <c r="O33" s="121">
        <f t="shared" si="5"/>
        <v>0</v>
      </c>
      <c r="P33" s="121">
        <f t="shared" si="5"/>
        <v>-1800</v>
      </c>
      <c r="Q33" s="121">
        <f t="shared" si="5"/>
        <v>8000</v>
      </c>
      <c r="R33" s="121">
        <f t="shared" si="5"/>
        <v>7242</v>
      </c>
      <c r="S33" s="121">
        <f t="shared" si="5"/>
        <v>8000</v>
      </c>
      <c r="T33" s="66"/>
    </row>
    <row r="34" spans="1:20" ht="16.5" customHeight="1">
      <c r="A34" s="29" t="s">
        <v>193</v>
      </c>
      <c r="B34" s="30"/>
      <c r="C34" s="30"/>
      <c r="D34" s="32"/>
      <c r="E34" s="32"/>
      <c r="F34" s="32"/>
      <c r="G34" s="32"/>
      <c r="H34" s="32"/>
      <c r="I34" s="32"/>
      <c r="J34" s="32"/>
      <c r="K34" s="32"/>
      <c r="L34" s="32"/>
      <c r="M34" s="121">
        <f>M30+M33</f>
        <v>56000</v>
      </c>
      <c r="N34" s="121">
        <f aca="true" t="shared" si="6" ref="N34:S34">N30+N33</f>
        <v>30000</v>
      </c>
      <c r="O34" s="121">
        <f t="shared" si="6"/>
        <v>0</v>
      </c>
      <c r="P34" s="121">
        <f t="shared" si="6"/>
        <v>-26000</v>
      </c>
      <c r="Q34" s="121">
        <f t="shared" si="6"/>
        <v>56000</v>
      </c>
      <c r="R34" s="121">
        <f t="shared" si="6"/>
        <v>172695</v>
      </c>
      <c r="S34" s="121">
        <f t="shared" si="6"/>
        <v>136000</v>
      </c>
      <c r="T34" s="66"/>
    </row>
    <row r="35" spans="1:21" ht="16.5" customHeight="1">
      <c r="A35" s="29"/>
      <c r="B35" s="18"/>
      <c r="C35" s="18"/>
      <c r="D35" s="32"/>
      <c r="E35" s="32"/>
      <c r="F35" s="32"/>
      <c r="G35" s="32"/>
      <c r="H35" s="32"/>
      <c r="I35" s="32"/>
      <c r="J35" s="32"/>
      <c r="K35" s="32"/>
      <c r="L35" s="32"/>
      <c r="M35" s="121"/>
      <c r="N35" s="121"/>
      <c r="P35" s="65">
        <f t="shared" si="0"/>
        <v>0</v>
      </c>
      <c r="Q35" s="119"/>
      <c r="R35" s="119"/>
      <c r="S35" s="119"/>
      <c r="T35" s="66"/>
      <c r="U35" s="23"/>
    </row>
    <row r="36" spans="1:20" ht="16.5" customHeight="1">
      <c r="A36" s="21" t="s">
        <v>33</v>
      </c>
      <c r="B36" s="25"/>
      <c r="C36" s="25"/>
      <c r="D36" s="26"/>
      <c r="E36" s="26"/>
      <c r="F36" s="26"/>
      <c r="G36" s="27">
        <v>16500</v>
      </c>
      <c r="H36" s="27">
        <v>17100</v>
      </c>
      <c r="I36" s="27">
        <v>17100</v>
      </c>
      <c r="J36" s="27">
        <v>16500</v>
      </c>
      <c r="K36" s="27">
        <v>11835</v>
      </c>
      <c r="L36" s="27">
        <v>8342</v>
      </c>
      <c r="M36" s="123">
        <v>1560</v>
      </c>
      <c r="N36" s="123">
        <v>935</v>
      </c>
      <c r="P36" s="65">
        <f t="shared" si="0"/>
        <v>-625</v>
      </c>
      <c r="Q36" s="119">
        <v>1560</v>
      </c>
      <c r="R36" s="119">
        <v>2125</v>
      </c>
      <c r="S36" s="119">
        <v>1200</v>
      </c>
      <c r="T36" s="66"/>
    </row>
    <row r="37" spans="1:20" ht="16.5" customHeight="1">
      <c r="A37" s="21" t="s">
        <v>194</v>
      </c>
      <c r="B37" s="25"/>
      <c r="C37" s="25"/>
      <c r="D37" s="26"/>
      <c r="E37" s="26"/>
      <c r="F37" s="26"/>
      <c r="G37" s="27"/>
      <c r="H37" s="27"/>
      <c r="I37" s="27"/>
      <c r="J37" s="27"/>
      <c r="K37" s="27"/>
      <c r="L37" s="27"/>
      <c r="M37" s="123">
        <v>1466</v>
      </c>
      <c r="N37" s="123"/>
      <c r="P37" s="65"/>
      <c r="Q37" s="119">
        <v>1466</v>
      </c>
      <c r="R37" s="119">
        <v>3005</v>
      </c>
      <c r="S37" s="119">
        <v>700</v>
      </c>
      <c r="T37" s="66"/>
    </row>
    <row r="38" spans="1:20" ht="16.5" customHeight="1">
      <c r="A38" s="21" t="s">
        <v>164</v>
      </c>
      <c r="B38" s="25"/>
      <c r="C38" s="25"/>
      <c r="D38" s="26"/>
      <c r="E38" s="26"/>
      <c r="F38" s="26"/>
      <c r="G38" s="27"/>
      <c r="H38" s="27"/>
      <c r="I38" s="27"/>
      <c r="J38" s="27"/>
      <c r="K38" s="27"/>
      <c r="L38" s="27"/>
      <c r="M38" s="123">
        <v>395</v>
      </c>
      <c r="N38" s="123"/>
      <c r="P38" s="65"/>
      <c r="Q38" s="119">
        <v>395</v>
      </c>
      <c r="R38" s="119">
        <v>3104</v>
      </c>
      <c r="S38" s="119">
        <v>0</v>
      </c>
      <c r="T38" s="66"/>
    </row>
    <row r="39" spans="1:20" ht="12.75">
      <c r="A39" s="24" t="s">
        <v>123</v>
      </c>
      <c r="B39" s="25"/>
      <c r="C39" s="25"/>
      <c r="D39" s="26"/>
      <c r="E39" s="26"/>
      <c r="F39" s="26"/>
      <c r="G39" s="26">
        <f aca="true" t="shared" si="7" ref="G39:L39">SUM(G36:G36)</f>
        <v>16500</v>
      </c>
      <c r="H39" s="26">
        <f t="shared" si="7"/>
        <v>17100</v>
      </c>
      <c r="I39" s="26">
        <f t="shared" si="7"/>
        <v>17100</v>
      </c>
      <c r="J39" s="26">
        <f t="shared" si="7"/>
        <v>16500</v>
      </c>
      <c r="K39" s="26">
        <f t="shared" si="7"/>
        <v>11835</v>
      </c>
      <c r="L39" s="26">
        <f t="shared" si="7"/>
        <v>8342</v>
      </c>
      <c r="M39" s="124">
        <f>SUM(M36:M38)</f>
        <v>3421</v>
      </c>
      <c r="N39" s="124">
        <f>SUM(N36:N36)</f>
        <v>935</v>
      </c>
      <c r="O39" s="124">
        <f>SUM(O36:O36)</f>
        <v>0</v>
      </c>
      <c r="P39" s="124">
        <f>SUM(P36:P36)</f>
        <v>-625</v>
      </c>
      <c r="Q39" s="124">
        <f>SUM(Q36:Q38)</f>
        <v>3421</v>
      </c>
      <c r="R39" s="124">
        <f>SUM(R36:R38)</f>
        <v>8234</v>
      </c>
      <c r="S39" s="124">
        <f>SUM(S36:S38)</f>
        <v>1900</v>
      </c>
      <c r="T39" s="66"/>
    </row>
    <row r="40" spans="1:20" ht="12.75">
      <c r="A40" s="24"/>
      <c r="B40" s="25"/>
      <c r="C40" s="25"/>
      <c r="D40" s="26"/>
      <c r="E40" s="26"/>
      <c r="F40" s="26"/>
      <c r="G40" s="26"/>
      <c r="H40" s="26"/>
      <c r="I40" s="26"/>
      <c r="J40" s="26"/>
      <c r="K40" s="26"/>
      <c r="L40" s="26"/>
      <c r="M40" s="124"/>
      <c r="N40" s="26"/>
      <c r="P40" s="65">
        <f t="shared" si="0"/>
        <v>0</v>
      </c>
      <c r="Q40" s="119"/>
      <c r="R40" s="119"/>
      <c r="S40" s="119"/>
      <c r="T40" s="66"/>
    </row>
    <row r="41" spans="1:20" ht="12.75">
      <c r="A41" s="24" t="s">
        <v>158</v>
      </c>
      <c r="B41" s="25"/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124">
        <v>0</v>
      </c>
      <c r="N41" s="26">
        <v>0</v>
      </c>
      <c r="P41" s="65"/>
      <c r="Q41" s="119">
        <v>0</v>
      </c>
      <c r="R41" s="120">
        <v>0</v>
      </c>
      <c r="S41" s="119">
        <v>0</v>
      </c>
      <c r="T41" s="66"/>
    </row>
    <row r="42" spans="1:20" ht="12.75">
      <c r="A42" s="24"/>
      <c r="B42" s="25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124"/>
      <c r="N42" s="26"/>
      <c r="P42" s="65"/>
      <c r="Q42" s="119"/>
      <c r="R42" s="119"/>
      <c r="S42" s="119"/>
      <c r="T42" s="66"/>
    </row>
    <row r="43" spans="1:19" ht="12.75">
      <c r="A43" s="90" t="s">
        <v>121</v>
      </c>
      <c r="B43" s="25"/>
      <c r="C43" s="25"/>
      <c r="D43" s="26"/>
      <c r="E43" s="26"/>
      <c r="F43" s="26"/>
      <c r="G43" s="26"/>
      <c r="H43" s="26"/>
      <c r="I43" s="26"/>
      <c r="J43" s="26"/>
      <c r="K43" s="26"/>
      <c r="L43" s="26"/>
      <c r="M43" s="124">
        <v>0</v>
      </c>
      <c r="N43" s="132">
        <v>365604</v>
      </c>
      <c r="P43" s="65">
        <f t="shared" si="0"/>
        <v>365604</v>
      </c>
      <c r="Q43" s="119">
        <v>89008</v>
      </c>
      <c r="R43" s="119">
        <v>89008</v>
      </c>
      <c r="S43" s="119">
        <v>0</v>
      </c>
    </row>
    <row r="44" spans="1:19" ht="12.75">
      <c r="A44" s="24" t="s">
        <v>122</v>
      </c>
      <c r="B44" s="25"/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124">
        <v>0</v>
      </c>
      <c r="N44" s="26">
        <f aca="true" t="shared" si="8" ref="N44:S44">SUM(N43)</f>
        <v>365604</v>
      </c>
      <c r="O44" s="26">
        <f t="shared" si="8"/>
        <v>0</v>
      </c>
      <c r="P44" s="26">
        <f t="shared" si="8"/>
        <v>365604</v>
      </c>
      <c r="Q44" s="26">
        <f t="shared" si="8"/>
        <v>89008</v>
      </c>
      <c r="R44" s="26">
        <f t="shared" si="8"/>
        <v>89008</v>
      </c>
      <c r="S44" s="26">
        <f t="shared" si="8"/>
        <v>0</v>
      </c>
    </row>
    <row r="45" spans="1:19" ht="12.75">
      <c r="A45" s="24"/>
      <c r="B45" s="25"/>
      <c r="C45" s="25"/>
      <c r="D45" s="23"/>
      <c r="E45" s="23"/>
      <c r="F45" s="38"/>
      <c r="H45" s="60"/>
      <c r="I45" s="60"/>
      <c r="P45" s="65">
        <f t="shared" si="0"/>
        <v>0</v>
      </c>
      <c r="Q45" s="119"/>
      <c r="R45" s="119"/>
      <c r="S45" s="119"/>
    </row>
    <row r="46" spans="1:19" ht="12.75">
      <c r="A46" s="24" t="s">
        <v>157</v>
      </c>
      <c r="B46" s="25"/>
      <c r="C46" s="25"/>
      <c r="D46" s="23"/>
      <c r="E46" s="23"/>
      <c r="F46" s="38"/>
      <c r="H46" s="60"/>
      <c r="I46" s="60"/>
      <c r="P46" s="65"/>
      <c r="Q46" s="119"/>
      <c r="R46" s="120">
        <v>0</v>
      </c>
      <c r="S46" s="119"/>
    </row>
    <row r="47" spans="2:16" ht="12.75">
      <c r="B47" s="18"/>
      <c r="C47" s="18"/>
      <c r="D47" s="23"/>
      <c r="E47" s="23"/>
      <c r="F47" s="23"/>
      <c r="H47" s="61"/>
      <c r="I47" s="61"/>
      <c r="P47" s="65">
        <f t="shared" si="0"/>
        <v>0</v>
      </c>
    </row>
    <row r="48" spans="1:19" ht="12.75">
      <c r="A48" s="29" t="s">
        <v>126</v>
      </c>
      <c r="B48" s="30">
        <f aca="true" t="shared" si="9" ref="B48:L48">(B30+B33)</f>
        <v>112000</v>
      </c>
      <c r="C48" s="30">
        <f t="shared" si="9"/>
        <v>156000</v>
      </c>
      <c r="D48" s="32">
        <f t="shared" si="9"/>
        <v>566293</v>
      </c>
      <c r="E48" s="32">
        <f t="shared" si="9"/>
        <v>560000</v>
      </c>
      <c r="F48" s="32">
        <f t="shared" si="9"/>
        <v>647154</v>
      </c>
      <c r="G48" s="32">
        <f t="shared" si="9"/>
        <v>600000</v>
      </c>
      <c r="H48" s="32">
        <f t="shared" si="9"/>
        <v>558000</v>
      </c>
      <c r="I48" s="32">
        <f t="shared" si="9"/>
        <v>558000</v>
      </c>
      <c r="J48" s="32">
        <f t="shared" si="9"/>
        <v>600650</v>
      </c>
      <c r="K48" s="32">
        <f t="shared" si="9"/>
        <v>634887</v>
      </c>
      <c r="L48" s="32">
        <f t="shared" si="9"/>
        <v>642305</v>
      </c>
      <c r="M48" s="121">
        <f aca="true" t="shared" si="10" ref="M48:S48">M21+M34+M39+M44</f>
        <v>218456</v>
      </c>
      <c r="N48" s="121">
        <f t="shared" si="10"/>
        <v>568212</v>
      </c>
      <c r="O48" s="121">
        <f t="shared" si="10"/>
        <v>0</v>
      </c>
      <c r="P48" s="121">
        <f t="shared" si="10"/>
        <v>351617</v>
      </c>
      <c r="Q48" s="121">
        <f t="shared" si="10"/>
        <v>310636</v>
      </c>
      <c r="R48" s="121">
        <f t="shared" si="10"/>
        <v>442312</v>
      </c>
      <c r="S48" s="121">
        <f t="shared" si="10"/>
        <v>281591</v>
      </c>
    </row>
    <row r="49" spans="1:16" ht="12.75">
      <c r="A49" s="29"/>
      <c r="B49" s="30"/>
      <c r="C49" s="30"/>
      <c r="D49" s="32"/>
      <c r="E49" s="32"/>
      <c r="F49" s="32"/>
      <c r="G49" s="61"/>
      <c r="P49" s="65">
        <f t="shared" si="0"/>
        <v>0</v>
      </c>
    </row>
    <row r="50" spans="1:16" ht="12.75">
      <c r="A50" s="29"/>
      <c r="B50" s="18"/>
      <c r="C50" s="18"/>
      <c r="D50" s="34"/>
      <c r="E50" s="34"/>
      <c r="F50" s="34"/>
      <c r="G50" s="34"/>
      <c r="H50" s="34"/>
      <c r="I50" s="34"/>
      <c r="J50" s="34"/>
      <c r="K50" s="34"/>
      <c r="L50" s="34"/>
      <c r="P50" s="65">
        <f t="shared" si="0"/>
        <v>0</v>
      </c>
    </row>
    <row r="51" spans="1:19" ht="12.75">
      <c r="A51" s="56" t="s">
        <v>163</v>
      </c>
      <c r="B51" s="30"/>
      <c r="C51" s="30"/>
      <c r="D51" s="23"/>
      <c r="E51" s="23"/>
      <c r="F51" s="23">
        <v>94</v>
      </c>
      <c r="M51" s="120">
        <v>80275</v>
      </c>
      <c r="N51" s="35">
        <v>63119</v>
      </c>
      <c r="O51" s="8"/>
      <c r="P51" s="36">
        <f t="shared" si="0"/>
        <v>-17156</v>
      </c>
      <c r="Q51" s="36">
        <v>80275</v>
      </c>
      <c r="R51" s="36">
        <v>79025</v>
      </c>
      <c r="S51" s="120">
        <v>174877</v>
      </c>
    </row>
    <row r="52" spans="1:19" ht="12.75">
      <c r="A52" s="29" t="s">
        <v>128</v>
      </c>
      <c r="B52" s="30" t="e">
        <f>SUM(#REF!)</f>
        <v>#REF!</v>
      </c>
      <c r="C52" s="30" t="e">
        <f>SUM(#REF!)</f>
        <v>#REF!</v>
      </c>
      <c r="D52" s="32" t="e">
        <f>SUM(#REF!)</f>
        <v>#REF!</v>
      </c>
      <c r="E52" s="32" t="e">
        <f>SUM(#REF!)</f>
        <v>#REF!</v>
      </c>
      <c r="F52" s="32">
        <f>SUM(F51:F51)</f>
        <v>94</v>
      </c>
      <c r="G52" s="36" t="e">
        <f>SUM(#REF!)</f>
        <v>#REF!</v>
      </c>
      <c r="H52" s="32" t="e">
        <f>SUM(#REF!)</f>
        <v>#REF!</v>
      </c>
      <c r="I52" s="32" t="e">
        <f>SUM(#REF!)</f>
        <v>#REF!</v>
      </c>
      <c r="J52" s="36" t="e">
        <f>SUM(#REF!)</f>
        <v>#REF!</v>
      </c>
      <c r="K52" s="36" t="e">
        <f>SUM(#REF!)</f>
        <v>#REF!</v>
      </c>
      <c r="L52" s="36" t="e">
        <f>SUM(#REF!)</f>
        <v>#REF!</v>
      </c>
      <c r="M52" s="120">
        <f>SUM(M51:M51)</f>
        <v>80275</v>
      </c>
      <c r="N52" s="36">
        <f aca="true" t="shared" si="11" ref="N52:S52">SUM(N51)</f>
        <v>63119</v>
      </c>
      <c r="O52" s="36">
        <f t="shared" si="11"/>
        <v>0</v>
      </c>
      <c r="P52" s="36">
        <f t="shared" si="11"/>
        <v>-17156</v>
      </c>
      <c r="Q52" s="36">
        <f t="shared" si="11"/>
        <v>80275</v>
      </c>
      <c r="R52" s="36">
        <f t="shared" si="11"/>
        <v>79025</v>
      </c>
      <c r="S52" s="36">
        <f t="shared" si="11"/>
        <v>174877</v>
      </c>
    </row>
    <row r="53" spans="1:19" ht="12.75">
      <c r="A53" s="29"/>
      <c r="B53" s="30"/>
      <c r="C53" s="30"/>
      <c r="D53" s="32"/>
      <c r="E53" s="32"/>
      <c r="F53" s="32"/>
      <c r="M53" s="216"/>
      <c r="N53" s="8"/>
      <c r="O53" s="8"/>
      <c r="P53" s="36">
        <f t="shared" si="0"/>
        <v>0</v>
      </c>
      <c r="Q53" s="8"/>
      <c r="R53" s="8"/>
      <c r="S53" s="120"/>
    </row>
    <row r="54" spans="1:19" ht="12.75">
      <c r="A54" s="29" t="s">
        <v>129</v>
      </c>
      <c r="B54" s="30"/>
      <c r="C54" s="30"/>
      <c r="D54" s="34"/>
      <c r="E54" s="34"/>
      <c r="F54" s="34"/>
      <c r="G54" s="31" t="e">
        <f>G52</f>
        <v>#REF!</v>
      </c>
      <c r="H54" s="31" t="e">
        <f>H52</f>
        <v>#REF!</v>
      </c>
      <c r="I54" s="31" t="e">
        <f>I52</f>
        <v>#REF!</v>
      </c>
      <c r="J54" s="31" t="e">
        <f>J52+#REF!</f>
        <v>#REF!</v>
      </c>
      <c r="K54" s="31" t="e">
        <f>K52+#REF!</f>
        <v>#REF!</v>
      </c>
      <c r="L54" s="31" t="e">
        <f>L52+#REF!</f>
        <v>#REF!</v>
      </c>
      <c r="M54" s="121">
        <v>80275</v>
      </c>
      <c r="N54" s="31">
        <v>63119</v>
      </c>
      <c r="O54" s="31">
        <v>63119</v>
      </c>
      <c r="P54" s="31">
        <v>63119</v>
      </c>
      <c r="Q54" s="31">
        <v>80275</v>
      </c>
      <c r="R54" s="31">
        <v>79025</v>
      </c>
      <c r="S54" s="31">
        <f>SUM(S52)</f>
        <v>174877</v>
      </c>
    </row>
    <row r="55" spans="2:20" ht="12.75">
      <c r="B55" s="18"/>
      <c r="C55" s="18"/>
      <c r="D55" s="23"/>
      <c r="E55" s="23"/>
      <c r="F55" s="23"/>
      <c r="M55" s="216"/>
      <c r="N55" s="8"/>
      <c r="O55" s="8"/>
      <c r="P55" s="36">
        <f t="shared" si="0"/>
        <v>0</v>
      </c>
      <c r="Q55" s="8"/>
      <c r="R55" s="8"/>
      <c r="S55" s="120"/>
      <c r="T55" s="34"/>
    </row>
    <row r="56" spans="1:20" ht="12.75">
      <c r="A56" s="29" t="s">
        <v>127</v>
      </c>
      <c r="B56" s="30" t="e">
        <f>#REF!+B48+#REF!+#REF!+#REF!+#REF!+#REF!+B52+#REF!+#REF!</f>
        <v>#REF!</v>
      </c>
      <c r="C56" s="30" t="e">
        <f>#REF!+C48+#REF!+#REF!+#REF!+#REF!+#REF!+C52+#REF!+#REF!</f>
        <v>#REF!</v>
      </c>
      <c r="D56" s="32" t="e">
        <f>SUM(D30+D33+#REF!+#REF!+#REF!+#REF!+D21+D52+D54+#REF!+#REF!+D39)</f>
        <v>#REF!</v>
      </c>
      <c r="E56" s="32" t="e">
        <f>SUM(E30+E33+#REF!+#REF!+#REF!+#REF!+E21+E52+E54+#REF!+#REF!+E39)</f>
        <v>#REF!</v>
      </c>
      <c r="F56" s="32" t="e">
        <f>SUM(F30+F33+#REF!+#REF!+#REF!+#REF!+F21+F52+F54+#REF!+#REF!+F39)</f>
        <v>#REF!</v>
      </c>
      <c r="G56" s="32" t="e">
        <f>#REF!+G54</f>
        <v>#REF!</v>
      </c>
      <c r="H56" s="32" t="e">
        <f>#REF!+H54</f>
        <v>#REF!</v>
      </c>
      <c r="I56" s="32" t="e">
        <f>#REF!+I54</f>
        <v>#REF!</v>
      </c>
      <c r="J56" s="32" t="e">
        <f>#REF!+J54</f>
        <v>#REF!</v>
      </c>
      <c r="K56" s="32" t="e">
        <f>#REF!+K54</f>
        <v>#REF!</v>
      </c>
      <c r="L56" s="32" t="e">
        <f>#REF!+L54</f>
        <v>#REF!</v>
      </c>
      <c r="M56" s="121">
        <f aca="true" t="shared" si="12" ref="M56:S56">M48+M54</f>
        <v>298731</v>
      </c>
      <c r="N56" s="32">
        <f t="shared" si="12"/>
        <v>631331</v>
      </c>
      <c r="O56" s="32">
        <f t="shared" si="12"/>
        <v>63119</v>
      </c>
      <c r="P56" s="32">
        <f t="shared" si="12"/>
        <v>414736</v>
      </c>
      <c r="Q56" s="32">
        <f t="shared" si="12"/>
        <v>390911</v>
      </c>
      <c r="R56" s="32">
        <f t="shared" si="12"/>
        <v>521337</v>
      </c>
      <c r="S56" s="32">
        <f t="shared" si="12"/>
        <v>456468</v>
      </c>
      <c r="T56" s="57"/>
    </row>
    <row r="57" spans="7:16" ht="12.75">
      <c r="G57" s="62"/>
      <c r="P57" s="65"/>
    </row>
    <row r="58" spans="1:20" ht="12.75">
      <c r="A58" s="8"/>
      <c r="B58" s="8"/>
      <c r="C58" s="8"/>
      <c r="D58" s="8"/>
      <c r="E58" s="8"/>
      <c r="F58" s="35"/>
      <c r="G58" s="63"/>
      <c r="P58" s="65"/>
      <c r="T58" s="34"/>
    </row>
    <row r="59" spans="1:16" ht="12.75">
      <c r="A59" s="8"/>
      <c r="B59" s="8"/>
      <c r="C59" s="8"/>
      <c r="D59" s="8"/>
      <c r="E59" s="8"/>
      <c r="F59" s="8"/>
      <c r="G59" s="35"/>
      <c r="P59" s="65"/>
    </row>
    <row r="60" spans="1:16" ht="12.75">
      <c r="A60" s="8"/>
      <c r="B60" s="8"/>
      <c r="C60" s="8"/>
      <c r="D60" s="36"/>
      <c r="E60" s="36"/>
      <c r="F60" s="36"/>
      <c r="G60" s="35"/>
      <c r="P60" s="65"/>
    </row>
    <row r="61" spans="1:20" ht="12.75">
      <c r="A61" s="8"/>
      <c r="G61" s="36"/>
      <c r="P61" s="65"/>
      <c r="T61" s="23"/>
    </row>
    <row r="62" spans="1:20" ht="12.75">
      <c r="A62" s="8"/>
      <c r="G62" s="36"/>
      <c r="P62" s="65"/>
      <c r="T62" s="36"/>
    </row>
    <row r="63" spans="1:7" ht="12.75">
      <c r="A63" s="8"/>
      <c r="G63" s="36"/>
    </row>
    <row r="64" spans="1:20" ht="12.75">
      <c r="A64" s="8"/>
      <c r="G64" s="36"/>
      <c r="T64" s="31"/>
    </row>
    <row r="65" spans="1:7" ht="12.75">
      <c r="A65" s="8"/>
      <c r="G65" s="36"/>
    </row>
    <row r="68" ht="12.75">
      <c r="T68" s="32"/>
    </row>
  </sheetData>
  <sheetProtection/>
  <mergeCells count="5">
    <mergeCell ref="A5:A6"/>
    <mergeCell ref="B5:B6"/>
    <mergeCell ref="C5:C6"/>
    <mergeCell ref="A1:N1"/>
    <mergeCell ref="A3:N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&amp;RII/1. sz. melléklet 4/2017. (II.15.) önkormányzati rendelethez</oddHeader>
    <oddFooter>&amp;C&amp;P&amp;RII/1.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A169"/>
  <sheetViews>
    <sheetView view="pageLayout" workbookViewId="0" topLeftCell="A1">
      <selection activeCell="T4" sqref="T4"/>
    </sheetView>
  </sheetViews>
  <sheetFormatPr defaultColWidth="9.140625" defaultRowHeight="12.75"/>
  <cols>
    <col min="1" max="1" width="39.28125" style="0" customWidth="1"/>
    <col min="2" max="2" width="12.421875" style="0" hidden="1" customWidth="1"/>
    <col min="3" max="3" width="9.140625" style="0" hidden="1" customWidth="1"/>
    <col min="4" max="4" width="16.140625" style="0" hidden="1" customWidth="1"/>
    <col min="5" max="5" width="9.140625" style="0" hidden="1" customWidth="1"/>
    <col min="6" max="6" width="13.57421875" style="0" hidden="1" customWidth="1"/>
    <col min="7" max="7" width="12.421875" style="0" hidden="1" customWidth="1"/>
    <col min="8" max="8" width="0.13671875" style="0" hidden="1" customWidth="1"/>
    <col min="9" max="10" width="13.8515625" style="0" hidden="1" customWidth="1"/>
    <col min="11" max="12" width="13.7109375" style="0" hidden="1" customWidth="1"/>
    <col min="13" max="13" width="11.57421875" style="0" customWidth="1"/>
    <col min="14" max="14" width="11.28125" style="0" hidden="1" customWidth="1"/>
    <col min="15" max="15" width="11.57421875" style="2" hidden="1" customWidth="1"/>
    <col min="16" max="16" width="11.421875" style="0" hidden="1" customWidth="1"/>
    <col min="17" max="17" width="11.421875" style="0" customWidth="1"/>
    <col min="18" max="18" width="12.8515625" style="134" customWidth="1"/>
    <col min="19" max="19" width="12.57421875" style="0" bestFit="1" customWidth="1"/>
    <col min="21" max="21" width="11.00390625" style="0" bestFit="1" customWidth="1"/>
  </cols>
  <sheetData>
    <row r="1" spans="1:19" ht="15.75" customHeight="1">
      <c r="A1" s="240" t="s">
        <v>161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8"/>
      <c r="P1" s="248"/>
      <c r="Q1" s="248"/>
      <c r="R1" s="248"/>
      <c r="S1" s="248"/>
    </row>
    <row r="2" spans="1:19" ht="15.75" customHeight="1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</row>
    <row r="3" spans="2:3" ht="12.75">
      <c r="B3" s="43"/>
      <c r="C3" s="43"/>
    </row>
    <row r="4" spans="1:19" ht="12.75">
      <c r="A4" s="29"/>
      <c r="B4" s="43"/>
      <c r="C4" s="43"/>
      <c r="S4" s="127" t="s">
        <v>62</v>
      </c>
    </row>
    <row r="5" spans="1:19" ht="12.75">
      <c r="A5" s="242" t="s">
        <v>37</v>
      </c>
      <c r="B5" s="244" t="s">
        <v>41</v>
      </c>
      <c r="C5" s="244" t="s">
        <v>38</v>
      </c>
      <c r="D5" s="19" t="s">
        <v>36</v>
      </c>
      <c r="E5" s="44"/>
      <c r="F5" s="19" t="s">
        <v>52</v>
      </c>
      <c r="G5" s="19" t="s">
        <v>50</v>
      </c>
      <c r="H5" s="19" t="s">
        <v>106</v>
      </c>
      <c r="I5" s="76" t="s">
        <v>73</v>
      </c>
      <c r="J5" s="79" t="s">
        <v>65</v>
      </c>
      <c r="K5" s="79" t="s">
        <v>88</v>
      </c>
      <c r="L5" s="76" t="s">
        <v>88</v>
      </c>
      <c r="M5" s="76" t="s">
        <v>167</v>
      </c>
      <c r="N5" s="113" t="s">
        <v>107</v>
      </c>
      <c r="P5" s="125" t="s">
        <v>138</v>
      </c>
      <c r="Q5" s="113" t="s">
        <v>167</v>
      </c>
      <c r="R5" s="140" t="s">
        <v>154</v>
      </c>
      <c r="S5" s="76" t="s">
        <v>173</v>
      </c>
    </row>
    <row r="6" spans="1:53" s="145" customFormat="1" ht="12.75">
      <c r="A6" s="243"/>
      <c r="B6" s="245"/>
      <c r="C6" s="246"/>
      <c r="D6" s="247" t="s">
        <v>63</v>
      </c>
      <c r="E6" s="247"/>
      <c r="F6" s="37" t="s">
        <v>56</v>
      </c>
      <c r="G6" s="37" t="s">
        <v>64</v>
      </c>
      <c r="H6" s="37" t="s">
        <v>49</v>
      </c>
      <c r="I6" s="10" t="s">
        <v>72</v>
      </c>
      <c r="J6" s="88" t="s">
        <v>75</v>
      </c>
      <c r="K6" s="88" t="s">
        <v>77</v>
      </c>
      <c r="L6" s="10" t="s">
        <v>78</v>
      </c>
      <c r="M6" s="77" t="s">
        <v>49</v>
      </c>
      <c r="N6" s="114" t="s">
        <v>114</v>
      </c>
      <c r="O6" s="146"/>
      <c r="P6" s="147"/>
      <c r="Q6" s="114" t="s">
        <v>172</v>
      </c>
      <c r="R6" s="141" t="s">
        <v>143</v>
      </c>
      <c r="S6" s="77" t="s">
        <v>49</v>
      </c>
      <c r="BA6" s="144"/>
    </row>
    <row r="7" spans="1:18" ht="12.75">
      <c r="A7" s="40" t="s">
        <v>93</v>
      </c>
      <c r="B7" s="51"/>
      <c r="C7" s="51"/>
      <c r="D7" s="42"/>
      <c r="F7" s="42"/>
      <c r="G7" s="42"/>
      <c r="H7" s="42"/>
      <c r="I7" s="36"/>
      <c r="J7" s="36"/>
      <c r="K7" s="36"/>
      <c r="L7" s="36"/>
      <c r="M7" s="36"/>
      <c r="P7" s="65">
        <f>N7-M7</f>
        <v>0</v>
      </c>
      <c r="R7" s="136"/>
    </row>
    <row r="8" spans="1:19" ht="12.75">
      <c r="A8" t="s">
        <v>1</v>
      </c>
      <c r="B8" s="51"/>
      <c r="C8" s="51"/>
      <c r="D8" s="42"/>
      <c r="F8" s="42"/>
      <c r="G8" s="42"/>
      <c r="H8" s="105">
        <v>16601</v>
      </c>
      <c r="I8" s="82"/>
      <c r="J8" s="82"/>
      <c r="K8" s="82">
        <v>16601</v>
      </c>
      <c r="L8" s="82">
        <v>12734</v>
      </c>
      <c r="M8" s="82">
        <v>7793</v>
      </c>
      <c r="N8" s="109">
        <v>0</v>
      </c>
      <c r="P8" s="65">
        <f>N8-M8</f>
        <v>-7793</v>
      </c>
      <c r="Q8" s="130">
        <v>9993</v>
      </c>
      <c r="R8" s="137">
        <v>8802</v>
      </c>
      <c r="S8" s="130">
        <v>10874</v>
      </c>
    </row>
    <row r="9" spans="1:19" ht="12.75">
      <c r="A9" t="s">
        <v>39</v>
      </c>
      <c r="B9" s="51"/>
      <c r="C9" s="51"/>
      <c r="D9" s="42"/>
      <c r="F9" s="42"/>
      <c r="G9" s="42"/>
      <c r="H9" s="105">
        <v>4500</v>
      </c>
      <c r="I9" s="82"/>
      <c r="J9" s="82"/>
      <c r="K9" s="82">
        <v>4500</v>
      </c>
      <c r="L9" s="82">
        <v>2482</v>
      </c>
      <c r="M9" s="82">
        <v>1852</v>
      </c>
      <c r="N9" s="109">
        <v>0</v>
      </c>
      <c r="P9" s="65">
        <f>N9-M9</f>
        <v>-1852</v>
      </c>
      <c r="Q9" s="130">
        <v>2152</v>
      </c>
      <c r="R9" s="137">
        <v>2377</v>
      </c>
      <c r="S9" s="130">
        <v>2912</v>
      </c>
    </row>
    <row r="10" spans="1:19" ht="12.75">
      <c r="A10" t="s">
        <v>2</v>
      </c>
      <c r="B10" s="51"/>
      <c r="C10" s="51"/>
      <c r="D10" s="42"/>
      <c r="F10" s="42"/>
      <c r="G10" s="42"/>
      <c r="H10" s="105"/>
      <c r="I10" s="82"/>
      <c r="J10" s="82"/>
      <c r="K10" s="82"/>
      <c r="L10" s="82"/>
      <c r="M10" s="82">
        <v>4305</v>
      </c>
      <c r="N10" s="109">
        <v>0</v>
      </c>
      <c r="P10" s="65">
        <f>N10-M10</f>
        <v>-4305</v>
      </c>
      <c r="Q10" s="130">
        <v>5305</v>
      </c>
      <c r="R10" s="137">
        <v>5053</v>
      </c>
      <c r="S10" s="130">
        <v>5000</v>
      </c>
    </row>
    <row r="11" spans="1:19" ht="12.75">
      <c r="A11" s="110" t="s">
        <v>174</v>
      </c>
      <c r="B11" s="51"/>
      <c r="C11" s="51"/>
      <c r="D11" s="42"/>
      <c r="F11" s="42"/>
      <c r="G11" s="42"/>
      <c r="H11" s="105"/>
      <c r="I11" s="82"/>
      <c r="J11" s="82"/>
      <c r="K11" s="82"/>
      <c r="L11" s="82"/>
      <c r="M11" s="82">
        <v>0</v>
      </c>
      <c r="N11" s="109"/>
      <c r="P11" s="65"/>
      <c r="Q11" s="130">
        <v>19000</v>
      </c>
      <c r="R11" s="137">
        <v>19390</v>
      </c>
      <c r="S11" s="130">
        <v>0</v>
      </c>
    </row>
    <row r="12" spans="1:19" ht="12.75">
      <c r="A12" t="s">
        <v>150</v>
      </c>
      <c r="B12" s="51"/>
      <c r="C12" s="51"/>
      <c r="D12" s="42"/>
      <c r="F12" s="42"/>
      <c r="G12" s="42"/>
      <c r="H12" s="105"/>
      <c r="I12" s="82"/>
      <c r="J12" s="82"/>
      <c r="K12" s="82"/>
      <c r="L12" s="82"/>
      <c r="M12" s="82">
        <v>0</v>
      </c>
      <c r="N12" s="109">
        <v>0</v>
      </c>
      <c r="P12" s="65">
        <f>N12-M12</f>
        <v>0</v>
      </c>
      <c r="Q12" s="130">
        <v>0</v>
      </c>
      <c r="R12" s="137">
        <v>5251</v>
      </c>
      <c r="S12" s="130">
        <v>0</v>
      </c>
    </row>
    <row r="13" spans="1:19" ht="12.75">
      <c r="A13" s="110" t="s">
        <v>160</v>
      </c>
      <c r="B13" s="51"/>
      <c r="C13" s="51"/>
      <c r="D13" s="42"/>
      <c r="F13" s="42"/>
      <c r="G13" s="42"/>
      <c r="H13" s="105"/>
      <c r="I13" s="82"/>
      <c r="J13" s="82"/>
      <c r="K13" s="82"/>
      <c r="L13" s="82"/>
      <c r="M13" s="82">
        <v>11300</v>
      </c>
      <c r="N13" s="109"/>
      <c r="P13" s="65"/>
      <c r="Q13" s="130">
        <v>0</v>
      </c>
      <c r="R13" s="137">
        <v>0</v>
      </c>
      <c r="S13" s="130">
        <v>0</v>
      </c>
    </row>
    <row r="14" spans="1:18" ht="12.75">
      <c r="A14" s="5"/>
      <c r="B14" s="45"/>
      <c r="C14" s="46"/>
      <c r="D14" s="37"/>
      <c r="E14" s="37"/>
      <c r="F14" s="37"/>
      <c r="G14" s="37"/>
      <c r="H14" s="37"/>
      <c r="I14" s="10"/>
      <c r="J14" s="88"/>
      <c r="K14" s="88"/>
      <c r="L14" s="10"/>
      <c r="M14" s="10"/>
      <c r="N14" s="125"/>
      <c r="Q14" s="125"/>
      <c r="R14" s="135"/>
    </row>
    <row r="15" spans="1:18" ht="12.75">
      <c r="A15" s="40" t="s">
        <v>95</v>
      </c>
      <c r="B15" s="51"/>
      <c r="C15" s="51"/>
      <c r="D15" s="42"/>
      <c r="F15" s="42"/>
      <c r="G15" s="42"/>
      <c r="P15" s="65">
        <f>N15-M15</f>
        <v>0</v>
      </c>
      <c r="R15" s="136"/>
    </row>
    <row r="16" spans="1:19" ht="12.75">
      <c r="A16" t="s">
        <v>1</v>
      </c>
      <c r="B16" s="51"/>
      <c r="C16" s="51"/>
      <c r="D16" s="42"/>
      <c r="F16" s="42"/>
      <c r="G16" s="42"/>
      <c r="M16" s="109">
        <v>1696</v>
      </c>
      <c r="P16" s="65"/>
      <c r="Q16" s="130">
        <v>0</v>
      </c>
      <c r="R16" s="136">
        <v>0</v>
      </c>
      <c r="S16" s="130">
        <v>1932</v>
      </c>
    </row>
    <row r="17" spans="1:19" ht="12.75">
      <c r="A17" t="s">
        <v>39</v>
      </c>
      <c r="B17" s="51"/>
      <c r="C17" s="51"/>
      <c r="D17" s="42"/>
      <c r="F17" s="42"/>
      <c r="G17" s="42"/>
      <c r="M17" s="109">
        <v>446</v>
      </c>
      <c r="P17" s="65"/>
      <c r="Q17" s="130">
        <v>0</v>
      </c>
      <c r="R17" s="136">
        <v>0</v>
      </c>
      <c r="S17" s="130">
        <v>522</v>
      </c>
    </row>
    <row r="18" spans="1:19" ht="12.75">
      <c r="A18" t="s">
        <v>2</v>
      </c>
      <c r="B18" s="51"/>
      <c r="C18" s="51"/>
      <c r="D18" s="42"/>
      <c r="F18" s="42"/>
      <c r="G18" s="42"/>
      <c r="H18" s="54">
        <v>350</v>
      </c>
      <c r="I18" s="54">
        <v>350</v>
      </c>
      <c r="J18" s="54">
        <v>350</v>
      </c>
      <c r="K18" s="54">
        <v>350</v>
      </c>
      <c r="L18" s="54">
        <v>277</v>
      </c>
      <c r="M18" s="54">
        <v>635</v>
      </c>
      <c r="N18" s="54">
        <v>825</v>
      </c>
      <c r="P18" s="65">
        <f>N18-M18</f>
        <v>190</v>
      </c>
      <c r="Q18" s="54">
        <v>635</v>
      </c>
      <c r="R18" s="136">
        <v>671</v>
      </c>
      <c r="S18" s="130">
        <v>700</v>
      </c>
    </row>
    <row r="19" spans="1:19" ht="12.75">
      <c r="A19" s="110" t="s">
        <v>182</v>
      </c>
      <c r="B19" s="51"/>
      <c r="C19" s="51"/>
      <c r="D19" s="42"/>
      <c r="F19" s="42"/>
      <c r="G19" s="42"/>
      <c r="H19" s="54"/>
      <c r="I19" s="54"/>
      <c r="J19" s="54"/>
      <c r="K19" s="54"/>
      <c r="L19" s="54"/>
      <c r="M19" s="54">
        <v>0</v>
      </c>
      <c r="N19" s="54"/>
      <c r="P19" s="65"/>
      <c r="Q19" s="54">
        <v>0</v>
      </c>
      <c r="R19" s="136">
        <v>0</v>
      </c>
      <c r="S19" s="130">
        <v>2000</v>
      </c>
    </row>
    <row r="20" spans="1:18" ht="12.75">
      <c r="A20" s="5"/>
      <c r="B20" s="45"/>
      <c r="C20" s="46"/>
      <c r="D20" s="37"/>
      <c r="E20" s="37"/>
      <c r="F20" s="37"/>
      <c r="G20" s="37"/>
      <c r="H20" s="37"/>
      <c r="I20" s="10"/>
      <c r="J20" s="88"/>
      <c r="K20" s="88"/>
      <c r="L20" s="10"/>
      <c r="M20" s="10"/>
      <c r="N20" s="125"/>
      <c r="Q20" s="125"/>
      <c r="R20" s="135"/>
    </row>
    <row r="21" spans="1:18" ht="12.75">
      <c r="A21" s="50" t="s">
        <v>92</v>
      </c>
      <c r="B21" s="45"/>
      <c r="C21" s="46"/>
      <c r="D21" s="49"/>
      <c r="E21" s="49"/>
      <c r="F21" s="49"/>
      <c r="G21" s="49"/>
      <c r="H21" s="49"/>
      <c r="I21" s="49"/>
      <c r="J21" s="49"/>
      <c r="K21" s="49"/>
      <c r="N21" s="129"/>
      <c r="P21" s="65">
        <f>N21-M21</f>
        <v>0</v>
      </c>
      <c r="R21" s="136"/>
    </row>
    <row r="22" spans="1:19" ht="12.75">
      <c r="A22" s="110" t="s">
        <v>159</v>
      </c>
      <c r="B22" s="45"/>
      <c r="C22" s="46"/>
      <c r="D22" s="49"/>
      <c r="E22" s="49"/>
      <c r="F22" s="49"/>
      <c r="G22" s="49"/>
      <c r="H22" s="49"/>
      <c r="I22" s="49"/>
      <c r="J22" s="49"/>
      <c r="K22" s="49"/>
      <c r="M22" s="109">
        <v>20000</v>
      </c>
      <c r="N22" s="109">
        <v>0</v>
      </c>
      <c r="O22" s="109"/>
      <c r="P22" s="109"/>
      <c r="Q22" s="109">
        <v>20000</v>
      </c>
      <c r="R22" s="109">
        <v>19859</v>
      </c>
      <c r="S22" s="137">
        <v>0</v>
      </c>
    </row>
    <row r="23" spans="1:19" ht="12.75">
      <c r="A23" s="110" t="s">
        <v>175</v>
      </c>
      <c r="B23" s="45"/>
      <c r="C23" s="46"/>
      <c r="D23" s="48"/>
      <c r="E23" s="49"/>
      <c r="F23" s="48"/>
      <c r="G23" s="48"/>
      <c r="H23" s="48">
        <v>2160</v>
      </c>
      <c r="I23" s="48"/>
      <c r="J23" s="48"/>
      <c r="K23" s="48">
        <v>2160</v>
      </c>
      <c r="L23" s="27">
        <v>937</v>
      </c>
      <c r="M23" s="27">
        <v>0</v>
      </c>
      <c r="N23" s="130">
        <v>14477</v>
      </c>
      <c r="P23" s="65">
        <f>N23-M23</f>
        <v>14477</v>
      </c>
      <c r="Q23" s="130">
        <v>100</v>
      </c>
      <c r="R23" s="137">
        <v>100</v>
      </c>
      <c r="S23" s="36">
        <v>0</v>
      </c>
    </row>
    <row r="24" spans="1:19" ht="12.75">
      <c r="A24" s="110" t="s">
        <v>176</v>
      </c>
      <c r="B24" s="45"/>
      <c r="C24" s="46"/>
      <c r="D24" s="48"/>
      <c r="E24" s="49"/>
      <c r="F24" s="48"/>
      <c r="G24" s="48"/>
      <c r="H24" s="48"/>
      <c r="I24" s="48"/>
      <c r="J24" s="48"/>
      <c r="K24" s="48"/>
      <c r="L24" s="27"/>
      <c r="M24" s="217">
        <v>2540</v>
      </c>
      <c r="N24" s="130">
        <v>317830</v>
      </c>
      <c r="P24" s="65">
        <v>317830</v>
      </c>
      <c r="Q24" s="130">
        <v>30352</v>
      </c>
      <c r="R24" s="137">
        <v>31053</v>
      </c>
      <c r="S24" s="109"/>
    </row>
    <row r="25" spans="1:18" ht="12.75">
      <c r="A25" s="5"/>
      <c r="B25" s="45"/>
      <c r="C25" s="46"/>
      <c r="D25" s="37"/>
      <c r="E25" s="37"/>
      <c r="F25" s="37"/>
      <c r="G25" s="37"/>
      <c r="H25" s="37"/>
      <c r="I25" s="10"/>
      <c r="J25" s="88"/>
      <c r="K25" s="88"/>
      <c r="L25" s="10"/>
      <c r="M25" s="10"/>
      <c r="N25" s="125"/>
      <c r="Q25" s="125"/>
      <c r="R25" s="135"/>
    </row>
    <row r="26" spans="1:23" ht="12.75">
      <c r="A26" s="50" t="s">
        <v>144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136"/>
      <c r="S26" s="50"/>
      <c r="T26" s="50"/>
      <c r="U26" s="50"/>
      <c r="V26" s="50"/>
      <c r="W26" s="50"/>
    </row>
    <row r="27" spans="1:19" ht="12.75">
      <c r="A27" t="s">
        <v>1</v>
      </c>
      <c r="B27" s="43"/>
      <c r="C27" s="43"/>
      <c r="D27" s="53"/>
      <c r="E27" s="53"/>
      <c r="F27" s="53"/>
      <c r="H27" s="36"/>
      <c r="I27" s="36"/>
      <c r="J27" s="36"/>
      <c r="K27" s="36"/>
      <c r="L27" s="36"/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136">
        <v>70</v>
      </c>
      <c r="S27" s="36">
        <v>0</v>
      </c>
    </row>
    <row r="28" spans="1:19" ht="12.75">
      <c r="A28" t="s">
        <v>39</v>
      </c>
      <c r="B28" s="43"/>
      <c r="C28" s="43"/>
      <c r="D28" s="53"/>
      <c r="E28" s="53"/>
      <c r="F28" s="53"/>
      <c r="H28" s="36"/>
      <c r="I28" s="36"/>
      <c r="J28" s="36"/>
      <c r="K28" s="36"/>
      <c r="L28" s="36"/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136">
        <v>17</v>
      </c>
      <c r="S28" s="36">
        <v>0</v>
      </c>
    </row>
    <row r="29" spans="1:19" ht="12.75">
      <c r="A29" t="s">
        <v>2</v>
      </c>
      <c r="B29" s="43"/>
      <c r="C29" s="43"/>
      <c r="D29" s="53"/>
      <c r="E29" s="53"/>
      <c r="F29" s="53"/>
      <c r="H29" s="36"/>
      <c r="I29" s="36"/>
      <c r="J29" s="36"/>
      <c r="K29" s="36"/>
      <c r="L29" s="36"/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136">
        <v>19</v>
      </c>
      <c r="S29" s="36">
        <v>0</v>
      </c>
    </row>
    <row r="30" spans="2:19" ht="12.75">
      <c r="B30" s="43"/>
      <c r="C30" s="43"/>
      <c r="D30" s="53"/>
      <c r="E30" s="53"/>
      <c r="F30" s="53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136"/>
      <c r="S30" s="36"/>
    </row>
    <row r="31" spans="1:19" ht="12.75">
      <c r="A31" s="50" t="s">
        <v>171</v>
      </c>
      <c r="B31" s="43"/>
      <c r="C31" s="43"/>
      <c r="D31" s="53"/>
      <c r="E31" s="53"/>
      <c r="F31" s="53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136"/>
      <c r="S31" s="36"/>
    </row>
    <row r="32" spans="1:19" ht="12.75">
      <c r="A32" t="s">
        <v>2</v>
      </c>
      <c r="B32" s="43"/>
      <c r="C32" s="43"/>
      <c r="D32" s="53"/>
      <c r="E32" s="53"/>
      <c r="F32" s="53"/>
      <c r="H32" s="36"/>
      <c r="I32" s="36"/>
      <c r="J32" s="36"/>
      <c r="K32" s="36"/>
      <c r="L32" s="36"/>
      <c r="M32" s="109">
        <v>2000</v>
      </c>
      <c r="N32" s="36"/>
      <c r="O32" s="36"/>
      <c r="P32" s="36"/>
      <c r="Q32" s="109">
        <v>3000</v>
      </c>
      <c r="R32" s="136">
        <v>2864</v>
      </c>
      <c r="S32" s="54">
        <v>5000</v>
      </c>
    </row>
    <row r="33" spans="2:19" ht="12.75">
      <c r="B33" s="43"/>
      <c r="C33" s="43"/>
      <c r="D33" s="53"/>
      <c r="E33" s="53"/>
      <c r="F33" s="53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136"/>
      <c r="S33" s="36"/>
    </row>
    <row r="34" spans="1:18" ht="12.75">
      <c r="A34" s="50" t="s">
        <v>136</v>
      </c>
      <c r="I34" s="36"/>
      <c r="J34" s="36"/>
      <c r="K34" s="36"/>
      <c r="P34" s="65">
        <f aca="true" t="shared" si="0" ref="P34:P41">N34-M34</f>
        <v>0</v>
      </c>
      <c r="R34" s="136"/>
    </row>
    <row r="35" spans="1:19" ht="12.75">
      <c r="A35" t="s">
        <v>1</v>
      </c>
      <c r="H35" s="23">
        <v>750</v>
      </c>
      <c r="I35" s="36"/>
      <c r="J35" s="36"/>
      <c r="K35" s="82">
        <v>2085</v>
      </c>
      <c r="L35" s="23">
        <v>2491</v>
      </c>
      <c r="M35" s="54">
        <v>13000</v>
      </c>
      <c r="N35" s="54">
        <v>21037</v>
      </c>
      <c r="O35" s="54"/>
      <c r="P35" s="54">
        <f t="shared" si="0"/>
        <v>8037</v>
      </c>
      <c r="Q35" s="54">
        <v>13052</v>
      </c>
      <c r="R35" s="138">
        <v>12329</v>
      </c>
      <c r="S35" s="54">
        <v>3669</v>
      </c>
    </row>
    <row r="36" spans="1:19" ht="12.75">
      <c r="A36" t="s">
        <v>39</v>
      </c>
      <c r="H36" s="23">
        <v>100</v>
      </c>
      <c r="I36" s="36"/>
      <c r="J36" s="36"/>
      <c r="K36" s="82">
        <v>281</v>
      </c>
      <c r="L36" s="23">
        <v>155</v>
      </c>
      <c r="M36" s="54">
        <v>1800</v>
      </c>
      <c r="N36" s="54">
        <v>2841</v>
      </c>
      <c r="O36" s="54"/>
      <c r="P36" s="54">
        <f t="shared" si="0"/>
        <v>1041</v>
      </c>
      <c r="Q36" s="54">
        <v>1800</v>
      </c>
      <c r="R36" s="138">
        <v>1739</v>
      </c>
      <c r="S36" s="54">
        <v>495</v>
      </c>
    </row>
    <row r="37" spans="1:19" ht="12.75">
      <c r="A37" t="s">
        <v>2</v>
      </c>
      <c r="I37" s="36"/>
      <c r="J37" s="36"/>
      <c r="K37" s="82"/>
      <c r="L37" s="23"/>
      <c r="M37" s="54">
        <v>635</v>
      </c>
      <c r="N37" s="54">
        <v>4730</v>
      </c>
      <c r="O37" s="54"/>
      <c r="P37" s="54">
        <f t="shared" si="0"/>
        <v>4095</v>
      </c>
      <c r="Q37" s="54">
        <v>635</v>
      </c>
      <c r="R37" s="138">
        <v>550</v>
      </c>
      <c r="S37" s="54">
        <v>300</v>
      </c>
    </row>
    <row r="38" spans="1:19" ht="12.75">
      <c r="A38" s="110" t="s">
        <v>105</v>
      </c>
      <c r="I38" s="36"/>
      <c r="J38" s="36"/>
      <c r="K38" s="82"/>
      <c r="L38" s="23"/>
      <c r="M38" s="54">
        <v>0</v>
      </c>
      <c r="N38" s="54">
        <v>1000</v>
      </c>
      <c r="O38" s="54"/>
      <c r="P38" s="54">
        <f t="shared" si="0"/>
        <v>1000</v>
      </c>
      <c r="Q38" s="54">
        <v>750</v>
      </c>
      <c r="R38" s="138">
        <v>740</v>
      </c>
      <c r="S38" s="54">
        <v>0</v>
      </c>
    </row>
    <row r="39" spans="1:18" ht="12.75">
      <c r="A39" s="17"/>
      <c r="B39" s="45"/>
      <c r="C39" s="46"/>
      <c r="D39" s="49"/>
      <c r="E39" s="49"/>
      <c r="F39" s="49"/>
      <c r="G39" s="49"/>
      <c r="H39" s="49"/>
      <c r="I39" s="49"/>
      <c r="J39" s="49"/>
      <c r="K39" s="49"/>
      <c r="N39" s="129"/>
      <c r="P39" s="65">
        <f t="shared" si="0"/>
        <v>0</v>
      </c>
      <c r="R39" s="136"/>
    </row>
    <row r="40" spans="1:18" ht="12.75">
      <c r="A40" s="50" t="s">
        <v>130</v>
      </c>
      <c r="B40" s="51"/>
      <c r="C40" s="51"/>
      <c r="D40" s="42"/>
      <c r="F40" s="42"/>
      <c r="G40" s="42"/>
      <c r="H40" s="42"/>
      <c r="I40" s="36"/>
      <c r="J40" s="36"/>
      <c r="K40" s="36"/>
      <c r="L40" s="36"/>
      <c r="M40" s="36"/>
      <c r="P40" s="65">
        <f t="shared" si="0"/>
        <v>0</v>
      </c>
      <c r="R40" s="136"/>
    </row>
    <row r="41" spans="1:19" ht="12.75">
      <c r="A41" t="s">
        <v>2</v>
      </c>
      <c r="B41" s="51"/>
      <c r="C41" s="51"/>
      <c r="D41" s="42"/>
      <c r="F41" s="42"/>
      <c r="G41" s="42"/>
      <c r="H41" s="105">
        <v>25400</v>
      </c>
      <c r="I41" s="109"/>
      <c r="J41" s="109"/>
      <c r="K41" s="109">
        <v>25400</v>
      </c>
      <c r="L41" s="109">
        <v>15729</v>
      </c>
      <c r="M41" s="82">
        <v>2035</v>
      </c>
      <c r="N41" s="109">
        <v>16284</v>
      </c>
      <c r="P41" s="65">
        <f t="shared" si="0"/>
        <v>14249</v>
      </c>
      <c r="Q41" s="65">
        <v>2035</v>
      </c>
      <c r="R41" s="136">
        <v>1676</v>
      </c>
      <c r="S41" s="54">
        <v>2000</v>
      </c>
    </row>
    <row r="42" spans="1:19" ht="12.75">
      <c r="A42" s="110" t="s">
        <v>145</v>
      </c>
      <c r="B42" s="51"/>
      <c r="C42" s="51"/>
      <c r="D42" s="42"/>
      <c r="F42" s="42"/>
      <c r="G42" s="42"/>
      <c r="H42" s="105"/>
      <c r="I42" s="109"/>
      <c r="J42" s="109"/>
      <c r="K42" s="109"/>
      <c r="L42" s="109"/>
      <c r="M42" s="82">
        <v>12700</v>
      </c>
      <c r="N42" s="109">
        <v>0</v>
      </c>
      <c r="P42" s="65"/>
      <c r="Q42" s="109">
        <v>37700</v>
      </c>
      <c r="R42" s="136">
        <v>37627</v>
      </c>
      <c r="S42" s="54">
        <v>80000</v>
      </c>
    </row>
    <row r="43" spans="1:18" ht="12.75">
      <c r="A43" s="5"/>
      <c r="B43" s="45"/>
      <c r="C43" s="46"/>
      <c r="D43" s="37"/>
      <c r="E43" s="37"/>
      <c r="F43" s="37"/>
      <c r="G43" s="37"/>
      <c r="H43" s="37"/>
      <c r="I43" s="10"/>
      <c r="J43" s="88"/>
      <c r="K43" s="88"/>
      <c r="L43" s="10"/>
      <c r="M43" s="10"/>
      <c r="N43" s="125"/>
      <c r="R43" s="136"/>
    </row>
    <row r="44" spans="1:18" ht="12.75">
      <c r="A44" s="40" t="s">
        <v>89</v>
      </c>
      <c r="B44" s="43"/>
      <c r="C44" s="43"/>
      <c r="D44" s="41"/>
      <c r="F44" s="41"/>
      <c r="H44" s="61"/>
      <c r="P44" s="65">
        <f>N44-M44</f>
        <v>0</v>
      </c>
      <c r="R44" s="136"/>
    </row>
    <row r="45" spans="1:19" ht="12.75">
      <c r="A45" t="s">
        <v>2</v>
      </c>
      <c r="B45" s="43">
        <v>14560</v>
      </c>
      <c r="C45" s="43">
        <v>23000</v>
      </c>
      <c r="D45" s="41"/>
      <c r="F45" s="41"/>
      <c r="G45" s="23"/>
      <c r="H45" s="28">
        <v>12570</v>
      </c>
      <c r="I45" s="28">
        <v>11930</v>
      </c>
      <c r="J45" s="28">
        <v>11930</v>
      </c>
      <c r="K45" s="28">
        <v>12570</v>
      </c>
      <c r="L45" s="28">
        <v>10427</v>
      </c>
      <c r="M45" s="28">
        <v>6350</v>
      </c>
      <c r="N45" s="28">
        <v>5696</v>
      </c>
      <c r="P45" s="65">
        <f>N45-M45</f>
        <v>-654</v>
      </c>
      <c r="Q45" s="28">
        <v>6350</v>
      </c>
      <c r="R45" s="136">
        <v>4637</v>
      </c>
      <c r="S45" s="65">
        <v>5728</v>
      </c>
    </row>
    <row r="46" spans="1:18" ht="12.75">
      <c r="A46" s="5"/>
      <c r="B46" s="45"/>
      <c r="C46" s="46"/>
      <c r="D46" s="37"/>
      <c r="E46" s="37"/>
      <c r="F46" s="37"/>
      <c r="G46" s="37"/>
      <c r="H46" s="37"/>
      <c r="I46" s="10"/>
      <c r="J46" s="88"/>
      <c r="K46" s="88"/>
      <c r="L46" s="10"/>
      <c r="M46" s="10"/>
      <c r="N46" s="125"/>
      <c r="R46" s="136"/>
    </row>
    <row r="47" spans="1:18" ht="12.75">
      <c r="A47" s="47" t="s">
        <v>90</v>
      </c>
      <c r="B47" s="45"/>
      <c r="C47" s="46"/>
      <c r="D47" s="37"/>
      <c r="E47" s="37"/>
      <c r="F47" s="37"/>
      <c r="G47" s="37"/>
      <c r="H47" s="64"/>
      <c r="R47" s="136"/>
    </row>
    <row r="48" spans="1:19" ht="12.75">
      <c r="A48" t="s">
        <v>1</v>
      </c>
      <c r="B48" s="45"/>
      <c r="C48" s="46"/>
      <c r="D48" s="48"/>
      <c r="E48" s="48"/>
      <c r="F48" s="48"/>
      <c r="G48" s="48"/>
      <c r="H48" s="48">
        <v>10424</v>
      </c>
      <c r="I48" s="23">
        <v>6766</v>
      </c>
      <c r="J48" s="23">
        <v>6866</v>
      </c>
      <c r="K48" s="27">
        <v>11057</v>
      </c>
      <c r="L48" s="27">
        <v>8774</v>
      </c>
      <c r="M48" s="23">
        <v>0</v>
      </c>
      <c r="N48" s="23">
        <v>0</v>
      </c>
      <c r="Q48" s="23">
        <v>0</v>
      </c>
      <c r="R48" s="136">
        <v>0</v>
      </c>
      <c r="S48" s="23">
        <v>0</v>
      </c>
    </row>
    <row r="49" spans="1:19" ht="12.75">
      <c r="A49" t="s">
        <v>39</v>
      </c>
      <c r="B49" s="45"/>
      <c r="C49" s="46"/>
      <c r="D49" s="48"/>
      <c r="E49" s="48"/>
      <c r="F49" s="48"/>
      <c r="G49" s="48"/>
      <c r="H49" s="48">
        <v>2865</v>
      </c>
      <c r="I49" s="23">
        <v>1673</v>
      </c>
      <c r="J49" s="23">
        <v>1700</v>
      </c>
      <c r="K49" s="27">
        <v>3033</v>
      </c>
      <c r="L49" s="27">
        <v>1747</v>
      </c>
      <c r="M49" s="23">
        <v>0</v>
      </c>
      <c r="N49" s="23">
        <v>0</v>
      </c>
      <c r="Q49" s="23">
        <v>0</v>
      </c>
      <c r="R49" s="136">
        <v>0</v>
      </c>
      <c r="S49" s="23">
        <v>0</v>
      </c>
    </row>
    <row r="50" spans="1:19" ht="12.75">
      <c r="A50" t="s">
        <v>2</v>
      </c>
      <c r="B50" s="45"/>
      <c r="C50" s="46"/>
      <c r="D50" s="48"/>
      <c r="E50" s="48"/>
      <c r="F50" s="48"/>
      <c r="G50" s="48"/>
      <c r="H50" s="48">
        <v>5588</v>
      </c>
      <c r="I50" s="23">
        <v>4964</v>
      </c>
      <c r="J50" s="23">
        <v>4964</v>
      </c>
      <c r="K50" s="27">
        <v>5588</v>
      </c>
      <c r="L50" s="27">
        <v>2953</v>
      </c>
      <c r="M50" s="23">
        <v>2540</v>
      </c>
      <c r="N50" s="23">
        <v>4082</v>
      </c>
      <c r="P50" s="65">
        <f aca="true" t="shared" si="1" ref="P50:P56">N50-M50</f>
        <v>1542</v>
      </c>
      <c r="Q50" s="65">
        <v>2540</v>
      </c>
      <c r="R50" s="136">
        <v>2940</v>
      </c>
      <c r="S50" s="65">
        <v>4081</v>
      </c>
    </row>
    <row r="51" spans="1:18" ht="12.75">
      <c r="A51" s="5"/>
      <c r="B51" s="45"/>
      <c r="C51" s="46"/>
      <c r="D51" s="37"/>
      <c r="E51" s="37"/>
      <c r="F51" s="37"/>
      <c r="G51" s="37"/>
      <c r="H51" s="37"/>
      <c r="I51" s="10"/>
      <c r="J51" s="88"/>
      <c r="K51" s="88"/>
      <c r="L51" s="10"/>
      <c r="M51" s="10"/>
      <c r="N51" s="125"/>
      <c r="P51" s="65">
        <f t="shared" si="1"/>
        <v>0</v>
      </c>
      <c r="R51" s="136"/>
    </row>
    <row r="52" spans="1:18" ht="12.75">
      <c r="A52" s="40" t="s">
        <v>94</v>
      </c>
      <c r="B52" s="51"/>
      <c r="C52" s="51"/>
      <c r="D52" s="42"/>
      <c r="F52" s="42"/>
      <c r="G52" s="42"/>
      <c r="H52" s="42"/>
      <c r="P52" s="65">
        <f t="shared" si="1"/>
        <v>0</v>
      </c>
      <c r="R52" s="136"/>
    </row>
    <row r="53" spans="1:19" ht="12.75">
      <c r="A53" t="s">
        <v>1</v>
      </c>
      <c r="B53" s="51"/>
      <c r="C53" s="51"/>
      <c r="D53" s="42"/>
      <c r="F53" s="42"/>
      <c r="G53" s="42"/>
      <c r="H53" s="54">
        <v>8056</v>
      </c>
      <c r="I53" s="23">
        <v>1180</v>
      </c>
      <c r="J53" s="23">
        <v>1180</v>
      </c>
      <c r="K53" s="23">
        <v>22705</v>
      </c>
      <c r="L53" s="23">
        <v>17917</v>
      </c>
      <c r="M53" s="23">
        <v>3112</v>
      </c>
      <c r="N53" s="23">
        <v>0</v>
      </c>
      <c r="O53" s="126"/>
      <c r="P53" s="65">
        <f t="shared" si="1"/>
        <v>-3112</v>
      </c>
      <c r="Q53" s="130">
        <v>0</v>
      </c>
      <c r="R53" s="137">
        <v>728</v>
      </c>
      <c r="S53" s="130">
        <v>2732</v>
      </c>
    </row>
    <row r="54" spans="1:19" ht="12.75">
      <c r="A54" t="s">
        <v>39</v>
      </c>
      <c r="B54" s="51"/>
      <c r="C54" s="51"/>
      <c r="D54" s="42"/>
      <c r="F54" s="42"/>
      <c r="G54" s="42"/>
      <c r="H54" s="54">
        <v>2050</v>
      </c>
      <c r="I54" s="23">
        <v>320</v>
      </c>
      <c r="J54" s="23">
        <v>320</v>
      </c>
      <c r="K54" s="23">
        <v>4908</v>
      </c>
      <c r="L54" s="23">
        <v>2934</v>
      </c>
      <c r="M54" s="23">
        <v>584</v>
      </c>
      <c r="N54" s="23">
        <v>0</v>
      </c>
      <c r="O54" s="126"/>
      <c r="P54" s="65">
        <f t="shared" si="1"/>
        <v>-584</v>
      </c>
      <c r="Q54" s="130">
        <v>0</v>
      </c>
      <c r="R54" s="137">
        <v>137</v>
      </c>
      <c r="S54" s="130">
        <v>738</v>
      </c>
    </row>
    <row r="55" spans="1:19" ht="12.75">
      <c r="A55" t="s">
        <v>2</v>
      </c>
      <c r="B55" s="51"/>
      <c r="C55" s="51"/>
      <c r="D55" s="42"/>
      <c r="F55" s="42"/>
      <c r="G55" s="42"/>
      <c r="H55" s="28">
        <v>54455</v>
      </c>
      <c r="I55" s="23">
        <v>133264</v>
      </c>
      <c r="J55" s="23">
        <v>133264</v>
      </c>
      <c r="K55" s="23">
        <v>60235</v>
      </c>
      <c r="L55" s="23">
        <v>134913</v>
      </c>
      <c r="M55" s="23">
        <v>18590</v>
      </c>
      <c r="N55" s="23">
        <v>27028</v>
      </c>
      <c r="O55" s="126"/>
      <c r="P55" s="65">
        <f t="shared" si="1"/>
        <v>8438</v>
      </c>
      <c r="Q55" s="130">
        <v>18590</v>
      </c>
      <c r="R55" s="137">
        <v>14042</v>
      </c>
      <c r="S55" s="130">
        <v>15000</v>
      </c>
    </row>
    <row r="56" spans="1:19" ht="12.75">
      <c r="A56" t="s">
        <v>105</v>
      </c>
      <c r="B56" s="51"/>
      <c r="C56" s="51"/>
      <c r="D56" s="42"/>
      <c r="F56" s="42"/>
      <c r="G56" s="42"/>
      <c r="H56" s="28"/>
      <c r="I56" s="23"/>
      <c r="J56" s="23"/>
      <c r="K56" s="23"/>
      <c r="M56" s="23">
        <v>1000</v>
      </c>
      <c r="N56" s="23">
        <v>1500</v>
      </c>
      <c r="O56" s="126"/>
      <c r="P56" s="65">
        <f t="shared" si="1"/>
        <v>500</v>
      </c>
      <c r="Q56" s="130">
        <v>3100</v>
      </c>
      <c r="R56" s="137">
        <v>7373</v>
      </c>
      <c r="S56" s="130">
        <v>7000</v>
      </c>
    </row>
    <row r="57" spans="1:19" ht="12.75">
      <c r="A57" s="110" t="s">
        <v>183</v>
      </c>
      <c r="M57" s="23">
        <v>0</v>
      </c>
      <c r="Q57" s="130">
        <v>0</v>
      </c>
      <c r="R57" s="137">
        <v>492</v>
      </c>
      <c r="S57" s="130">
        <v>1500</v>
      </c>
    </row>
    <row r="58" spans="2:18" ht="12.75">
      <c r="B58" s="51"/>
      <c r="C58" s="51"/>
      <c r="D58" s="42"/>
      <c r="F58" s="42"/>
      <c r="G58" s="42"/>
      <c r="H58" s="42"/>
      <c r="I58" s="42"/>
      <c r="J58" s="42"/>
      <c r="K58" s="42"/>
      <c r="L58" s="42"/>
      <c r="M58" s="36"/>
      <c r="N58" s="36"/>
      <c r="P58" s="65"/>
      <c r="R58" s="136"/>
    </row>
    <row r="59" spans="1:18" ht="12.75">
      <c r="A59" s="40" t="s">
        <v>91</v>
      </c>
      <c r="B59" s="43"/>
      <c r="C59" s="43"/>
      <c r="D59" s="12"/>
      <c r="F59" s="12"/>
      <c r="H59" s="61"/>
      <c r="P59" s="65">
        <f>N59-M59</f>
        <v>0</v>
      </c>
      <c r="R59" s="136"/>
    </row>
    <row r="60" spans="1:19" ht="12.75">
      <c r="A60" t="s">
        <v>1</v>
      </c>
      <c r="B60" s="43">
        <v>8342</v>
      </c>
      <c r="C60" s="43">
        <v>7707</v>
      </c>
      <c r="D60" s="41"/>
      <c r="F60" s="41"/>
      <c r="G60" s="23"/>
      <c r="H60" s="28">
        <v>7269</v>
      </c>
      <c r="I60" s="23">
        <v>6328</v>
      </c>
      <c r="J60" s="23">
        <v>6589</v>
      </c>
      <c r="K60" s="23">
        <v>7794</v>
      </c>
      <c r="L60" s="23">
        <v>6567</v>
      </c>
      <c r="M60" s="23">
        <v>3178</v>
      </c>
      <c r="N60" s="23">
        <v>248</v>
      </c>
      <c r="P60" s="65">
        <f>N60-M60</f>
        <v>-2930</v>
      </c>
      <c r="Q60" s="65">
        <v>3178</v>
      </c>
      <c r="R60" s="136">
        <v>1057</v>
      </c>
      <c r="S60" s="65">
        <v>3197</v>
      </c>
    </row>
    <row r="61" spans="1:19" ht="12.75">
      <c r="A61" t="s">
        <v>39</v>
      </c>
      <c r="B61" s="43">
        <v>2980</v>
      </c>
      <c r="C61" s="43">
        <v>2829</v>
      </c>
      <c r="D61" s="41"/>
      <c r="F61" s="41"/>
      <c r="G61" s="23"/>
      <c r="H61" s="28">
        <v>1945</v>
      </c>
      <c r="I61" s="23">
        <v>1647</v>
      </c>
      <c r="J61" s="23">
        <v>1691</v>
      </c>
      <c r="K61" s="23">
        <v>2086</v>
      </c>
      <c r="L61" s="23">
        <v>1478</v>
      </c>
      <c r="M61" s="23">
        <v>858</v>
      </c>
      <c r="N61" s="23">
        <v>0</v>
      </c>
      <c r="P61" s="65">
        <f>N61-M61</f>
        <v>-858</v>
      </c>
      <c r="Q61" s="65">
        <v>858</v>
      </c>
      <c r="R61" s="136">
        <v>292</v>
      </c>
      <c r="S61" s="65">
        <v>863</v>
      </c>
    </row>
    <row r="62" spans="1:19" ht="12.75">
      <c r="A62" t="s">
        <v>2</v>
      </c>
      <c r="B62" s="43">
        <v>2054</v>
      </c>
      <c r="C62" s="43">
        <v>1904</v>
      </c>
      <c r="D62" s="41"/>
      <c r="F62" s="41"/>
      <c r="G62" s="23"/>
      <c r="H62" s="28">
        <v>2999</v>
      </c>
      <c r="I62" s="23">
        <v>4004</v>
      </c>
      <c r="J62" s="23">
        <v>4004</v>
      </c>
      <c r="K62" s="23">
        <v>2999</v>
      </c>
      <c r="L62" s="23">
        <v>1592</v>
      </c>
      <c r="M62" s="23">
        <v>51</v>
      </c>
      <c r="N62" s="23">
        <v>86</v>
      </c>
      <c r="O62" s="126"/>
      <c r="P62" s="65">
        <f>N62-M62</f>
        <v>35</v>
      </c>
      <c r="Q62" s="65">
        <v>151</v>
      </c>
      <c r="R62" s="136">
        <v>84</v>
      </c>
      <c r="S62" s="65">
        <v>200</v>
      </c>
    </row>
    <row r="63" ht="12.75">
      <c r="R63" s="136"/>
    </row>
    <row r="64" spans="1:23" ht="12.75">
      <c r="A64" s="40" t="s">
        <v>146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136"/>
      <c r="S64" s="40"/>
      <c r="T64" s="40"/>
      <c r="U64" s="40"/>
      <c r="V64" s="40"/>
      <c r="W64" s="40"/>
    </row>
    <row r="65" spans="1:19" ht="12.75">
      <c r="A65" t="s">
        <v>1</v>
      </c>
      <c r="M65" s="23">
        <v>1832</v>
      </c>
      <c r="N65" s="23"/>
      <c r="O65" s="23"/>
      <c r="P65" s="23"/>
      <c r="Q65" s="23">
        <v>0</v>
      </c>
      <c r="R65" s="136">
        <v>0</v>
      </c>
      <c r="S65" s="65">
        <v>0</v>
      </c>
    </row>
    <row r="66" spans="1:19" ht="12.75">
      <c r="A66" t="s">
        <v>39</v>
      </c>
      <c r="M66" s="23">
        <v>486</v>
      </c>
      <c r="N66" s="23"/>
      <c r="O66" s="23"/>
      <c r="P66" s="23"/>
      <c r="Q66" s="23">
        <v>0</v>
      </c>
      <c r="R66" s="136">
        <v>0</v>
      </c>
      <c r="S66" s="65">
        <v>0</v>
      </c>
    </row>
    <row r="67" spans="1:19" ht="12.75">
      <c r="A67" t="s">
        <v>2</v>
      </c>
      <c r="M67" s="23">
        <v>0</v>
      </c>
      <c r="N67" s="23"/>
      <c r="O67" s="23"/>
      <c r="P67" s="23"/>
      <c r="Q67" s="23">
        <v>0</v>
      </c>
      <c r="R67" s="136">
        <v>0</v>
      </c>
      <c r="S67" s="65">
        <v>0</v>
      </c>
    </row>
    <row r="68" ht="12.75">
      <c r="R68" s="136"/>
    </row>
    <row r="69" ht="2.25" customHeight="1"/>
    <row r="70" spans="1:18" ht="12.75">
      <c r="A70" s="40" t="s">
        <v>96</v>
      </c>
      <c r="B70" s="51"/>
      <c r="C70" s="51"/>
      <c r="D70" s="42"/>
      <c r="E70" s="23"/>
      <c r="F70" s="42"/>
      <c r="P70" s="65">
        <f>N70-M70</f>
        <v>0</v>
      </c>
      <c r="R70" s="136"/>
    </row>
    <row r="71" spans="1:19" ht="12.75">
      <c r="A71" t="s">
        <v>53</v>
      </c>
      <c r="B71" s="51"/>
      <c r="C71" s="51"/>
      <c r="D71" s="54"/>
      <c r="E71" s="23"/>
      <c r="F71" s="54"/>
      <c r="H71" s="23">
        <v>19138</v>
      </c>
      <c r="I71" s="23">
        <v>12896</v>
      </c>
      <c r="J71" s="23">
        <v>16396</v>
      </c>
      <c r="K71" s="23">
        <v>19668</v>
      </c>
      <c r="L71" s="23">
        <v>13742</v>
      </c>
      <c r="M71" s="23">
        <v>4300</v>
      </c>
      <c r="N71" s="23">
        <v>4300</v>
      </c>
      <c r="P71" s="65">
        <f>N71-M71</f>
        <v>0</v>
      </c>
      <c r="Q71" s="109">
        <v>4300</v>
      </c>
      <c r="R71" s="136">
        <v>5312</v>
      </c>
      <c r="S71" s="65">
        <v>4600</v>
      </c>
    </row>
    <row r="72" spans="2:18" ht="12.75">
      <c r="B72" s="51"/>
      <c r="C72" s="51"/>
      <c r="D72" s="42"/>
      <c r="E72" s="42"/>
      <c r="F72" s="42"/>
      <c r="H72" s="35"/>
      <c r="I72" s="35"/>
      <c r="P72" s="65">
        <f>N72-M72</f>
        <v>0</v>
      </c>
      <c r="R72" s="136"/>
    </row>
    <row r="73" spans="1:18" ht="12.75">
      <c r="A73" s="40" t="s">
        <v>98</v>
      </c>
      <c r="B73" s="43"/>
      <c r="C73" s="43"/>
      <c r="D73" s="53"/>
      <c r="E73" s="53"/>
      <c r="F73" s="53"/>
      <c r="P73" s="65">
        <f>N73-M73</f>
        <v>0</v>
      </c>
      <c r="R73" s="136"/>
    </row>
    <row r="74" spans="1:19" ht="12.75">
      <c r="A74" s="33" t="s">
        <v>165</v>
      </c>
      <c r="B74" s="43"/>
      <c r="C74" s="43"/>
      <c r="D74" s="52"/>
      <c r="E74" s="53"/>
      <c r="F74" s="52"/>
      <c r="H74" s="23">
        <v>1000</v>
      </c>
      <c r="I74" s="23"/>
      <c r="J74" s="23"/>
      <c r="K74" s="23">
        <v>1000</v>
      </c>
      <c r="L74" s="23"/>
      <c r="M74" s="151">
        <v>1000</v>
      </c>
      <c r="N74" s="151">
        <v>128</v>
      </c>
      <c r="O74" s="152"/>
      <c r="P74" s="153">
        <f>N74-M74</f>
        <v>-872</v>
      </c>
      <c r="Q74" s="151">
        <v>0</v>
      </c>
      <c r="R74" s="154">
        <v>0</v>
      </c>
      <c r="S74" s="151">
        <v>0</v>
      </c>
    </row>
    <row r="75" spans="2:18" ht="12.75">
      <c r="B75" s="51"/>
      <c r="C75" s="51"/>
      <c r="D75" s="42"/>
      <c r="E75" s="42"/>
      <c r="F75" s="42"/>
      <c r="H75" s="35"/>
      <c r="I75" s="35"/>
      <c r="P75" s="65"/>
      <c r="R75" s="136"/>
    </row>
    <row r="76" spans="1:23" ht="12.75" customHeight="1">
      <c r="A76" s="40" t="s">
        <v>147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136"/>
      <c r="S76" s="40"/>
      <c r="T76" s="40"/>
      <c r="U76" s="40"/>
      <c r="V76" s="40"/>
      <c r="W76" s="40"/>
    </row>
    <row r="77" spans="1:19" ht="12.75">
      <c r="A77" s="33" t="s">
        <v>40</v>
      </c>
      <c r="B77" s="51"/>
      <c r="C77" s="51"/>
      <c r="D77" s="42"/>
      <c r="E77" s="42"/>
      <c r="F77" s="42"/>
      <c r="H77" s="35"/>
      <c r="I77" s="35"/>
      <c r="J77" s="35"/>
      <c r="K77" s="35"/>
      <c r="L77" s="35"/>
      <c r="M77" s="148">
        <v>100</v>
      </c>
      <c r="N77" s="35">
        <v>0</v>
      </c>
      <c r="O77" s="35">
        <v>0</v>
      </c>
      <c r="P77" s="35">
        <v>0</v>
      </c>
      <c r="Q77" s="35">
        <v>0</v>
      </c>
      <c r="R77" s="136">
        <v>0</v>
      </c>
      <c r="S77" s="148">
        <v>0</v>
      </c>
    </row>
    <row r="78" spans="2:18" ht="12.75">
      <c r="B78" s="51"/>
      <c r="C78" s="51"/>
      <c r="D78" s="42"/>
      <c r="E78" s="42"/>
      <c r="F78" s="42"/>
      <c r="H78" s="35"/>
      <c r="I78" s="35"/>
      <c r="P78" s="65"/>
      <c r="R78" s="136"/>
    </row>
    <row r="79" spans="1:23" ht="12.75" customHeight="1">
      <c r="A79" s="40" t="s">
        <v>148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136"/>
      <c r="S79" s="40"/>
      <c r="T79" s="40"/>
      <c r="U79" s="40"/>
      <c r="V79" s="40"/>
      <c r="W79" s="40"/>
    </row>
    <row r="80" spans="1:19" ht="12.75">
      <c r="A80" s="33" t="s">
        <v>40</v>
      </c>
      <c r="B80" s="51"/>
      <c r="C80" s="51"/>
      <c r="D80" s="42"/>
      <c r="E80" s="42"/>
      <c r="F80" s="42"/>
      <c r="H80" s="35"/>
      <c r="I80" s="35"/>
      <c r="J80" s="35"/>
      <c r="K80" s="35"/>
      <c r="L80" s="35"/>
      <c r="M80" s="156">
        <v>1000</v>
      </c>
      <c r="N80" s="155">
        <v>0</v>
      </c>
      <c r="O80" s="155">
        <v>0</v>
      </c>
      <c r="P80" s="155">
        <v>0</v>
      </c>
      <c r="Q80" s="156">
        <v>1000</v>
      </c>
      <c r="R80" s="154">
        <v>725</v>
      </c>
      <c r="S80" s="156">
        <v>0</v>
      </c>
    </row>
    <row r="81" spans="2:18" ht="12.75">
      <c r="B81" s="51"/>
      <c r="C81" s="51"/>
      <c r="D81" s="42"/>
      <c r="E81" s="42"/>
      <c r="F81" s="42"/>
      <c r="H81" s="35"/>
      <c r="I81" s="35"/>
      <c r="P81" s="65"/>
      <c r="R81" s="136"/>
    </row>
    <row r="82" spans="1:19" ht="12.75">
      <c r="A82" s="40" t="s">
        <v>137</v>
      </c>
      <c r="B82" s="43"/>
      <c r="C82" s="43"/>
      <c r="D82" s="53"/>
      <c r="E82" s="53"/>
      <c r="F82" s="53"/>
      <c r="H82" s="23"/>
      <c r="P82" s="65">
        <f>N82-M82</f>
        <v>0</v>
      </c>
      <c r="R82" s="136"/>
      <c r="S82" s="136"/>
    </row>
    <row r="83" spans="1:19" ht="12.75">
      <c r="A83" s="33" t="s">
        <v>40</v>
      </c>
      <c r="B83" s="43"/>
      <c r="C83" s="43"/>
      <c r="D83" s="52"/>
      <c r="E83" s="53"/>
      <c r="F83" s="52"/>
      <c r="H83" s="23">
        <v>630</v>
      </c>
      <c r="I83" s="23">
        <v>1744</v>
      </c>
      <c r="J83" s="23">
        <v>1744</v>
      </c>
      <c r="K83" s="23">
        <v>3555</v>
      </c>
      <c r="L83" s="23">
        <v>4863</v>
      </c>
      <c r="M83" s="151">
        <v>1500</v>
      </c>
      <c r="N83" s="151">
        <f>1272+1496</f>
        <v>2768</v>
      </c>
      <c r="O83" s="157"/>
      <c r="P83" s="153">
        <f>N83-M83</f>
        <v>1268</v>
      </c>
      <c r="Q83" s="151">
        <v>0</v>
      </c>
      <c r="R83" s="154">
        <v>0</v>
      </c>
      <c r="S83" s="154">
        <v>0</v>
      </c>
    </row>
    <row r="84" spans="2:18" ht="12.75">
      <c r="B84" s="51"/>
      <c r="C84" s="51"/>
      <c r="D84" s="42"/>
      <c r="E84" s="42"/>
      <c r="F84" s="42"/>
      <c r="H84" s="35"/>
      <c r="I84" s="35"/>
      <c r="P84" s="65"/>
      <c r="R84" s="136"/>
    </row>
    <row r="85" spans="1:18" ht="12.75">
      <c r="A85" s="40" t="s">
        <v>97</v>
      </c>
      <c r="B85" s="43">
        <v>4200</v>
      </c>
      <c r="C85" s="43">
        <v>4000</v>
      </c>
      <c r="D85" s="41"/>
      <c r="E85" s="23"/>
      <c r="F85" s="41"/>
      <c r="H85" s="23"/>
      <c r="P85" s="65">
        <f>N85-M85</f>
        <v>0</v>
      </c>
      <c r="R85" s="136"/>
    </row>
    <row r="86" spans="1:19" ht="12.75">
      <c r="A86" t="s">
        <v>2</v>
      </c>
      <c r="B86" s="43"/>
      <c r="C86" s="43"/>
      <c r="D86" s="41"/>
      <c r="E86" s="23"/>
      <c r="F86" s="41"/>
      <c r="H86" s="23"/>
      <c r="I86" s="23"/>
      <c r="J86" s="23"/>
      <c r="M86" s="23">
        <v>800</v>
      </c>
      <c r="N86" s="23">
        <v>0</v>
      </c>
      <c r="P86" s="65">
        <f>N86-M86</f>
        <v>-800</v>
      </c>
      <c r="Q86" s="65">
        <v>800</v>
      </c>
      <c r="R86" s="136">
        <v>765</v>
      </c>
      <c r="S86" s="65">
        <v>800</v>
      </c>
    </row>
    <row r="87" spans="1:18" ht="12.75">
      <c r="A87" s="33"/>
      <c r="B87" s="43"/>
      <c r="C87" s="43"/>
      <c r="D87" s="53"/>
      <c r="E87" s="53"/>
      <c r="F87" s="53"/>
      <c r="H87" s="36"/>
      <c r="I87" s="36"/>
      <c r="J87" s="36"/>
      <c r="K87" s="36"/>
      <c r="L87" s="36"/>
      <c r="M87" s="36"/>
      <c r="N87" s="36"/>
      <c r="P87" s="65"/>
      <c r="R87" s="136"/>
    </row>
    <row r="88" spans="1:18" ht="12.75">
      <c r="A88" s="40" t="s">
        <v>132</v>
      </c>
      <c r="B88" s="51"/>
      <c r="C88" s="51"/>
      <c r="D88" s="42"/>
      <c r="E88" s="42"/>
      <c r="F88" s="42"/>
      <c r="P88" s="65">
        <f aca="true" t="shared" si="2" ref="P88:P119">N88-M88</f>
        <v>0</v>
      </c>
      <c r="R88" s="136"/>
    </row>
    <row r="89" spans="1:19" ht="12.75">
      <c r="A89" s="33" t="s">
        <v>177</v>
      </c>
      <c r="B89" s="51"/>
      <c r="C89" s="51"/>
      <c r="D89" s="42"/>
      <c r="E89" s="42"/>
      <c r="F89" s="42"/>
      <c r="M89" s="65">
        <v>160</v>
      </c>
      <c r="N89" s="65"/>
      <c r="O89" s="219"/>
      <c r="P89" s="65"/>
      <c r="Q89" s="65">
        <v>160</v>
      </c>
      <c r="R89" s="136">
        <v>250</v>
      </c>
      <c r="S89" s="65">
        <v>310</v>
      </c>
    </row>
    <row r="90" spans="1:19" ht="12.75">
      <c r="A90" s="33" t="s">
        <v>151</v>
      </c>
      <c r="B90" s="51"/>
      <c r="C90" s="51"/>
      <c r="D90" s="54"/>
      <c r="E90" s="42"/>
      <c r="F90" s="54"/>
      <c r="H90" s="23">
        <v>1200</v>
      </c>
      <c r="I90" s="23">
        <v>1200</v>
      </c>
      <c r="J90" s="23">
        <v>1200</v>
      </c>
      <c r="K90" s="23">
        <v>1200</v>
      </c>
      <c r="L90" s="23">
        <v>585</v>
      </c>
      <c r="M90" s="23">
        <v>9000</v>
      </c>
      <c r="N90" s="23">
        <v>9364</v>
      </c>
      <c r="P90" s="65">
        <f t="shared" si="2"/>
        <v>364</v>
      </c>
      <c r="Q90" s="151">
        <v>9000</v>
      </c>
      <c r="R90" s="139">
        <v>2736</v>
      </c>
      <c r="S90" s="23">
        <v>3000</v>
      </c>
    </row>
    <row r="91" spans="1:19" ht="12.75">
      <c r="A91" s="33" t="s">
        <v>152</v>
      </c>
      <c r="B91" s="51"/>
      <c r="C91" s="51"/>
      <c r="D91" s="54"/>
      <c r="E91" s="42"/>
      <c r="F91" s="54"/>
      <c r="H91" s="23">
        <v>4350</v>
      </c>
      <c r="I91" s="23"/>
      <c r="J91" s="23"/>
      <c r="K91" s="23">
        <v>4350</v>
      </c>
      <c r="L91" s="23">
        <v>2815</v>
      </c>
      <c r="M91" s="23">
        <v>3140</v>
      </c>
      <c r="N91" s="23">
        <v>300</v>
      </c>
      <c r="P91" s="65">
        <f t="shared" si="2"/>
        <v>-2840</v>
      </c>
      <c r="Q91" s="23">
        <v>3140</v>
      </c>
      <c r="R91" s="139">
        <v>4252</v>
      </c>
      <c r="S91" s="23">
        <v>8500</v>
      </c>
    </row>
    <row r="92" spans="1:19" ht="12.75">
      <c r="A92" s="33" t="s">
        <v>153</v>
      </c>
      <c r="B92" s="51"/>
      <c r="C92" s="51"/>
      <c r="D92" s="54"/>
      <c r="E92" s="42"/>
      <c r="F92" s="54"/>
      <c r="H92" s="23"/>
      <c r="I92" s="23"/>
      <c r="J92" s="23"/>
      <c r="K92" s="23"/>
      <c r="L92" s="23"/>
      <c r="M92" s="23">
        <v>200</v>
      </c>
      <c r="N92" s="23">
        <v>143</v>
      </c>
      <c r="P92" s="65">
        <f t="shared" si="2"/>
        <v>-57</v>
      </c>
      <c r="Q92" s="23">
        <v>200</v>
      </c>
      <c r="R92" s="139">
        <v>134</v>
      </c>
      <c r="S92" s="23">
        <v>200</v>
      </c>
    </row>
    <row r="93" spans="1:19" s="162" customFormat="1" ht="12.75">
      <c r="A93" s="158" t="s">
        <v>178</v>
      </c>
      <c r="B93" s="159"/>
      <c r="C93" s="159"/>
      <c r="D93" s="160"/>
      <c r="E93" s="161"/>
      <c r="F93" s="160"/>
      <c r="H93" s="151"/>
      <c r="I93" s="151"/>
      <c r="J93" s="151"/>
      <c r="K93" s="151"/>
      <c r="L93" s="151"/>
      <c r="M93" s="151">
        <v>0</v>
      </c>
      <c r="N93" s="151">
        <v>0</v>
      </c>
      <c r="O93" s="152"/>
      <c r="P93" s="153"/>
      <c r="Q93" s="151">
        <v>1000</v>
      </c>
      <c r="R93" s="163">
        <v>599</v>
      </c>
      <c r="S93" s="156">
        <v>600</v>
      </c>
    </row>
    <row r="94" spans="1:19" s="162" customFormat="1" ht="12.75">
      <c r="A94" s="158" t="s">
        <v>179</v>
      </c>
      <c r="B94" s="159"/>
      <c r="C94" s="159"/>
      <c r="D94" s="160"/>
      <c r="E94" s="161"/>
      <c r="F94" s="160"/>
      <c r="H94" s="151"/>
      <c r="I94" s="151"/>
      <c r="J94" s="151"/>
      <c r="K94" s="151"/>
      <c r="L94" s="151"/>
      <c r="M94" s="151">
        <v>0</v>
      </c>
      <c r="N94" s="151"/>
      <c r="O94" s="152"/>
      <c r="P94" s="153"/>
      <c r="Q94" s="151">
        <v>100</v>
      </c>
      <c r="R94" s="163">
        <v>26</v>
      </c>
      <c r="S94" s="156">
        <v>100</v>
      </c>
    </row>
    <row r="95" spans="1:19" ht="12.75">
      <c r="A95" s="33" t="s">
        <v>166</v>
      </c>
      <c r="B95" s="51"/>
      <c r="C95" s="51"/>
      <c r="D95" s="54"/>
      <c r="E95" s="42"/>
      <c r="F95" s="54"/>
      <c r="H95" s="23"/>
      <c r="I95" s="23"/>
      <c r="J95" s="23"/>
      <c r="K95" s="23"/>
      <c r="L95" s="23"/>
      <c r="M95" s="23">
        <v>600</v>
      </c>
      <c r="N95" s="23">
        <v>0</v>
      </c>
      <c r="P95" s="65"/>
      <c r="Q95" s="23">
        <v>600</v>
      </c>
      <c r="R95" s="136">
        <v>0</v>
      </c>
      <c r="S95" s="23">
        <v>0</v>
      </c>
    </row>
    <row r="96" spans="1:19" s="162" customFormat="1" ht="12.75">
      <c r="A96" s="158" t="s">
        <v>149</v>
      </c>
      <c r="B96" s="159"/>
      <c r="C96" s="159"/>
      <c r="D96" s="160"/>
      <c r="E96" s="161"/>
      <c r="F96" s="160"/>
      <c r="H96" s="151"/>
      <c r="I96" s="151"/>
      <c r="J96" s="151"/>
      <c r="K96" s="151"/>
      <c r="L96" s="151"/>
      <c r="M96" s="151">
        <v>2600</v>
      </c>
      <c r="N96" s="151">
        <v>0</v>
      </c>
      <c r="O96" s="152"/>
      <c r="P96" s="153"/>
      <c r="Q96" s="151">
        <v>2600</v>
      </c>
      <c r="R96" s="164">
        <v>1467</v>
      </c>
      <c r="S96" s="151">
        <v>2000</v>
      </c>
    </row>
    <row r="97" spans="1:19" s="162" customFormat="1" ht="12.75">
      <c r="A97" s="158"/>
      <c r="B97" s="159"/>
      <c r="C97" s="159"/>
      <c r="D97" s="160"/>
      <c r="E97" s="161"/>
      <c r="F97" s="160"/>
      <c r="H97" s="151"/>
      <c r="I97" s="151"/>
      <c r="J97" s="151"/>
      <c r="K97" s="151"/>
      <c r="L97" s="151"/>
      <c r="M97" s="151"/>
      <c r="N97" s="151"/>
      <c r="O97" s="152"/>
      <c r="P97" s="153"/>
      <c r="Q97" s="151"/>
      <c r="R97" s="164"/>
      <c r="S97" s="151"/>
    </row>
    <row r="98" spans="1:19" s="162" customFormat="1" ht="12.75">
      <c r="A98" s="218" t="s">
        <v>180</v>
      </c>
      <c r="B98" s="159"/>
      <c r="C98" s="159"/>
      <c r="D98" s="160"/>
      <c r="E98" s="161"/>
      <c r="F98" s="160"/>
      <c r="H98" s="151"/>
      <c r="I98" s="151"/>
      <c r="J98" s="151"/>
      <c r="K98" s="151"/>
      <c r="L98" s="151"/>
      <c r="M98" s="151"/>
      <c r="N98" s="151"/>
      <c r="O98" s="152"/>
      <c r="P98" s="153"/>
      <c r="Q98" s="151"/>
      <c r="R98" s="164"/>
      <c r="S98" s="151"/>
    </row>
    <row r="99" spans="1:19" s="162" customFormat="1" ht="12.75">
      <c r="A99" s="158" t="s">
        <v>181</v>
      </c>
      <c r="B99" s="159"/>
      <c r="C99" s="159"/>
      <c r="D99" s="160"/>
      <c r="E99" s="161"/>
      <c r="F99" s="160"/>
      <c r="H99" s="151"/>
      <c r="I99" s="151"/>
      <c r="J99" s="151"/>
      <c r="K99" s="151"/>
      <c r="L99" s="151"/>
      <c r="M99" s="151">
        <v>0</v>
      </c>
      <c r="N99" s="151"/>
      <c r="O99" s="152"/>
      <c r="P99" s="153"/>
      <c r="Q99" s="151">
        <v>11300</v>
      </c>
      <c r="R99" s="164">
        <v>14862</v>
      </c>
      <c r="S99" s="151">
        <v>2776</v>
      </c>
    </row>
    <row r="100" spans="2:18" ht="12.75">
      <c r="B100" s="51"/>
      <c r="C100" s="51"/>
      <c r="D100" s="42"/>
      <c r="E100" s="42"/>
      <c r="F100" s="42"/>
      <c r="P100" s="65">
        <f t="shared" si="2"/>
        <v>0</v>
      </c>
      <c r="R100" s="136"/>
    </row>
    <row r="101" spans="1:18" ht="12.75">
      <c r="A101" s="50" t="s">
        <v>99</v>
      </c>
      <c r="B101" s="51"/>
      <c r="C101" s="51"/>
      <c r="D101" s="42"/>
      <c r="E101" s="42"/>
      <c r="F101" s="42"/>
      <c r="H101" s="35"/>
      <c r="K101" s="36"/>
      <c r="L101" s="36"/>
      <c r="M101" s="36"/>
      <c r="P101" s="65">
        <f t="shared" si="2"/>
        <v>0</v>
      </c>
      <c r="R101" s="136"/>
    </row>
    <row r="102" spans="1:19" ht="12.75">
      <c r="A102" s="110" t="s">
        <v>100</v>
      </c>
      <c r="B102" s="51"/>
      <c r="C102" s="51"/>
      <c r="D102" s="42"/>
      <c r="E102" s="42"/>
      <c r="F102" s="42"/>
      <c r="H102" s="58">
        <v>35032</v>
      </c>
      <c r="I102" s="106"/>
      <c r="J102" s="106"/>
      <c r="K102" s="82">
        <v>39397</v>
      </c>
      <c r="L102" s="82"/>
      <c r="M102" s="82">
        <v>48710</v>
      </c>
      <c r="N102" s="128">
        <v>68755</v>
      </c>
      <c r="O102" s="127" t="s">
        <v>141</v>
      </c>
      <c r="P102" s="65">
        <f t="shared" si="2"/>
        <v>20045</v>
      </c>
      <c r="Q102">
        <v>59594</v>
      </c>
      <c r="R102" s="136">
        <v>54246</v>
      </c>
      <c r="S102" s="136">
        <v>54278</v>
      </c>
    </row>
    <row r="103" spans="1:19" ht="12.75">
      <c r="A103" s="110" t="s">
        <v>131</v>
      </c>
      <c r="B103" s="51"/>
      <c r="C103" s="51"/>
      <c r="D103" s="42"/>
      <c r="E103" s="42"/>
      <c r="F103" s="42"/>
      <c r="H103" s="58">
        <v>111117</v>
      </c>
      <c r="I103" s="106"/>
      <c r="J103" s="106"/>
      <c r="K103" s="82">
        <v>120217</v>
      </c>
      <c r="L103" s="82"/>
      <c r="M103" s="82">
        <v>67857</v>
      </c>
      <c r="N103" s="128">
        <f>59367+696+108</f>
        <v>60171</v>
      </c>
      <c r="O103" s="2" t="s">
        <v>140</v>
      </c>
      <c r="P103" s="65">
        <f t="shared" si="2"/>
        <v>-7686</v>
      </c>
      <c r="Q103">
        <v>71480</v>
      </c>
      <c r="R103" s="136">
        <v>62530</v>
      </c>
      <c r="S103" s="136">
        <v>72410</v>
      </c>
    </row>
    <row r="104" spans="2:19" ht="12.75">
      <c r="B104" s="51"/>
      <c r="C104" s="51"/>
      <c r="D104" s="42"/>
      <c r="E104" s="42"/>
      <c r="F104" s="42"/>
      <c r="H104" s="35"/>
      <c r="I104" s="35"/>
      <c r="J104" s="35"/>
      <c r="K104" s="35"/>
      <c r="L104" s="35"/>
      <c r="M104" s="35"/>
      <c r="P104" s="65">
        <f t="shared" si="2"/>
        <v>0</v>
      </c>
      <c r="R104" s="136"/>
      <c r="S104" s="136"/>
    </row>
    <row r="105" spans="1:18" ht="12.75">
      <c r="A105" s="50" t="s">
        <v>101</v>
      </c>
      <c r="B105" s="51"/>
      <c r="C105" s="51"/>
      <c r="D105" s="42"/>
      <c r="E105" s="42"/>
      <c r="F105" s="42"/>
      <c r="H105" s="35"/>
      <c r="P105" s="65">
        <f t="shared" si="2"/>
        <v>0</v>
      </c>
      <c r="R105" s="136"/>
    </row>
    <row r="106" spans="1:19" ht="12.75">
      <c r="A106" t="s">
        <v>4</v>
      </c>
      <c r="B106" s="51"/>
      <c r="C106" s="51"/>
      <c r="D106" s="42"/>
      <c r="E106" s="42"/>
      <c r="F106" s="42"/>
      <c r="H106" s="58">
        <v>8000</v>
      </c>
      <c r="I106" s="23">
        <v>108807</v>
      </c>
      <c r="J106" s="23">
        <v>108765</v>
      </c>
      <c r="K106" s="23">
        <v>22066</v>
      </c>
      <c r="M106" s="23">
        <v>30073</v>
      </c>
      <c r="N106" s="149">
        <v>31006</v>
      </c>
      <c r="O106" s="126"/>
      <c r="P106" s="65">
        <f t="shared" si="2"/>
        <v>933</v>
      </c>
      <c r="Q106" s="149">
        <v>36488</v>
      </c>
      <c r="R106" s="149">
        <v>185469</v>
      </c>
      <c r="S106" s="149">
        <v>149848</v>
      </c>
    </row>
    <row r="107" spans="1:18" ht="12.75">
      <c r="A107" s="68"/>
      <c r="B107" s="51"/>
      <c r="C107" s="51"/>
      <c r="D107" s="42"/>
      <c r="E107" s="42"/>
      <c r="F107" s="42"/>
      <c r="H107" s="35"/>
      <c r="I107" s="35"/>
      <c r="J107" s="35"/>
      <c r="K107" s="35"/>
      <c r="L107" s="35"/>
      <c r="M107" s="35"/>
      <c r="N107" s="35"/>
      <c r="P107" s="65">
        <f t="shared" si="2"/>
        <v>0</v>
      </c>
      <c r="R107" s="136"/>
    </row>
    <row r="108" spans="1:19" ht="12.75">
      <c r="A108" s="68" t="s">
        <v>115</v>
      </c>
      <c r="B108" s="51"/>
      <c r="C108" s="51"/>
      <c r="D108" s="42"/>
      <c r="E108" s="42"/>
      <c r="F108" s="42"/>
      <c r="H108" s="35"/>
      <c r="I108" s="35"/>
      <c r="J108" s="35"/>
      <c r="K108" s="35"/>
      <c r="L108" s="35"/>
      <c r="M108" s="35">
        <v>5123</v>
      </c>
      <c r="N108" s="131">
        <v>4710</v>
      </c>
      <c r="O108" s="131"/>
      <c r="P108" s="131">
        <f t="shared" si="2"/>
        <v>-413</v>
      </c>
      <c r="Q108" s="131">
        <v>5123</v>
      </c>
      <c r="R108" s="131">
        <v>5123</v>
      </c>
      <c r="S108" s="131">
        <v>0</v>
      </c>
    </row>
    <row r="109" spans="1:19" ht="15">
      <c r="A109" s="55"/>
      <c r="B109" s="51"/>
      <c r="C109" s="51"/>
      <c r="D109" s="42"/>
      <c r="E109" s="42"/>
      <c r="F109" s="42"/>
      <c r="N109" s="131"/>
      <c r="O109" s="131"/>
      <c r="P109" s="131">
        <f t="shared" si="2"/>
        <v>0</v>
      </c>
      <c r="Q109" s="131"/>
      <c r="R109" s="131"/>
      <c r="S109" s="131"/>
    </row>
    <row r="110" spans="1:19" ht="12.75">
      <c r="A110" s="29" t="s">
        <v>66</v>
      </c>
      <c r="B110" s="51"/>
      <c r="C110" s="51"/>
      <c r="D110" s="42"/>
      <c r="E110" s="42"/>
      <c r="F110" s="42"/>
      <c r="H110" s="36" t="e">
        <f>#REF!+#REF!+#REF!+#REF!+#REF!+#REF!+#REF!+#REF!+#REF!+#REF!+#REF!+#REF!+#REF!+#REF!+#REF!+#REF!+#REF!+#REF!+#REF!+#REF!+#REF!+#REF!+#REF!+#REF!+#REF!+#REF!+#REF!+#REF!+#REF!+#REF!+#REF!+#REF!+#REF!+#REF!</f>
        <v>#REF!</v>
      </c>
      <c r="I110" s="36" t="e">
        <f>#REF!+#REF!+#REF!+#REF!+#REF!+#REF!+#REF!+#REF!+#REF!+#REF!+#REF!+#REF!+#REF!+#REF!+#REF!+#REF!+#REF!+#REF!+#REF!+#REF!+#REF!+#REF!+#REF!+#REF!+#REF!+#REF!+#REF!+#REF!+#REF!+#REF!+#REF!+#REF!+#REF!+#REF!</f>
        <v>#REF!</v>
      </c>
      <c r="J110" s="36" t="e">
        <f>#REF!+#REF!+#REF!+#REF!+#REF!+#REF!+#REF!+#REF!+#REF!+#REF!+#REF!+#REF!+#REF!+#REF!+#REF!+#REF!+#REF!+#REF!+#REF!+#REF!+#REF!+#REF!+#REF!+#REF!+#REF!+#REF!+#REF!+#REF!+#REF!+#REF!+#REF!+#REF!+#REF!+#REF!</f>
        <v>#REF!</v>
      </c>
      <c r="K110" s="36" t="e">
        <f>#REF!+#REF!+#REF!+#REF!+#REF!+#REF!+#REF!+#REF!+#REF!+#REF!+#REF!+#REF!+#REF!+#REF!+#REF!+#REF!+#REF!+#REF!+#REF!+#REF!+#REF!+#REF!+#REF!+#REF!+#REF!+#REF!+#REF!+#REF!+#REF!+#REF!+#REF!+#REF!+#REF!+#REF!</f>
        <v>#REF!</v>
      </c>
      <c r="L110" s="36" t="e">
        <f>#REF!+#REF!+#REF!+#REF!+#REF!+#REF!+#REF!+#REF!+#REF!+#REF!+#REF!+#REF!+#REF!+#REF!+#REF!+#REF!+#REF!+#REF!+#REF!+#REF!+#REF!+#REF!+#REF!+#REF!+#REF!+#REF!+#REF!+#REF!+#REF!+#REF!+#REF!+#REF!+#REF!+#REF!+#REF!</f>
        <v>#REF!</v>
      </c>
      <c r="M110" s="36">
        <f aca="true" t="shared" si="3" ref="M110:S110">SUM(M8:M109)</f>
        <v>297481</v>
      </c>
      <c r="N110" s="36">
        <f t="shared" si="3"/>
        <v>599309</v>
      </c>
      <c r="O110" s="36">
        <f t="shared" si="3"/>
        <v>0</v>
      </c>
      <c r="P110" s="36">
        <f t="shared" si="3"/>
        <v>359288</v>
      </c>
      <c r="Q110" s="36">
        <f t="shared" si="3"/>
        <v>388161</v>
      </c>
      <c r="R110" s="36">
        <f t="shared" si="3"/>
        <v>520465</v>
      </c>
      <c r="S110" s="36">
        <f t="shared" si="3"/>
        <v>455865</v>
      </c>
    </row>
    <row r="111" spans="1:18" ht="12.75">
      <c r="A111" s="29"/>
      <c r="B111" s="51"/>
      <c r="C111" s="51"/>
      <c r="D111" s="42"/>
      <c r="E111" s="42"/>
      <c r="F111" s="42"/>
      <c r="H111" s="36"/>
      <c r="I111" s="36"/>
      <c r="J111" s="36"/>
      <c r="K111" s="36"/>
      <c r="L111" s="36"/>
      <c r="M111" s="36"/>
      <c r="P111" s="65"/>
      <c r="R111" s="136"/>
    </row>
    <row r="112" spans="1:18" ht="12.75">
      <c r="A112" s="29"/>
      <c r="B112" s="51"/>
      <c r="C112" s="51"/>
      <c r="D112" s="42"/>
      <c r="E112" s="42"/>
      <c r="F112" s="42"/>
      <c r="H112" s="36"/>
      <c r="I112" s="36"/>
      <c r="J112" s="36"/>
      <c r="K112" s="36"/>
      <c r="L112" s="36"/>
      <c r="M112" s="36"/>
      <c r="P112" s="65">
        <f t="shared" si="2"/>
        <v>0</v>
      </c>
      <c r="R112" s="136"/>
    </row>
    <row r="113" spans="1:18" ht="12.75">
      <c r="A113" s="29"/>
      <c r="B113" s="51"/>
      <c r="C113" s="51"/>
      <c r="D113" s="42"/>
      <c r="E113" s="42"/>
      <c r="F113" s="42"/>
      <c r="H113" s="65"/>
      <c r="P113" s="65">
        <f t="shared" si="2"/>
        <v>0</v>
      </c>
      <c r="R113" s="136"/>
    </row>
    <row r="114" spans="1:19" ht="12.75">
      <c r="A114" s="29" t="s">
        <v>1</v>
      </c>
      <c r="B114" s="51"/>
      <c r="C114" s="51"/>
      <c r="D114" s="42"/>
      <c r="E114" s="42"/>
      <c r="F114" s="42"/>
      <c r="H114" s="65" t="e">
        <f>SUM(#REF!+H60+#REF!+H48+H53+H8+H35+#REF!+#REF!+#REF!)</f>
        <v>#REF!</v>
      </c>
      <c r="I114" s="65" t="e">
        <f>SUM(#REF!+I60+#REF!+I48+I53+I8+I35+#REF!+#REF!+#REF!)</f>
        <v>#REF!</v>
      </c>
      <c r="J114" s="65" t="e">
        <f>SUM(#REF!+J60+#REF!+J48+J53+J8+J35+#REF!+#REF!+#REF!)</f>
        <v>#REF!</v>
      </c>
      <c r="K114" s="65" t="e">
        <f>SUM(#REF!+K60+#REF!+K48+K53+K8+K35+#REF!+#REF!+#REF!)</f>
        <v>#REF!</v>
      </c>
      <c r="L114" s="65" t="e">
        <f>SUM(#REF!+L60+#REF!+L48+L53+L8+L35+#REF!+#REF!+#REF!)</f>
        <v>#REF!</v>
      </c>
      <c r="M114" s="220">
        <v>30611</v>
      </c>
      <c r="N114" s="220" t="e">
        <f>N48+N60+N65+N35+N8+N53+#REF!+N27+N15</f>
        <v>#REF!</v>
      </c>
      <c r="O114" s="220" t="e">
        <f>O48+O60+O65+O35+O8+O53+#REF!+O27+O15</f>
        <v>#REF!</v>
      </c>
      <c r="P114" s="220" t="e">
        <f>P48+P60+P65+P35+P8+P53+#REF!+P27+P15</f>
        <v>#REF!</v>
      </c>
      <c r="Q114" s="220">
        <v>26223</v>
      </c>
      <c r="R114" s="220">
        <f>R8+R16+R27+R35+R48+R53+R60+R65</f>
        <v>22986</v>
      </c>
      <c r="S114" s="220">
        <f>S8+S16+S27+S35+S48+S53+S60+S65</f>
        <v>22404</v>
      </c>
    </row>
    <row r="115" spans="1:19" ht="12.75">
      <c r="A115" s="29" t="s">
        <v>39</v>
      </c>
      <c r="B115" s="51"/>
      <c r="C115" s="51"/>
      <c r="D115" s="42"/>
      <c r="E115" s="42"/>
      <c r="F115" s="42"/>
      <c r="H115" s="65" t="e">
        <f>#REF!+H61+H49+H54+H9+H36+#REF!+#REF!+#REF!</f>
        <v>#REF!</v>
      </c>
      <c r="I115" s="65" t="e">
        <f>#REF!+I61+I49+I54+I9+I36+#REF!+#REF!+#REF!</f>
        <v>#REF!</v>
      </c>
      <c r="J115" s="65" t="e">
        <f>#REF!+J61+J49+J54+J9+J36+#REF!+#REF!+#REF!</f>
        <v>#REF!</v>
      </c>
      <c r="K115" s="65" t="e">
        <f>#REF!+K61+K49+K54+K9+K36+#REF!+#REF!+#REF!</f>
        <v>#REF!</v>
      </c>
      <c r="L115" s="65" t="e">
        <f>#REF!+L61+L49+L54+L9+L36+#REF!+#REF!+#REF!</f>
        <v>#REF!</v>
      </c>
      <c r="M115" s="220">
        <v>6026</v>
      </c>
      <c r="N115" s="220" t="e">
        <f>N49+N61+N66+N36+N9+N54+#REF!+N28+N17</f>
        <v>#REF!</v>
      </c>
      <c r="O115" s="220" t="e">
        <f>O49+O61+O66+O36+O9+O54+#REF!+O28+O17</f>
        <v>#REF!</v>
      </c>
      <c r="P115" s="220" t="e">
        <f>P49+P61+P66+P36+P9+P54+#REF!+P28+P17</f>
        <v>#REF!</v>
      </c>
      <c r="Q115" s="220">
        <v>4810</v>
      </c>
      <c r="R115" s="220">
        <f>R9+R17+R28+R36+R49+R54+R61+R66</f>
        <v>4562</v>
      </c>
      <c r="S115" s="220">
        <f>S9+S17+S28+S36+S49+S54+S61+S66</f>
        <v>5530</v>
      </c>
    </row>
    <row r="116" spans="1:19" ht="12.75">
      <c r="A116" s="29" t="s">
        <v>2</v>
      </c>
      <c r="H116" s="65" t="e">
        <f>H45+#REF!+#REF!+H23+H50+#REF!+H62+#REF!+#REF!+H10+H55+#REF!+H41+#REF!+H18+H37+#REF!+H86+#REF!+#REF!+#REF!</f>
        <v>#REF!</v>
      </c>
      <c r="I116" s="65" t="e">
        <f>I45+#REF!+#REF!+I23+I50+#REF!+I62+#REF!+#REF!+I10+I55+#REF!+I41+#REF!+I18+I37+#REF!+I86+#REF!+#REF!+#REF!</f>
        <v>#REF!</v>
      </c>
      <c r="J116" s="65" t="e">
        <f>J45+#REF!+#REF!+J23+J50+#REF!+J62+#REF!+#REF!+J10+J55+#REF!+J41+#REF!+J18+J37+#REF!+J86+#REF!+#REF!+#REF!</f>
        <v>#REF!</v>
      </c>
      <c r="K116" s="65" t="e">
        <f>K45+#REF!+#REF!+K23+K50+#REF!+K62+#REF!+#REF!+K10+K55+#REF!+K41+#REF!+K18+K37+#REF!+K86+#REF!+#REF!+#REF!</f>
        <v>#REF!</v>
      </c>
      <c r="L116" s="65" t="e">
        <f>L45+#REF!+#REF!+L23+L50+#REF!+L62+#REF!+#REF!+L10+L55+#REF!+L41+#REF!+L18+L37+#REF!+L86+#REF!+#REF!+#REF!+#REF!</f>
        <v>#REF!</v>
      </c>
      <c r="M116" s="221">
        <v>40481</v>
      </c>
      <c r="N116" s="221">
        <f>N50+N45+N41+N62+N18+N37+N24+N10+N55+N86</f>
        <v>376561</v>
      </c>
      <c r="O116" s="221">
        <f>O50+O45+O41+O62+O18+O37+O24+O10+O55+O86</f>
        <v>0</v>
      </c>
      <c r="P116" s="221">
        <f>P50+P45+P41+P62+P18+P37+P24+P10+P55+P86</f>
        <v>340620</v>
      </c>
      <c r="Q116" s="221">
        <v>89393</v>
      </c>
      <c r="R116" s="220">
        <f>R10+R18+R24+R29+R32+R37+R41+R45+R50+R55+R62+R11+R86</f>
        <v>83744</v>
      </c>
      <c r="S116" s="220">
        <f>S10+S18+S24+S29+S32+S37+S41+S45+S50+S55+S62+S11+S86</f>
        <v>38809</v>
      </c>
    </row>
    <row r="117" spans="1:19" ht="12.75">
      <c r="A117" s="29" t="s">
        <v>54</v>
      </c>
      <c r="H117" s="65" t="e">
        <f>#REF!+H83+#REF!+H74+#REF!+H90+#REF!+H91+#REF!+#REF!+#REF!+#REF!</f>
        <v>#REF!</v>
      </c>
      <c r="I117" s="65" t="e">
        <f>#REF!+I83+#REF!+I74+#REF!+I90+#REF!+I91+#REF!+#REF!+#REF!+#REF!</f>
        <v>#REF!</v>
      </c>
      <c r="J117" s="65" t="e">
        <f>#REF!+J83+#REF!+J74+#REF!+J90+#REF!+J91+#REF!+#REF!+#REF!+#REF!</f>
        <v>#REF!</v>
      </c>
      <c r="K117" s="65" t="e">
        <f>#REF!+K83+#REF!+K74+#REF!+K90+#REF!+K91+#REF!+#REF!+#REF!+#REF!</f>
        <v>#REF!</v>
      </c>
      <c r="L117" s="65" t="e">
        <f>#REF!+L83+#REF!+L74+#REF!+L90+#REF!+L91+#REF!+#REF!+#REF!+#REF!</f>
        <v>#REF!</v>
      </c>
      <c r="M117" s="220">
        <v>19300</v>
      </c>
      <c r="N117" s="220" t="e">
        <f>N74+N77+N80+N83+#REF!+#REF!+#REF!+N90+N91+N92+N93+N95+N96</f>
        <v>#REF!</v>
      </c>
      <c r="O117" s="220" t="e">
        <f>O74+O77+O80+O83+#REF!+#REF!+#REF!+O90+O91+O92+O93+O95+O96</f>
        <v>#REF!</v>
      </c>
      <c r="P117" s="220" t="e">
        <f>P74+P77+P80+P83+#REF!+#REF!+#REF!+P90+P91+P92+P93+P95+P96</f>
        <v>#REF!</v>
      </c>
      <c r="Q117" s="220">
        <v>19300</v>
      </c>
      <c r="R117" s="220">
        <f>R80+R89+R90+R91+R92+R93+R94+R96</f>
        <v>10189</v>
      </c>
      <c r="S117" s="220">
        <f>S80+S89+S90+S91+S92+S93+S94+S96</f>
        <v>14710</v>
      </c>
    </row>
    <row r="118" spans="1:19" ht="12.75">
      <c r="A118" s="29" t="s">
        <v>55</v>
      </c>
      <c r="H118" s="65"/>
      <c r="I118" s="65"/>
      <c r="J118" s="65"/>
      <c r="K118" s="65"/>
      <c r="L118" s="65"/>
      <c r="M118" s="221">
        <v>9423</v>
      </c>
      <c r="N118" s="220">
        <f>N71+N108</f>
        <v>9010</v>
      </c>
      <c r="O118" s="220">
        <f>O71+O108</f>
        <v>0</v>
      </c>
      <c r="P118" s="220">
        <f>P71+P108</f>
        <v>-413</v>
      </c>
      <c r="Q118" s="220">
        <v>9423</v>
      </c>
      <c r="R118" s="220">
        <f>R108+R71</f>
        <v>10435</v>
      </c>
      <c r="S118" s="220">
        <f>S108+S71</f>
        <v>4600</v>
      </c>
    </row>
    <row r="119" spans="1:19" ht="12.75">
      <c r="A119" s="29" t="s">
        <v>142</v>
      </c>
      <c r="H119" s="65" t="e">
        <f>#REF!+#REF!+#REF!+#REF!+H71+#REF!</f>
        <v>#REF!</v>
      </c>
      <c r="I119" s="65" t="e">
        <f>#REF!+#REF!+#REF!+#REF!+I71+#REF!</f>
        <v>#REF!</v>
      </c>
      <c r="J119" s="65" t="e">
        <f>#REF!+#REF!+#REF!+#REF!+J71+#REF!</f>
        <v>#REF!</v>
      </c>
      <c r="K119" s="65" t="e">
        <f>#REF!+#REF!+#REF!+#REF!+K71+#REF!</f>
        <v>#REF!</v>
      </c>
      <c r="L119" s="65" t="e">
        <f>#REF!+#REF!+#REF!+#REF!+L71+#REF!</f>
        <v>#REF!</v>
      </c>
      <c r="M119" s="221">
        <v>30073</v>
      </c>
      <c r="N119" s="221">
        <v>31006</v>
      </c>
      <c r="O119" s="222"/>
      <c r="P119" s="221">
        <f t="shared" si="2"/>
        <v>933</v>
      </c>
      <c r="Q119" s="221">
        <v>36488</v>
      </c>
      <c r="R119" s="220">
        <v>185469</v>
      </c>
      <c r="S119" s="220">
        <v>149848</v>
      </c>
    </row>
    <row r="120" spans="1:20" ht="12.75">
      <c r="A120" s="29" t="s">
        <v>87</v>
      </c>
      <c r="H120" s="65" t="e">
        <f>SUM(#REF!)</f>
        <v>#REF!</v>
      </c>
      <c r="I120" s="65" t="e">
        <f>SUM(#REF!)</f>
        <v>#REF!</v>
      </c>
      <c r="J120" s="65" t="e">
        <f>SUM(#REF!)</f>
        <v>#REF!</v>
      </c>
      <c r="K120" s="65" t="e">
        <f>SUM(#REF!)</f>
        <v>#REF!</v>
      </c>
      <c r="L120" s="65" t="e">
        <f>SUM(#REF!)</f>
        <v>#REF!</v>
      </c>
      <c r="M120" s="220">
        <v>33700</v>
      </c>
      <c r="N120" s="220" t="e">
        <f>N38+#REF!+N23+N56+N12+N42</f>
        <v>#REF!</v>
      </c>
      <c r="O120" s="220" t="e">
        <f>O38+#REF!+O23+O56+O12+O42</f>
        <v>#REF!</v>
      </c>
      <c r="P120" s="220" t="e">
        <f>P38+#REF!+P23+P56+P12+P42</f>
        <v>#REF!</v>
      </c>
      <c r="Q120" s="220">
        <v>61650</v>
      </c>
      <c r="R120" s="220">
        <f>R12+R22+R23+R38+R42+R56+R57</f>
        <v>71442</v>
      </c>
      <c r="S120" s="220">
        <f>S12+S22+S23+S38+S42+S56+S57+S19</f>
        <v>90500</v>
      </c>
      <c r="T120" s="136"/>
    </row>
    <row r="121" spans="1:20" ht="12.75">
      <c r="A121" s="29" t="s">
        <v>160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23">
        <v>11300</v>
      </c>
      <c r="N121" s="223"/>
      <c r="O121" s="223"/>
      <c r="P121" s="223"/>
      <c r="Q121" s="223">
        <v>11300</v>
      </c>
      <c r="R121" s="223">
        <f>R99</f>
        <v>14862</v>
      </c>
      <c r="S121" s="223">
        <f>S99</f>
        <v>2776</v>
      </c>
      <c r="T121" s="136"/>
    </row>
    <row r="122" spans="1:19" ht="12.75">
      <c r="A122" s="29" t="s">
        <v>70</v>
      </c>
      <c r="H122" s="65" t="e">
        <f>#REF!</f>
        <v>#REF!</v>
      </c>
      <c r="I122" s="65" t="e">
        <f>#REF!</f>
        <v>#REF!</v>
      </c>
      <c r="J122" s="65" t="e">
        <f>#REF!</f>
        <v>#REF!</v>
      </c>
      <c r="K122" s="65" t="e">
        <f>#REF!</f>
        <v>#REF!</v>
      </c>
      <c r="L122" s="65" t="e">
        <f>#REF!</f>
        <v>#REF!</v>
      </c>
      <c r="M122" s="220">
        <f aca="true" t="shared" si="4" ref="M122:S122">M102+M103</f>
        <v>116567</v>
      </c>
      <c r="N122" s="220">
        <f t="shared" si="4"/>
        <v>128926</v>
      </c>
      <c r="O122" s="220" t="e">
        <f t="shared" si="4"/>
        <v>#VALUE!</v>
      </c>
      <c r="P122" s="220">
        <f t="shared" si="4"/>
        <v>12359</v>
      </c>
      <c r="Q122" s="220">
        <f t="shared" si="4"/>
        <v>131074</v>
      </c>
      <c r="R122" s="220">
        <f t="shared" si="4"/>
        <v>116776</v>
      </c>
      <c r="S122" s="220">
        <f t="shared" si="4"/>
        <v>126688</v>
      </c>
    </row>
    <row r="123" spans="1:21" ht="12.75">
      <c r="A123" s="29" t="s">
        <v>102</v>
      </c>
      <c r="H123" s="36" t="e">
        <f aca="true" t="shared" si="5" ref="H123:S123">SUM(H114:H122)</f>
        <v>#REF!</v>
      </c>
      <c r="I123" s="36" t="e">
        <f t="shared" si="5"/>
        <v>#REF!</v>
      </c>
      <c r="J123" s="36" t="e">
        <f t="shared" si="5"/>
        <v>#REF!</v>
      </c>
      <c r="K123" s="36" t="e">
        <f t="shared" si="5"/>
        <v>#REF!</v>
      </c>
      <c r="L123" s="36" t="e">
        <f t="shared" si="5"/>
        <v>#REF!</v>
      </c>
      <c r="M123" s="220">
        <f t="shared" si="5"/>
        <v>297481</v>
      </c>
      <c r="N123" s="220" t="e">
        <f t="shared" si="5"/>
        <v>#REF!</v>
      </c>
      <c r="O123" s="220" t="e">
        <f t="shared" si="5"/>
        <v>#REF!</v>
      </c>
      <c r="P123" s="220" t="e">
        <f t="shared" si="5"/>
        <v>#REF!</v>
      </c>
      <c r="Q123" s="220">
        <f t="shared" si="5"/>
        <v>389661</v>
      </c>
      <c r="R123" s="220">
        <f t="shared" si="5"/>
        <v>520465</v>
      </c>
      <c r="S123" s="220">
        <f t="shared" si="5"/>
        <v>455865</v>
      </c>
      <c r="U123" s="65"/>
    </row>
    <row r="124" spans="16:18" ht="12.75">
      <c r="P124" s="65"/>
      <c r="R124" s="136"/>
    </row>
    <row r="125" spans="16:18" ht="12.75">
      <c r="P125" s="65"/>
      <c r="R125" s="136"/>
    </row>
    <row r="126" spans="1:18" ht="12.75">
      <c r="A126" s="29"/>
      <c r="H126" s="35"/>
      <c r="I126" s="35"/>
      <c r="J126" s="35"/>
      <c r="K126" s="35"/>
      <c r="M126" s="35"/>
      <c r="P126" s="65"/>
      <c r="R126" s="136"/>
    </row>
    <row r="127" spans="1:18" ht="12.75">
      <c r="A127" s="29"/>
      <c r="H127" s="23"/>
      <c r="I127" s="65"/>
      <c r="J127" s="65"/>
      <c r="K127" s="23"/>
      <c r="M127" s="23"/>
      <c r="P127" s="65"/>
      <c r="R127" s="136"/>
    </row>
    <row r="128" spans="1:18" ht="12.75">
      <c r="A128" s="29"/>
      <c r="H128" s="23"/>
      <c r="I128" s="23"/>
      <c r="J128" s="23"/>
      <c r="K128" s="23"/>
      <c r="M128" s="23"/>
      <c r="P128" s="65"/>
      <c r="R128" s="136"/>
    </row>
    <row r="129" spans="1:18" ht="12.75">
      <c r="A129" s="29"/>
      <c r="H129" s="23"/>
      <c r="I129" s="23"/>
      <c r="J129" s="23"/>
      <c r="K129" s="23"/>
      <c r="M129" s="23"/>
      <c r="P129" s="65"/>
      <c r="R129" s="136"/>
    </row>
    <row r="130" spans="1:18" ht="12.75">
      <c r="A130" s="29"/>
      <c r="H130" s="23"/>
      <c r="I130" s="23"/>
      <c r="J130" s="23"/>
      <c r="K130" s="23"/>
      <c r="M130" s="65"/>
      <c r="P130" s="65"/>
      <c r="R130" s="136"/>
    </row>
    <row r="131" spans="1:18" ht="12.75">
      <c r="A131" s="29"/>
      <c r="H131" s="23"/>
      <c r="I131" s="23"/>
      <c r="J131" s="23"/>
      <c r="K131" s="23"/>
      <c r="M131" s="23"/>
      <c r="P131" s="65"/>
      <c r="R131" s="136"/>
    </row>
    <row r="132" spans="8:18" ht="12.75">
      <c r="H132" s="65"/>
      <c r="M132" s="23"/>
      <c r="P132" s="65"/>
      <c r="R132" s="136"/>
    </row>
    <row r="133" spans="10:18" ht="12.75">
      <c r="J133" s="65"/>
      <c r="K133" s="65"/>
      <c r="M133" s="65"/>
      <c r="P133" s="65"/>
      <c r="R133" s="136"/>
    </row>
    <row r="134" spans="9:18" ht="12.75">
      <c r="I134" s="65"/>
      <c r="M134" s="65"/>
      <c r="P134" s="65"/>
      <c r="R134" s="136"/>
    </row>
    <row r="135" spans="16:18" ht="12.75">
      <c r="P135" s="65"/>
      <c r="R135" s="136"/>
    </row>
    <row r="136" spans="16:18" ht="12.75">
      <c r="P136" s="65"/>
      <c r="R136" s="136"/>
    </row>
    <row r="137" spans="16:18" ht="12.75">
      <c r="P137" s="65"/>
      <c r="R137" s="136"/>
    </row>
    <row r="138" spans="16:18" ht="12.75">
      <c r="P138" s="65"/>
      <c r="R138" s="136"/>
    </row>
    <row r="139" spans="16:18" ht="12.75">
      <c r="P139" s="65"/>
      <c r="R139" s="136"/>
    </row>
    <row r="140" spans="16:18" ht="12.75">
      <c r="P140" s="65"/>
      <c r="R140" s="136"/>
    </row>
    <row r="141" spans="16:18" ht="12.75">
      <c r="P141" s="65"/>
      <c r="R141" s="136"/>
    </row>
    <row r="142" spans="16:18" ht="12.75">
      <c r="P142" s="65"/>
      <c r="R142" s="136"/>
    </row>
    <row r="143" spans="16:18" ht="12.75">
      <c r="P143" s="65"/>
      <c r="R143" s="136"/>
    </row>
    <row r="144" spans="16:18" ht="12.75">
      <c r="P144" s="65"/>
      <c r="R144" s="136"/>
    </row>
    <row r="145" spans="16:18" ht="12.75">
      <c r="P145" s="65"/>
      <c r="R145" s="136"/>
    </row>
    <row r="146" ht="12.75">
      <c r="P146" s="65"/>
    </row>
    <row r="147" ht="12.75">
      <c r="P147" s="65"/>
    </row>
    <row r="148" ht="12.75">
      <c r="P148" s="65"/>
    </row>
    <row r="149" ht="12.75">
      <c r="P149" s="65"/>
    </row>
    <row r="150" ht="12.75">
      <c r="P150" s="65"/>
    </row>
    <row r="151" ht="12.75">
      <c r="P151" s="65"/>
    </row>
    <row r="152" ht="12.75">
      <c r="P152" s="65"/>
    </row>
    <row r="153" ht="12.75">
      <c r="P153" s="65"/>
    </row>
    <row r="154" ht="12.75">
      <c r="P154" s="65"/>
    </row>
    <row r="155" ht="12.75">
      <c r="P155" s="65"/>
    </row>
    <row r="156" ht="12.75">
      <c r="P156" s="65">
        <f aca="true" t="shared" si="6" ref="P156:P165">N156-M156</f>
        <v>0</v>
      </c>
    </row>
    <row r="157" ht="12.75">
      <c r="P157" s="65">
        <f t="shared" si="6"/>
        <v>0</v>
      </c>
    </row>
    <row r="158" ht="12.75">
      <c r="P158" s="65">
        <f t="shared" si="6"/>
        <v>0</v>
      </c>
    </row>
    <row r="159" ht="12.75">
      <c r="P159" s="65">
        <f t="shared" si="6"/>
        <v>0</v>
      </c>
    </row>
    <row r="160" ht="12.75">
      <c r="P160" s="65">
        <f t="shared" si="6"/>
        <v>0</v>
      </c>
    </row>
    <row r="161" ht="12.75">
      <c r="P161" s="65">
        <f t="shared" si="6"/>
        <v>0</v>
      </c>
    </row>
    <row r="162" ht="12.75">
      <c r="P162" s="65">
        <f t="shared" si="6"/>
        <v>0</v>
      </c>
    </row>
    <row r="163" ht="12.75">
      <c r="P163" s="65">
        <f t="shared" si="6"/>
        <v>0</v>
      </c>
    </row>
    <row r="164" ht="12.75">
      <c r="P164" s="65">
        <f t="shared" si="6"/>
        <v>0</v>
      </c>
    </row>
    <row r="165" ht="12.75">
      <c r="P165" s="65">
        <f t="shared" si="6"/>
        <v>0</v>
      </c>
    </row>
    <row r="169" ht="12.75">
      <c r="I169" t="s">
        <v>71</v>
      </c>
    </row>
  </sheetData>
  <sheetProtection/>
  <mergeCells count="5">
    <mergeCell ref="A5:A6"/>
    <mergeCell ref="B5:B6"/>
    <mergeCell ref="C5:C6"/>
    <mergeCell ref="D6:E6"/>
    <mergeCell ref="A1:S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  <headerFooter alignWithMargins="0">
    <oddHeader>&amp;RII/2. sz. melléklet a 4/2017. (II.15.) önkormányzati rendelethez</oddHeader>
    <oddFooter>&amp;C&amp;P&amp;RII/2.</oddFooter>
  </headerFooter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Q44"/>
  <sheetViews>
    <sheetView view="pageLayout" workbookViewId="0" topLeftCell="A1">
      <selection activeCell="B1" sqref="B1:K2"/>
    </sheetView>
  </sheetViews>
  <sheetFormatPr defaultColWidth="9.140625" defaultRowHeight="12.75"/>
  <cols>
    <col min="1" max="1" width="3.00390625" style="6" customWidth="1"/>
    <col min="2" max="2" width="37.7109375" style="6" customWidth="1"/>
    <col min="3" max="3" width="10.28125" style="1" hidden="1" customWidth="1"/>
    <col min="4" max="4" width="10.7109375" style="1" hidden="1" customWidth="1"/>
    <col min="5" max="5" width="15.00390625" style="1" hidden="1" customWidth="1"/>
    <col min="6" max="7" width="12.8515625" style="1" hidden="1" customWidth="1"/>
    <col min="8" max="8" width="16.140625" style="1" hidden="1" customWidth="1"/>
    <col min="9" max="10" width="12.7109375" style="6" hidden="1" customWidth="1"/>
    <col min="11" max="11" width="20.7109375" style="6" customWidth="1"/>
    <col min="12" max="16384" width="9.140625" style="6" customWidth="1"/>
  </cols>
  <sheetData>
    <row r="1" spans="2:11" ht="12.75" customHeight="1">
      <c r="B1" s="249" t="s">
        <v>195</v>
      </c>
      <c r="C1" s="249"/>
      <c r="D1" s="249"/>
      <c r="E1" s="249"/>
      <c r="F1" s="249"/>
      <c r="G1" s="249"/>
      <c r="H1" s="249"/>
      <c r="I1" s="249"/>
      <c r="J1" s="249"/>
      <c r="K1" s="249"/>
    </row>
    <row r="2" spans="2:11" ht="21.75" customHeight="1"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7:8" ht="15.75">
      <c r="G3" s="4" t="s">
        <v>61</v>
      </c>
      <c r="H3" s="4"/>
    </row>
    <row r="4" spans="2:11" ht="21" customHeight="1">
      <c r="B4" s="250" t="s">
        <v>0</v>
      </c>
      <c r="C4" s="250" t="s">
        <v>5</v>
      </c>
      <c r="D4" s="250" t="s">
        <v>6</v>
      </c>
      <c r="E4" s="250" t="s">
        <v>109</v>
      </c>
      <c r="F4" s="250" t="s">
        <v>74</v>
      </c>
      <c r="G4" s="250" t="s">
        <v>76</v>
      </c>
      <c r="H4" s="250" t="s">
        <v>110</v>
      </c>
      <c r="I4" s="250" t="s">
        <v>103</v>
      </c>
      <c r="J4" s="250" t="s">
        <v>113</v>
      </c>
      <c r="K4" s="250" t="s">
        <v>196</v>
      </c>
    </row>
    <row r="5" spans="2:11" ht="3.75" customHeight="1">
      <c r="B5" s="250"/>
      <c r="C5" s="250"/>
      <c r="D5" s="250"/>
      <c r="E5" s="250"/>
      <c r="F5" s="250"/>
      <c r="G5" s="250"/>
      <c r="H5" s="250"/>
      <c r="I5" s="250"/>
      <c r="J5" s="250"/>
      <c r="K5" s="250"/>
    </row>
    <row r="6" spans="2:11" ht="1.5" customHeight="1" hidden="1">
      <c r="B6" s="250"/>
      <c r="C6" s="250"/>
      <c r="D6" s="250"/>
      <c r="E6" s="250"/>
      <c r="F6" s="250"/>
      <c r="G6" s="165"/>
      <c r="H6" s="165"/>
      <c r="I6" s="166"/>
      <c r="J6" s="166"/>
      <c r="K6" s="166"/>
    </row>
    <row r="7" spans="2:11" ht="18.75">
      <c r="B7" s="251" t="s">
        <v>3</v>
      </c>
      <c r="C7" s="251"/>
      <c r="D7" s="251"/>
      <c r="E7" s="251"/>
      <c r="F7" s="251"/>
      <c r="G7" s="251"/>
      <c r="H7" s="251"/>
      <c r="I7" s="251"/>
      <c r="J7" s="251"/>
      <c r="K7" s="251"/>
    </row>
    <row r="8" spans="2:11" ht="15.75" customHeight="1">
      <c r="B8" s="111" t="s">
        <v>197</v>
      </c>
      <c r="C8" s="9"/>
      <c r="D8" s="9"/>
      <c r="E8" s="91"/>
      <c r="F8" s="78"/>
      <c r="G8" s="78"/>
      <c r="H8" s="78"/>
      <c r="I8" s="91"/>
      <c r="J8" s="91"/>
      <c r="K8" s="184">
        <v>2000</v>
      </c>
    </row>
    <row r="9" spans="2:11" ht="25.5" customHeight="1">
      <c r="B9" s="111" t="s">
        <v>199</v>
      </c>
      <c r="C9" s="9"/>
      <c r="D9" s="9"/>
      <c r="E9" s="91"/>
      <c r="F9" s="78"/>
      <c r="G9" s="78"/>
      <c r="H9" s="112"/>
      <c r="I9" s="91"/>
      <c r="J9" s="91"/>
      <c r="K9" s="184">
        <v>1500</v>
      </c>
    </row>
    <row r="10" spans="2:11" ht="18" customHeight="1">
      <c r="B10" s="168" t="s">
        <v>7</v>
      </c>
      <c r="C10" s="169">
        <f aca="true" t="shared" si="0" ref="C10:I10">SUM(C8:C9)</f>
        <v>0</v>
      </c>
      <c r="D10" s="169">
        <f t="shared" si="0"/>
        <v>0</v>
      </c>
      <c r="E10" s="170">
        <f t="shared" si="0"/>
        <v>0</v>
      </c>
      <c r="F10" s="170">
        <f t="shared" si="0"/>
        <v>0</v>
      </c>
      <c r="G10" s="170">
        <f t="shared" si="0"/>
        <v>0</v>
      </c>
      <c r="H10" s="170">
        <f t="shared" si="0"/>
        <v>0</v>
      </c>
      <c r="I10" s="170">
        <f t="shared" si="0"/>
        <v>0</v>
      </c>
      <c r="J10" s="170"/>
      <c r="K10" s="183">
        <f>SUM(K8:K9)</f>
        <v>3500</v>
      </c>
    </row>
    <row r="11" spans="2:8" ht="18" customHeight="1">
      <c r="B11" s="14"/>
      <c r="C11" s="13"/>
      <c r="D11" s="13"/>
      <c r="E11" s="13"/>
      <c r="F11" s="15"/>
      <c r="G11" s="15"/>
      <c r="H11" s="15"/>
    </row>
    <row r="12" spans="2:11" ht="18" customHeight="1">
      <c r="B12" s="251" t="s">
        <v>29</v>
      </c>
      <c r="C12" s="251"/>
      <c r="D12" s="251"/>
      <c r="E12" s="251"/>
      <c r="F12" s="251"/>
      <c r="G12" s="251"/>
      <c r="H12" s="251"/>
      <c r="I12" s="251"/>
      <c r="J12" s="251"/>
      <c r="K12" s="251"/>
    </row>
    <row r="13" spans="2:17" ht="22.5" customHeight="1">
      <c r="B13" s="171" t="s">
        <v>168</v>
      </c>
      <c r="C13" s="167"/>
      <c r="D13" s="167"/>
      <c r="E13" s="112"/>
      <c r="F13" s="167"/>
      <c r="G13" s="167"/>
      <c r="H13" s="112"/>
      <c r="I13" s="172"/>
      <c r="J13" s="172"/>
      <c r="K13" s="91">
        <v>80000</v>
      </c>
      <c r="O13" s="7"/>
      <c r="P13" s="7"/>
      <c r="Q13" s="7"/>
    </row>
    <row r="14" spans="2:17" ht="29.25" customHeight="1">
      <c r="B14" s="111"/>
      <c r="C14" s="173"/>
      <c r="D14" s="173"/>
      <c r="E14" s="174"/>
      <c r="F14" s="112"/>
      <c r="G14" s="112"/>
      <c r="H14" s="112"/>
      <c r="I14" s="175"/>
      <c r="J14" s="175"/>
      <c r="K14" s="175"/>
      <c r="O14" s="7"/>
      <c r="P14" s="7"/>
      <c r="Q14" s="7"/>
    </row>
    <row r="15" spans="2:11" s="7" customFormat="1" ht="15.75">
      <c r="B15" s="168" t="s">
        <v>8</v>
      </c>
      <c r="C15" s="176">
        <f aca="true" t="shared" si="1" ref="C15:I15">SUM(C13:C14)</f>
        <v>0</v>
      </c>
      <c r="D15" s="176">
        <f t="shared" si="1"/>
        <v>0</v>
      </c>
      <c r="E15" s="177">
        <f t="shared" si="1"/>
        <v>0</v>
      </c>
      <c r="F15" s="178">
        <f t="shared" si="1"/>
        <v>0</v>
      </c>
      <c r="G15" s="178">
        <f t="shared" si="1"/>
        <v>0</v>
      </c>
      <c r="H15" s="178">
        <f t="shared" si="1"/>
        <v>0</v>
      </c>
      <c r="I15" s="178">
        <f t="shared" si="1"/>
        <v>0</v>
      </c>
      <c r="J15" s="178"/>
      <c r="K15" s="178">
        <f>SUM(K13:K14)</f>
        <v>80000</v>
      </c>
    </row>
    <row r="16" s="7" customFormat="1" ht="12.75"/>
    <row r="18" spans="2:11" ht="19.5" customHeight="1">
      <c r="B18" s="251" t="s">
        <v>57</v>
      </c>
      <c r="C18" s="251"/>
      <c r="D18" s="251"/>
      <c r="E18" s="251"/>
      <c r="F18" s="251"/>
      <c r="G18" s="251"/>
      <c r="H18" s="251"/>
      <c r="I18" s="251"/>
      <c r="J18" s="251"/>
      <c r="K18" s="251"/>
    </row>
    <row r="19" spans="2:11" ht="31.5">
      <c r="B19" s="111" t="s">
        <v>198</v>
      </c>
      <c r="C19" s="9"/>
      <c r="D19" s="9"/>
      <c r="E19" s="91"/>
      <c r="F19" s="78"/>
      <c r="G19" s="78"/>
      <c r="H19" s="112"/>
      <c r="I19" s="91"/>
      <c r="J19" s="91"/>
      <c r="K19" s="91">
        <v>7000</v>
      </c>
    </row>
    <row r="20" spans="2:11" ht="15.75">
      <c r="B20" s="176" t="s">
        <v>58</v>
      </c>
      <c r="C20" s="176" t="e">
        <f>SUM(#REF!)</f>
        <v>#REF!</v>
      </c>
      <c r="D20" s="176"/>
      <c r="E20" s="179" t="e">
        <f>SUM(#REF!)</f>
        <v>#REF!</v>
      </c>
      <c r="F20" s="178" t="e">
        <f>SUM(#REF!)</f>
        <v>#REF!</v>
      </c>
      <c r="G20" s="178" t="e">
        <f>SUM(#REF!)</f>
        <v>#REF!</v>
      </c>
      <c r="H20" s="178" t="e">
        <f>SUM(#REF!)</f>
        <v>#REF!</v>
      </c>
      <c r="I20" s="178" t="e">
        <f>SUM(#REF!)</f>
        <v>#REF!</v>
      </c>
      <c r="J20" s="178"/>
      <c r="K20" s="178">
        <f>SUM(K19)</f>
        <v>7000</v>
      </c>
    </row>
    <row r="23" spans="2:11" ht="30">
      <c r="B23" s="182" t="s">
        <v>51</v>
      </c>
      <c r="C23" s="180"/>
      <c r="D23" s="180"/>
      <c r="E23" s="181" t="e">
        <f>SUM(E20+E15+E10+#REF!)</f>
        <v>#REF!</v>
      </c>
      <c r="F23" s="181" t="e">
        <f>SUM(F20+F15+F10+#REF!)</f>
        <v>#REF!</v>
      </c>
      <c r="G23" s="181" t="e">
        <f>SUM(G20+G15+G10+#REF!)</f>
        <v>#REF!</v>
      </c>
      <c r="H23" s="181" t="e">
        <f>SUM(H20+H15+H10+#REF!)</f>
        <v>#REF!</v>
      </c>
      <c r="I23" s="181" t="e">
        <f>SUM(I20+I15+I10+#REF!)</f>
        <v>#REF!</v>
      </c>
      <c r="J23" s="181"/>
      <c r="K23" s="181">
        <f>K10+K15+K20</f>
        <v>90500</v>
      </c>
    </row>
    <row r="26" ht="15.75">
      <c r="B26" s="108"/>
    </row>
    <row r="34" ht="15.75">
      <c r="H34" s="107"/>
    </row>
    <row r="41" ht="15.75">
      <c r="H41" s="107"/>
    </row>
    <row r="42" ht="15.75">
      <c r="H42" s="107"/>
    </row>
    <row r="43" ht="15.75">
      <c r="H43" s="107"/>
    </row>
    <row r="44" ht="15.75">
      <c r="H44" s="107"/>
    </row>
  </sheetData>
  <sheetProtection/>
  <mergeCells count="14">
    <mergeCell ref="B7:K7"/>
    <mergeCell ref="B12:K12"/>
    <mergeCell ref="B18:K18"/>
    <mergeCell ref="B4:B6"/>
    <mergeCell ref="C4:C6"/>
    <mergeCell ref="D4:D6"/>
    <mergeCell ref="E4:E6"/>
    <mergeCell ref="B1:K2"/>
    <mergeCell ref="J4:J5"/>
    <mergeCell ref="G4:G5"/>
    <mergeCell ref="H4:H5"/>
    <mergeCell ref="I4:I5"/>
    <mergeCell ref="K4:K5"/>
    <mergeCell ref="F4:F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&amp;RII/3. sz. melléklet a 4/2017. (II.15.) önkormányzati rendelethez</oddHeader>
    <oddFooter>&amp;C&amp;P&amp;RII/3.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E19" sqref="E19"/>
    </sheetView>
  </sheetViews>
  <sheetFormatPr defaultColWidth="9.140625" defaultRowHeight="12.75"/>
  <cols>
    <col min="5" max="5" width="17.28125" style="0" customWidth="1"/>
    <col min="6" max="8" width="13.8515625" style="0" bestFit="1" customWidth="1"/>
    <col min="9" max="9" width="13.7109375" style="0" bestFit="1" customWidth="1"/>
  </cols>
  <sheetData>
    <row r="1" spans="1:12" ht="12.75">
      <c r="A1" s="253" t="s">
        <v>232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27"/>
    </row>
    <row r="3" ht="12.75">
      <c r="B3" s="110"/>
    </row>
    <row r="5" spans="3:9" ht="18">
      <c r="C5" s="254" t="s">
        <v>200</v>
      </c>
      <c r="D5" s="254"/>
      <c r="E5" s="254"/>
      <c r="F5" s="254"/>
      <c r="G5" s="254"/>
      <c r="H5" s="254"/>
      <c r="I5" s="254"/>
    </row>
    <row r="6" spans="3:9" ht="15.75">
      <c r="C6" s="226"/>
      <c r="D6" s="226"/>
      <c r="E6" s="226"/>
      <c r="F6" s="226"/>
      <c r="G6" s="227"/>
      <c r="H6" s="110"/>
      <c r="I6" s="110"/>
    </row>
    <row r="7" spans="3:9" ht="15.75">
      <c r="C7" s="226"/>
      <c r="D7" s="227"/>
      <c r="E7" s="227"/>
      <c r="F7" s="227"/>
      <c r="G7" s="227"/>
      <c r="H7" s="110"/>
      <c r="I7" s="110"/>
    </row>
    <row r="8" spans="3:9" ht="15.75">
      <c r="C8" s="226"/>
      <c r="D8" s="227"/>
      <c r="E8" s="227"/>
      <c r="F8" s="110"/>
      <c r="G8" s="227"/>
      <c r="H8" s="110"/>
      <c r="I8" s="110"/>
    </row>
    <row r="9" spans="3:9" ht="15">
      <c r="C9" s="228"/>
      <c r="D9" s="110"/>
      <c r="E9" s="110"/>
      <c r="F9" s="39" t="s">
        <v>154</v>
      </c>
      <c r="G9" s="39" t="s">
        <v>167</v>
      </c>
      <c r="H9" s="39" t="s">
        <v>167</v>
      </c>
      <c r="I9" s="39" t="s">
        <v>173</v>
      </c>
    </row>
    <row r="10" spans="3:9" ht="12.75">
      <c r="C10" s="110"/>
      <c r="D10" s="110"/>
      <c r="E10" s="110"/>
      <c r="F10" s="39" t="s">
        <v>49</v>
      </c>
      <c r="G10" s="39" t="s">
        <v>114</v>
      </c>
      <c r="H10" s="39" t="s">
        <v>143</v>
      </c>
      <c r="I10" s="39" t="s">
        <v>169</v>
      </c>
    </row>
    <row r="11" spans="3:9" ht="15">
      <c r="C11" s="110"/>
      <c r="D11" s="110"/>
      <c r="E11" s="110"/>
      <c r="F11" s="39"/>
      <c r="G11" s="229"/>
      <c r="H11" s="110"/>
      <c r="I11" s="110"/>
    </row>
    <row r="12" spans="3:9" ht="15">
      <c r="C12" s="255" t="s">
        <v>4</v>
      </c>
      <c r="D12" s="256"/>
      <c r="E12" s="256"/>
      <c r="F12" s="59">
        <v>80275</v>
      </c>
      <c r="G12" s="59">
        <v>80275</v>
      </c>
      <c r="H12" s="59">
        <v>79025</v>
      </c>
      <c r="I12" s="59">
        <v>174877</v>
      </c>
    </row>
    <row r="13" spans="3:9" ht="15.75">
      <c r="C13" s="257" t="s">
        <v>69</v>
      </c>
      <c r="D13" s="258"/>
      <c r="E13" s="258"/>
      <c r="F13" s="133">
        <f>SUM(F12:F12)</f>
        <v>80275</v>
      </c>
      <c r="G13" s="133">
        <f>SUM(G12:G12)</f>
        <v>80275</v>
      </c>
      <c r="H13" s="133">
        <f>SUM(H12:H12)</f>
        <v>79025</v>
      </c>
      <c r="I13" s="133">
        <f>SUM(I12:I12)</f>
        <v>174877</v>
      </c>
    </row>
    <row r="14" spans="3:9" ht="15.75">
      <c r="C14" s="230"/>
      <c r="D14" s="231"/>
      <c r="E14" s="231"/>
      <c r="F14" s="110"/>
      <c r="G14" s="110"/>
      <c r="H14" s="110"/>
      <c r="I14" s="110"/>
    </row>
  </sheetData>
  <sheetProtection/>
  <mergeCells count="4">
    <mergeCell ref="A1:K1"/>
    <mergeCell ref="C5:I5"/>
    <mergeCell ref="C12:E12"/>
    <mergeCell ref="C13:E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1"/>
  <sheetViews>
    <sheetView view="pageLayout" workbookViewId="0" topLeftCell="A1">
      <selection activeCell="J3" sqref="J3"/>
    </sheetView>
  </sheetViews>
  <sheetFormatPr defaultColWidth="9.140625" defaultRowHeight="12.75"/>
  <cols>
    <col min="1" max="1" width="7.00390625" style="0" customWidth="1"/>
    <col min="2" max="2" width="7.7109375" style="0" customWidth="1"/>
    <col min="3" max="3" width="7.00390625" style="0" customWidth="1"/>
    <col min="4" max="4" width="7.421875" style="0" customWidth="1"/>
    <col min="5" max="7" width="7.140625" style="0" customWidth="1"/>
    <col min="8" max="8" width="7.28125" style="0" customWidth="1"/>
    <col min="9" max="9" width="6.7109375" style="0" customWidth="1"/>
    <col min="10" max="10" width="7.140625" style="0" customWidth="1"/>
    <col min="11" max="11" width="7.7109375" style="0" customWidth="1"/>
    <col min="12" max="12" width="7.140625" style="0" customWidth="1"/>
  </cols>
  <sheetData>
    <row r="2" spans="1:12" ht="18.75">
      <c r="A2" s="283" t="s">
        <v>229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8" ht="18.75">
      <c r="A3" s="94"/>
      <c r="B3" s="12"/>
      <c r="C3" s="12"/>
      <c r="D3" s="12"/>
      <c r="E3" s="12"/>
      <c r="F3" s="12"/>
      <c r="G3" s="12"/>
      <c r="H3" s="12"/>
    </row>
    <row r="4" spans="1:12" ht="15.75">
      <c r="A4" s="252" t="s">
        <v>201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</row>
    <row r="5" spans="1:12" ht="15.75">
      <c r="A5" s="252" t="s">
        <v>202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</row>
    <row r="6" spans="1:12" ht="17.25" thickBot="1">
      <c r="A6" s="224"/>
      <c r="B6" s="225"/>
      <c r="C6" s="225"/>
      <c r="D6" s="95"/>
      <c r="E6" s="95"/>
      <c r="F6" s="95"/>
      <c r="G6" s="96"/>
      <c r="H6" s="95"/>
      <c r="I6" s="95"/>
      <c r="J6" s="95"/>
      <c r="K6" s="95"/>
      <c r="L6" s="92"/>
    </row>
    <row r="7" spans="1:12" ht="16.5" customHeight="1" thickBot="1">
      <c r="A7" s="263" t="s">
        <v>133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</row>
    <row r="8" spans="1:11" ht="18" thickBot="1" thickTop="1">
      <c r="A8" s="104"/>
      <c r="B8" s="97"/>
      <c r="C8" s="97"/>
      <c r="D8" s="11"/>
      <c r="E8" s="11"/>
      <c r="F8" s="11"/>
      <c r="G8" s="16"/>
      <c r="H8" s="11"/>
      <c r="I8" s="11"/>
      <c r="J8" s="11"/>
      <c r="K8" s="93"/>
    </row>
    <row r="9" spans="1:12" ht="12.75">
      <c r="A9" s="264" t="s">
        <v>203</v>
      </c>
      <c r="B9" s="266" t="s">
        <v>0</v>
      </c>
      <c r="C9" s="267"/>
      <c r="D9" s="267"/>
      <c r="E9" s="267"/>
      <c r="F9" s="267"/>
      <c r="G9" s="267"/>
      <c r="H9" s="267"/>
      <c r="I9" s="267"/>
      <c r="J9" s="268"/>
      <c r="K9" s="266" t="s">
        <v>204</v>
      </c>
      <c r="L9" s="268"/>
    </row>
    <row r="10" spans="1:12" ht="13.5" thickBot="1">
      <c r="A10" s="265"/>
      <c r="B10" s="269"/>
      <c r="C10" s="270"/>
      <c r="D10" s="270"/>
      <c r="E10" s="270"/>
      <c r="F10" s="270"/>
      <c r="G10" s="270"/>
      <c r="H10" s="270"/>
      <c r="I10" s="270"/>
      <c r="J10" s="271"/>
      <c r="K10" s="269"/>
      <c r="L10" s="271"/>
    </row>
    <row r="11" spans="1:12" ht="13.5" thickBot="1">
      <c r="A11" s="232" t="s">
        <v>205</v>
      </c>
      <c r="B11" s="272" t="s">
        <v>206</v>
      </c>
      <c r="C11" s="273"/>
      <c r="D11" s="273"/>
      <c r="E11" s="273"/>
      <c r="F11" s="273"/>
      <c r="G11" s="273"/>
      <c r="H11" s="273"/>
      <c r="I11" s="273"/>
      <c r="J11" s="274"/>
      <c r="K11" s="275">
        <v>1</v>
      </c>
      <c r="L11" s="276"/>
    </row>
    <row r="12" spans="1:12" ht="18.75" customHeight="1" thickBot="1">
      <c r="A12" s="232" t="s">
        <v>209</v>
      </c>
      <c r="B12" s="272" t="s">
        <v>207</v>
      </c>
      <c r="C12" s="281"/>
      <c r="D12" s="281"/>
      <c r="E12" s="281"/>
      <c r="F12" s="281"/>
      <c r="G12" s="281"/>
      <c r="H12" s="281"/>
      <c r="I12" s="281"/>
      <c r="J12" s="282"/>
      <c r="K12" s="275">
        <v>1</v>
      </c>
      <c r="L12" s="276"/>
    </row>
    <row r="13" spans="1:12" ht="26.25" customHeight="1" thickBot="1">
      <c r="A13" s="233" t="s">
        <v>211</v>
      </c>
      <c r="B13" s="277" t="s">
        <v>220</v>
      </c>
      <c r="C13" s="284"/>
      <c r="D13" s="284"/>
      <c r="E13" s="284"/>
      <c r="F13" s="284"/>
      <c r="G13" s="284"/>
      <c r="H13" s="284"/>
      <c r="I13" s="284"/>
      <c r="J13" s="285"/>
      <c r="K13" s="275">
        <v>2</v>
      </c>
      <c r="L13" s="276"/>
    </row>
    <row r="14" spans="1:12" ht="17.25" thickBot="1">
      <c r="A14" s="233" t="s">
        <v>213</v>
      </c>
      <c r="B14" s="272" t="s">
        <v>214</v>
      </c>
      <c r="C14" s="281"/>
      <c r="D14" s="281"/>
      <c r="E14" s="281"/>
      <c r="F14" s="281"/>
      <c r="G14" s="281"/>
      <c r="H14" s="281"/>
      <c r="I14" s="281"/>
      <c r="J14" s="282"/>
      <c r="K14" s="275">
        <v>1</v>
      </c>
      <c r="L14" s="276"/>
    </row>
    <row r="15" spans="1:12" ht="16.5">
      <c r="A15" s="16" t="s">
        <v>10</v>
      </c>
      <c r="B15" s="97"/>
      <c r="C15" s="97"/>
      <c r="D15" s="11"/>
      <c r="E15" s="11"/>
      <c r="F15" s="11"/>
      <c r="G15" s="16"/>
      <c r="H15" s="11"/>
      <c r="I15" s="11"/>
      <c r="J15" s="11"/>
      <c r="K15" s="280" t="s">
        <v>218</v>
      </c>
      <c r="L15" s="280"/>
    </row>
    <row r="16" spans="1:3" ht="17.25" thickBot="1">
      <c r="A16" s="98"/>
      <c r="B16" s="98"/>
      <c r="C16" s="98"/>
    </row>
    <row r="17" spans="1:12" ht="13.5" thickBot="1">
      <c r="A17" s="263" t="s">
        <v>208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</row>
    <row r="18" spans="1:11" ht="18" thickBot="1" thickTop="1">
      <c r="A18" s="104"/>
      <c r="B18" s="97"/>
      <c r="C18" s="97"/>
      <c r="D18" s="11"/>
      <c r="E18" s="11"/>
      <c r="F18" s="11"/>
      <c r="G18" s="16"/>
      <c r="H18" s="11"/>
      <c r="I18" s="11"/>
      <c r="J18" s="11"/>
      <c r="K18" s="93"/>
    </row>
    <row r="19" spans="1:12" ht="12.75">
      <c r="A19" s="264" t="s">
        <v>203</v>
      </c>
      <c r="B19" s="266" t="s">
        <v>0</v>
      </c>
      <c r="C19" s="267"/>
      <c r="D19" s="267"/>
      <c r="E19" s="267"/>
      <c r="F19" s="267"/>
      <c r="G19" s="267"/>
      <c r="H19" s="267"/>
      <c r="I19" s="267"/>
      <c r="J19" s="268"/>
      <c r="K19" s="266" t="s">
        <v>204</v>
      </c>
      <c r="L19" s="268"/>
    </row>
    <row r="20" spans="1:12" ht="13.5" thickBot="1">
      <c r="A20" s="265"/>
      <c r="B20" s="269"/>
      <c r="C20" s="270"/>
      <c r="D20" s="270"/>
      <c r="E20" s="270"/>
      <c r="F20" s="270"/>
      <c r="G20" s="270"/>
      <c r="H20" s="270"/>
      <c r="I20" s="270"/>
      <c r="J20" s="271"/>
      <c r="K20" s="269"/>
      <c r="L20" s="271"/>
    </row>
    <row r="21" spans="1:12" ht="13.5" thickBot="1">
      <c r="A21" s="232" t="s">
        <v>209</v>
      </c>
      <c r="B21" s="272" t="s">
        <v>210</v>
      </c>
      <c r="C21" s="273"/>
      <c r="D21" s="273"/>
      <c r="E21" s="273"/>
      <c r="F21" s="273"/>
      <c r="G21" s="273"/>
      <c r="H21" s="273"/>
      <c r="I21" s="273"/>
      <c r="J21" s="274"/>
      <c r="K21" s="275">
        <v>8</v>
      </c>
      <c r="L21" s="276"/>
    </row>
    <row r="22" spans="1:12" ht="33" customHeight="1" thickBot="1">
      <c r="A22" s="232" t="s">
        <v>211</v>
      </c>
      <c r="B22" s="277" t="s">
        <v>219</v>
      </c>
      <c r="C22" s="278"/>
      <c r="D22" s="278"/>
      <c r="E22" s="278"/>
      <c r="F22" s="278"/>
      <c r="G22" s="278"/>
      <c r="H22" s="278"/>
      <c r="I22" s="278"/>
      <c r="J22" s="279"/>
      <c r="K22" s="275">
        <v>1</v>
      </c>
      <c r="L22" s="276"/>
    </row>
    <row r="23" spans="1:12" ht="13.5" thickBot="1">
      <c r="A23" s="233" t="s">
        <v>212</v>
      </c>
      <c r="B23" s="272" t="s">
        <v>215</v>
      </c>
      <c r="C23" s="273"/>
      <c r="D23" s="273"/>
      <c r="E23" s="273"/>
      <c r="F23" s="273"/>
      <c r="G23" s="273"/>
      <c r="H23" s="273"/>
      <c r="I23" s="273"/>
      <c r="J23" s="274"/>
      <c r="K23" s="275">
        <v>3</v>
      </c>
      <c r="L23" s="276"/>
    </row>
    <row r="24" spans="1:12" ht="16.5">
      <c r="A24" s="16" t="s">
        <v>10</v>
      </c>
      <c r="B24" s="97"/>
      <c r="C24" s="97"/>
      <c r="D24" s="11"/>
      <c r="E24" s="11"/>
      <c r="F24" s="11"/>
      <c r="G24" s="16"/>
      <c r="H24" s="11"/>
      <c r="I24" s="11"/>
      <c r="J24" s="11"/>
      <c r="K24" s="280" t="s">
        <v>216</v>
      </c>
      <c r="L24" s="280"/>
    </row>
    <row r="25" spans="1:12" ht="17.25" thickBot="1">
      <c r="A25" s="16"/>
      <c r="B25" s="97"/>
      <c r="C25" s="97"/>
      <c r="D25" s="11"/>
      <c r="E25" s="11"/>
      <c r="F25" s="11"/>
      <c r="G25" s="16"/>
      <c r="H25" s="11"/>
      <c r="I25" s="11"/>
      <c r="J25" s="11"/>
      <c r="K25" s="10"/>
      <c r="L25" s="10"/>
    </row>
    <row r="26" spans="1:12" ht="13.5" thickBot="1">
      <c r="A26" s="263" t="s">
        <v>217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</row>
    <row r="27" spans="1:11" ht="18" thickBot="1" thickTop="1">
      <c r="A27" s="104"/>
      <c r="B27" s="97"/>
      <c r="C27" s="97"/>
      <c r="D27" s="11"/>
      <c r="E27" s="11"/>
      <c r="F27" s="11"/>
      <c r="G27" s="16"/>
      <c r="H27" s="11"/>
      <c r="I27" s="11"/>
      <c r="J27" s="11"/>
      <c r="K27" s="93"/>
    </row>
    <row r="28" spans="1:12" ht="12.75">
      <c r="A28" s="264" t="s">
        <v>203</v>
      </c>
      <c r="B28" s="266" t="s">
        <v>0</v>
      </c>
      <c r="C28" s="267"/>
      <c r="D28" s="267"/>
      <c r="E28" s="267"/>
      <c r="F28" s="267"/>
      <c r="G28" s="267"/>
      <c r="H28" s="267"/>
      <c r="I28" s="267"/>
      <c r="J28" s="268"/>
      <c r="K28" s="266" t="s">
        <v>204</v>
      </c>
      <c r="L28" s="268"/>
    </row>
    <row r="29" spans="1:12" ht="13.5" thickBot="1">
      <c r="A29" s="265"/>
      <c r="B29" s="269"/>
      <c r="C29" s="270"/>
      <c r="D29" s="270"/>
      <c r="E29" s="270"/>
      <c r="F29" s="270"/>
      <c r="G29" s="270"/>
      <c r="H29" s="270"/>
      <c r="I29" s="270"/>
      <c r="J29" s="271"/>
      <c r="K29" s="269"/>
      <c r="L29" s="271"/>
    </row>
    <row r="30" spans="1:12" ht="13.5" thickBot="1">
      <c r="A30" s="232" t="s">
        <v>222</v>
      </c>
      <c r="B30" s="272" t="s">
        <v>223</v>
      </c>
      <c r="C30" s="273"/>
      <c r="D30" s="273"/>
      <c r="E30" s="273"/>
      <c r="F30" s="273"/>
      <c r="G30" s="273"/>
      <c r="H30" s="273"/>
      <c r="I30" s="273"/>
      <c r="J30" s="274"/>
      <c r="K30" s="275">
        <v>11</v>
      </c>
      <c r="L30" s="276"/>
    </row>
    <row r="31" spans="1:12" ht="17.25" customHeight="1" thickBot="1">
      <c r="A31" s="232" t="s">
        <v>224</v>
      </c>
      <c r="B31" s="277" t="s">
        <v>225</v>
      </c>
      <c r="C31" s="278"/>
      <c r="D31" s="278"/>
      <c r="E31" s="278"/>
      <c r="F31" s="278"/>
      <c r="G31" s="278"/>
      <c r="H31" s="278"/>
      <c r="I31" s="278"/>
      <c r="J31" s="279"/>
      <c r="K31" s="275">
        <v>6</v>
      </c>
      <c r="L31" s="276"/>
    </row>
    <row r="32" spans="1:12" ht="13.5" thickBot="1">
      <c r="A32" s="233" t="s">
        <v>226</v>
      </c>
      <c r="B32" s="272" t="s">
        <v>227</v>
      </c>
      <c r="C32" s="273"/>
      <c r="D32" s="273"/>
      <c r="E32" s="273"/>
      <c r="F32" s="273"/>
      <c r="G32" s="273"/>
      <c r="H32" s="273"/>
      <c r="I32" s="273"/>
      <c r="J32" s="274"/>
      <c r="K32" s="275">
        <v>1</v>
      </c>
      <c r="L32" s="276"/>
    </row>
    <row r="33" spans="1:12" ht="16.5">
      <c r="A33" s="16" t="s">
        <v>10</v>
      </c>
      <c r="B33" s="97"/>
      <c r="C33" s="97"/>
      <c r="D33" s="11"/>
      <c r="E33" s="11"/>
      <c r="F33" s="11"/>
      <c r="G33" s="16"/>
      <c r="H33" s="11"/>
      <c r="I33" s="11"/>
      <c r="J33" s="11"/>
      <c r="K33" s="280" t="s">
        <v>228</v>
      </c>
      <c r="L33" s="280"/>
    </row>
    <row r="34" spans="1:11" ht="18">
      <c r="A34" s="99"/>
      <c r="B34" s="11"/>
      <c r="C34" s="11"/>
      <c r="D34" s="11"/>
      <c r="E34" s="11"/>
      <c r="F34" s="11"/>
      <c r="G34" s="99"/>
      <c r="H34" s="11"/>
      <c r="I34" s="11"/>
      <c r="J34" s="11"/>
      <c r="K34" s="99"/>
    </row>
    <row r="35" spans="1:12" ht="15.75">
      <c r="A35" s="259" t="s">
        <v>82</v>
      </c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</row>
    <row r="37" ht="17.25" customHeight="1" thickBot="1">
      <c r="A37" s="3"/>
    </row>
    <row r="38" spans="1:12" ht="16.5" thickBot="1">
      <c r="A38" s="260" t="s">
        <v>221</v>
      </c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2"/>
    </row>
    <row r="39" spans="1:12" ht="16.5" customHeight="1" thickBot="1">
      <c r="A39" s="260" t="s">
        <v>83</v>
      </c>
      <c r="B39" s="261"/>
      <c r="C39" s="262"/>
      <c r="D39" s="260" t="s">
        <v>84</v>
      </c>
      <c r="E39" s="261"/>
      <c r="F39" s="262"/>
      <c r="G39" s="260" t="s">
        <v>85</v>
      </c>
      <c r="H39" s="261"/>
      <c r="I39" s="262"/>
      <c r="J39" s="260" t="s">
        <v>86</v>
      </c>
      <c r="K39" s="261"/>
      <c r="L39" s="262"/>
    </row>
    <row r="40" spans="1:12" ht="16.5" thickBot="1">
      <c r="A40" s="100" t="s">
        <v>11</v>
      </c>
      <c r="B40" s="101" t="s">
        <v>12</v>
      </c>
      <c r="C40" s="101" t="s">
        <v>13</v>
      </c>
      <c r="D40" s="101" t="s">
        <v>14</v>
      </c>
      <c r="E40" s="101" t="s">
        <v>15</v>
      </c>
      <c r="F40" s="101" t="s">
        <v>16</v>
      </c>
      <c r="G40" s="101" t="s">
        <v>17</v>
      </c>
      <c r="H40" s="101" t="s">
        <v>18</v>
      </c>
      <c r="I40" s="101" t="s">
        <v>19</v>
      </c>
      <c r="J40" s="101" t="s">
        <v>20</v>
      </c>
      <c r="K40" s="101" t="s">
        <v>21</v>
      </c>
      <c r="L40" s="101" t="s">
        <v>22</v>
      </c>
    </row>
    <row r="41" spans="1:12" ht="16.5" thickBot="1">
      <c r="A41" s="102">
        <v>9</v>
      </c>
      <c r="B41" s="103">
        <v>9</v>
      </c>
      <c r="C41" s="103">
        <v>0</v>
      </c>
      <c r="D41" s="103">
        <v>5</v>
      </c>
      <c r="E41" s="103">
        <v>5</v>
      </c>
      <c r="F41" s="103">
        <v>5</v>
      </c>
      <c r="G41" s="103">
        <v>5</v>
      </c>
      <c r="H41" s="103">
        <v>5</v>
      </c>
      <c r="I41" s="103">
        <v>5</v>
      </c>
      <c r="J41" s="103">
        <v>5</v>
      </c>
      <c r="K41" s="103">
        <v>5</v>
      </c>
      <c r="L41" s="103">
        <v>5</v>
      </c>
    </row>
  </sheetData>
  <sheetProtection/>
  <mergeCells count="44">
    <mergeCell ref="A2:L2"/>
    <mergeCell ref="A4:L4"/>
    <mergeCell ref="K15:L15"/>
    <mergeCell ref="K14:L14"/>
    <mergeCell ref="B13:J13"/>
    <mergeCell ref="K13:L13"/>
    <mergeCell ref="B11:J11"/>
    <mergeCell ref="B12:J12"/>
    <mergeCell ref="K11:L11"/>
    <mergeCell ref="K12:L12"/>
    <mergeCell ref="A39:C39"/>
    <mergeCell ref="D39:F39"/>
    <mergeCell ref="G39:I39"/>
    <mergeCell ref="J39:L39"/>
    <mergeCell ref="A5:L5"/>
    <mergeCell ref="A7:L7"/>
    <mergeCell ref="A9:A10"/>
    <mergeCell ref="B9:J10"/>
    <mergeCell ref="K9:L10"/>
    <mergeCell ref="B14:J14"/>
    <mergeCell ref="A17:L17"/>
    <mergeCell ref="A19:A20"/>
    <mergeCell ref="B19:J20"/>
    <mergeCell ref="K19:L20"/>
    <mergeCell ref="B21:J21"/>
    <mergeCell ref="K21:L21"/>
    <mergeCell ref="B32:J32"/>
    <mergeCell ref="K32:L32"/>
    <mergeCell ref="K33:L33"/>
    <mergeCell ref="B22:J22"/>
    <mergeCell ref="K22:L22"/>
    <mergeCell ref="B23:J23"/>
    <mergeCell ref="K23:L23"/>
    <mergeCell ref="K24:L24"/>
    <mergeCell ref="A35:L35"/>
    <mergeCell ref="A38:L38"/>
    <mergeCell ref="A26:L26"/>
    <mergeCell ref="A28:A29"/>
    <mergeCell ref="B28:J29"/>
    <mergeCell ref="K28:L29"/>
    <mergeCell ref="B30:J30"/>
    <mergeCell ref="K30:L30"/>
    <mergeCell ref="B31:J31"/>
    <mergeCell ref="K31:L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&amp;RII/5. sz. melléklet a 4/2017. (II.15.)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6"/>
  <sheetViews>
    <sheetView view="pageLayout" workbookViewId="0" topLeftCell="A1">
      <selection activeCell="N3" sqref="N3"/>
    </sheetView>
  </sheetViews>
  <sheetFormatPr defaultColWidth="9.140625" defaultRowHeight="12.75"/>
  <cols>
    <col min="1" max="1" width="15.7109375" style="0" customWidth="1"/>
    <col min="2" max="2" width="8.140625" style="0" customWidth="1"/>
    <col min="3" max="3" width="8.00390625" style="0" customWidth="1"/>
    <col min="4" max="13" width="8.28125" style="0" customWidth="1"/>
    <col min="14" max="14" width="7.7109375" style="0" customWidth="1"/>
    <col min="15" max="15" width="8.28125" style="0" customWidth="1"/>
  </cols>
  <sheetData>
    <row r="1" spans="1:15" ht="12.75">
      <c r="A1" s="286" t="s">
        <v>230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</row>
    <row r="2" spans="1:15" ht="12.75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</row>
    <row r="3" spans="1:15" ht="13.5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 t="s">
        <v>62</v>
      </c>
    </row>
    <row r="4" spans="1:15" ht="15.75" customHeight="1">
      <c r="A4" s="192" t="s">
        <v>9</v>
      </c>
      <c r="B4" s="287" t="s">
        <v>10</v>
      </c>
      <c r="C4" s="287"/>
      <c r="D4" s="193" t="s">
        <v>11</v>
      </c>
      <c r="E4" s="193" t="s">
        <v>12</v>
      </c>
      <c r="F4" s="193" t="s">
        <v>13</v>
      </c>
      <c r="G4" s="193" t="s">
        <v>14</v>
      </c>
      <c r="H4" s="193" t="s">
        <v>15</v>
      </c>
      <c r="I4" s="193" t="s">
        <v>16</v>
      </c>
      <c r="J4" s="193" t="s">
        <v>17</v>
      </c>
      <c r="K4" s="193" t="s">
        <v>18</v>
      </c>
      <c r="L4" s="193" t="s">
        <v>19</v>
      </c>
      <c r="M4" s="193" t="s">
        <v>20</v>
      </c>
      <c r="N4" s="193" t="s">
        <v>21</v>
      </c>
      <c r="O4" s="194" t="s">
        <v>22</v>
      </c>
    </row>
    <row r="5" spans="1:15" ht="15.75" customHeight="1">
      <c r="A5" s="195" t="s">
        <v>42</v>
      </c>
      <c r="B5" s="189">
        <v>456468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85"/>
    </row>
    <row r="6" spans="1:15" ht="15.75" customHeight="1">
      <c r="A6" s="196" t="s">
        <v>24</v>
      </c>
      <c r="B6" s="190"/>
      <c r="C6" s="190">
        <v>1900</v>
      </c>
      <c r="D6" s="190">
        <v>158</v>
      </c>
      <c r="E6" s="190">
        <v>158</v>
      </c>
      <c r="F6" s="190">
        <v>158</v>
      </c>
      <c r="G6" s="190">
        <v>158</v>
      </c>
      <c r="H6" s="190">
        <v>158</v>
      </c>
      <c r="I6" s="190">
        <v>158</v>
      </c>
      <c r="J6" s="190">
        <v>158</v>
      </c>
      <c r="K6" s="190">
        <v>158</v>
      </c>
      <c r="L6" s="190">
        <v>158</v>
      </c>
      <c r="M6" s="190">
        <v>158</v>
      </c>
      <c r="N6" s="190">
        <v>158</v>
      </c>
      <c r="O6" s="185">
        <v>162</v>
      </c>
    </row>
    <row r="7" spans="1:15" ht="15.75" customHeight="1">
      <c r="A7" s="196" t="s">
        <v>23</v>
      </c>
      <c r="B7" s="190"/>
      <c r="C7" s="190">
        <v>132922</v>
      </c>
      <c r="D7" s="190">
        <v>11075</v>
      </c>
      <c r="E7" s="190">
        <v>11075</v>
      </c>
      <c r="F7" s="190">
        <v>11075</v>
      </c>
      <c r="G7" s="190">
        <v>11075</v>
      </c>
      <c r="H7" s="190">
        <v>11075</v>
      </c>
      <c r="I7" s="190">
        <v>11075</v>
      </c>
      <c r="J7" s="190">
        <v>11075</v>
      </c>
      <c r="K7" s="190">
        <v>11075</v>
      </c>
      <c r="L7" s="190">
        <v>11075</v>
      </c>
      <c r="M7" s="190">
        <v>11075</v>
      </c>
      <c r="N7" s="190">
        <v>11075</v>
      </c>
      <c r="O7" s="185">
        <v>11097</v>
      </c>
    </row>
    <row r="8" spans="1:15" ht="15.75" customHeight="1">
      <c r="A8" s="196" t="s">
        <v>46</v>
      </c>
      <c r="B8" s="190"/>
      <c r="C8" s="190">
        <v>8000</v>
      </c>
      <c r="D8" s="190">
        <v>666</v>
      </c>
      <c r="E8" s="190">
        <v>666</v>
      </c>
      <c r="F8" s="190">
        <v>666</v>
      </c>
      <c r="G8" s="190">
        <v>666</v>
      </c>
      <c r="H8" s="190">
        <v>666</v>
      </c>
      <c r="I8" s="190">
        <v>666</v>
      </c>
      <c r="J8" s="190">
        <v>666</v>
      </c>
      <c r="K8" s="190">
        <v>666</v>
      </c>
      <c r="L8" s="190">
        <v>666</v>
      </c>
      <c r="M8" s="190">
        <v>666</v>
      </c>
      <c r="N8" s="190">
        <v>666</v>
      </c>
      <c r="O8" s="185">
        <v>674</v>
      </c>
    </row>
    <row r="9" spans="1:16" ht="15.75" customHeight="1">
      <c r="A9" s="196" t="s">
        <v>47</v>
      </c>
      <c r="B9" s="190"/>
      <c r="C9" s="190">
        <v>128000</v>
      </c>
      <c r="D9" s="190">
        <v>10666</v>
      </c>
      <c r="E9" s="190">
        <v>10666</v>
      </c>
      <c r="F9" s="190">
        <v>10666</v>
      </c>
      <c r="G9" s="190">
        <v>10666</v>
      </c>
      <c r="H9" s="190">
        <v>10666</v>
      </c>
      <c r="I9" s="190">
        <v>10666</v>
      </c>
      <c r="J9" s="190">
        <v>10666</v>
      </c>
      <c r="K9" s="190">
        <v>10666</v>
      </c>
      <c r="L9" s="190">
        <v>10666</v>
      </c>
      <c r="M9" s="190">
        <v>10666</v>
      </c>
      <c r="N9" s="190">
        <v>10666</v>
      </c>
      <c r="O9" s="185">
        <v>10674</v>
      </c>
      <c r="P9" s="11"/>
    </row>
    <row r="10" spans="1:16" ht="15.75" customHeight="1">
      <c r="A10" s="197" t="s">
        <v>111</v>
      </c>
      <c r="B10" s="190"/>
      <c r="C10" s="191">
        <v>0</v>
      </c>
      <c r="D10" s="190">
        <v>0</v>
      </c>
      <c r="E10" s="190">
        <v>0</v>
      </c>
      <c r="F10" s="190">
        <v>0</v>
      </c>
      <c r="G10" s="190">
        <v>0</v>
      </c>
      <c r="H10" s="190">
        <v>0</v>
      </c>
      <c r="I10" s="190">
        <v>0</v>
      </c>
      <c r="J10" s="190">
        <v>0</v>
      </c>
      <c r="K10" s="190">
        <v>0</v>
      </c>
      <c r="L10" s="190">
        <v>0</v>
      </c>
      <c r="M10" s="190">
        <v>0</v>
      </c>
      <c r="N10" s="190">
        <v>0</v>
      </c>
      <c r="O10" s="185">
        <v>0</v>
      </c>
      <c r="P10" s="11"/>
    </row>
    <row r="11" spans="1:16" ht="15.75" customHeight="1">
      <c r="A11" s="196" t="s">
        <v>67</v>
      </c>
      <c r="B11" s="190"/>
      <c r="C11" s="191">
        <v>10769</v>
      </c>
      <c r="D11" s="190">
        <v>897</v>
      </c>
      <c r="E11" s="190">
        <v>897</v>
      </c>
      <c r="F11" s="190">
        <v>897</v>
      </c>
      <c r="G11" s="190">
        <v>897</v>
      </c>
      <c r="H11" s="190">
        <v>897</v>
      </c>
      <c r="I11" s="190">
        <v>897</v>
      </c>
      <c r="J11" s="190">
        <v>897</v>
      </c>
      <c r="K11" s="190">
        <v>897</v>
      </c>
      <c r="L11" s="190">
        <v>897</v>
      </c>
      <c r="M11" s="190">
        <v>897</v>
      </c>
      <c r="N11" s="190">
        <v>897</v>
      </c>
      <c r="O11" s="185">
        <v>902</v>
      </c>
      <c r="P11" s="11"/>
    </row>
    <row r="12" spans="1:16" ht="15.75" customHeight="1">
      <c r="A12" s="197" t="s">
        <v>170</v>
      </c>
      <c r="B12" s="190"/>
      <c r="C12" s="190">
        <v>174877</v>
      </c>
      <c r="D12" s="190">
        <v>14572</v>
      </c>
      <c r="E12" s="190">
        <v>14572</v>
      </c>
      <c r="F12" s="190">
        <v>14572</v>
      </c>
      <c r="G12" s="190">
        <v>14572</v>
      </c>
      <c r="H12" s="190">
        <v>14572</v>
      </c>
      <c r="I12" s="190">
        <v>14572</v>
      </c>
      <c r="J12" s="190">
        <v>14572</v>
      </c>
      <c r="K12" s="190">
        <v>14572</v>
      </c>
      <c r="L12" s="190">
        <v>14572</v>
      </c>
      <c r="M12" s="190">
        <v>14572</v>
      </c>
      <c r="N12" s="190">
        <v>14572</v>
      </c>
      <c r="O12" s="185">
        <v>14585</v>
      </c>
      <c r="P12" s="11"/>
    </row>
    <row r="13" spans="1:16" ht="15.75" customHeight="1" thickBot="1">
      <c r="A13" s="198" t="s">
        <v>68</v>
      </c>
      <c r="B13" s="186"/>
      <c r="C13" s="199">
        <f>SUM(D13:O13)</f>
        <v>456468</v>
      </c>
      <c r="D13" s="199">
        <f>SUM(D6:D12)</f>
        <v>38034</v>
      </c>
      <c r="E13" s="199">
        <f aca="true" t="shared" si="0" ref="E13:O13">SUM(E6:E12)</f>
        <v>38034</v>
      </c>
      <c r="F13" s="199">
        <f t="shared" si="0"/>
        <v>38034</v>
      </c>
      <c r="G13" s="199">
        <f t="shared" si="0"/>
        <v>38034</v>
      </c>
      <c r="H13" s="199">
        <f t="shared" si="0"/>
        <v>38034</v>
      </c>
      <c r="I13" s="199">
        <f t="shared" si="0"/>
        <v>38034</v>
      </c>
      <c r="J13" s="199">
        <f t="shared" si="0"/>
        <v>38034</v>
      </c>
      <c r="K13" s="199">
        <f t="shared" si="0"/>
        <v>38034</v>
      </c>
      <c r="L13" s="199">
        <f t="shared" si="0"/>
        <v>38034</v>
      </c>
      <c r="M13" s="199">
        <f t="shared" si="0"/>
        <v>38034</v>
      </c>
      <c r="N13" s="199">
        <f t="shared" si="0"/>
        <v>38034</v>
      </c>
      <c r="O13" s="200">
        <f t="shared" si="0"/>
        <v>38094</v>
      </c>
      <c r="P13" s="11"/>
    </row>
    <row r="14" spans="1:16" ht="15.75" customHeight="1" thickBot="1">
      <c r="A14" s="71"/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11"/>
    </row>
    <row r="15" spans="1:16" ht="15.75" customHeight="1">
      <c r="A15" s="205" t="s">
        <v>9</v>
      </c>
      <c r="B15" s="288" t="s">
        <v>10</v>
      </c>
      <c r="C15" s="288"/>
      <c r="D15" s="206" t="s">
        <v>25</v>
      </c>
      <c r="E15" s="206" t="s">
        <v>12</v>
      </c>
      <c r="F15" s="206" t="s">
        <v>13</v>
      </c>
      <c r="G15" s="206" t="s">
        <v>14</v>
      </c>
      <c r="H15" s="206" t="s">
        <v>15</v>
      </c>
      <c r="I15" s="206" t="s">
        <v>16</v>
      </c>
      <c r="J15" s="206" t="s">
        <v>17</v>
      </c>
      <c r="K15" s="206" t="s">
        <v>18</v>
      </c>
      <c r="L15" s="206" t="s">
        <v>19</v>
      </c>
      <c r="M15" s="206" t="s">
        <v>20</v>
      </c>
      <c r="N15" s="206" t="s">
        <v>21</v>
      </c>
      <c r="O15" s="207" t="s">
        <v>22</v>
      </c>
      <c r="P15" s="11"/>
    </row>
    <row r="16" spans="1:16" ht="15.75" customHeight="1">
      <c r="A16" s="208" t="s">
        <v>43</v>
      </c>
      <c r="B16" s="201">
        <v>456468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9"/>
      <c r="P16" s="11"/>
    </row>
    <row r="17" spans="1:16" ht="15.75" customHeight="1">
      <c r="A17" s="210" t="s">
        <v>26</v>
      </c>
      <c r="B17" s="203"/>
      <c r="C17" s="204">
        <v>22404</v>
      </c>
      <c r="D17" s="203">
        <v>1867</v>
      </c>
      <c r="E17" s="203">
        <v>1867</v>
      </c>
      <c r="F17" s="203">
        <v>1867</v>
      </c>
      <c r="G17" s="203">
        <v>1867</v>
      </c>
      <c r="H17" s="203">
        <v>1867</v>
      </c>
      <c r="I17" s="203">
        <v>1867</v>
      </c>
      <c r="J17" s="203">
        <v>1867</v>
      </c>
      <c r="K17" s="203">
        <v>1867</v>
      </c>
      <c r="L17" s="203">
        <v>1867</v>
      </c>
      <c r="M17" s="203">
        <v>1867</v>
      </c>
      <c r="N17" s="203">
        <v>1867</v>
      </c>
      <c r="O17" s="203">
        <v>1867</v>
      </c>
      <c r="P17" s="11"/>
    </row>
    <row r="18" spans="1:16" ht="15.75" customHeight="1">
      <c r="A18" s="210" t="s">
        <v>27</v>
      </c>
      <c r="B18" s="203"/>
      <c r="C18" s="204">
        <v>5530</v>
      </c>
      <c r="D18" s="203">
        <v>460</v>
      </c>
      <c r="E18" s="203">
        <v>460</v>
      </c>
      <c r="F18" s="203">
        <v>460</v>
      </c>
      <c r="G18" s="203">
        <v>460</v>
      </c>
      <c r="H18" s="203">
        <v>460</v>
      </c>
      <c r="I18" s="203">
        <v>460</v>
      </c>
      <c r="J18" s="203">
        <v>460</v>
      </c>
      <c r="K18" s="203">
        <v>460</v>
      </c>
      <c r="L18" s="203">
        <v>460</v>
      </c>
      <c r="M18" s="203">
        <v>460</v>
      </c>
      <c r="N18" s="203">
        <v>460</v>
      </c>
      <c r="O18" s="187">
        <v>470</v>
      </c>
      <c r="P18" s="11"/>
    </row>
    <row r="19" spans="1:16" ht="15.75" customHeight="1">
      <c r="A19" s="210" t="s">
        <v>28</v>
      </c>
      <c r="B19" s="203"/>
      <c r="C19" s="203">
        <v>38809</v>
      </c>
      <c r="D19" s="202">
        <v>3234</v>
      </c>
      <c r="E19" s="202">
        <v>3234</v>
      </c>
      <c r="F19" s="202">
        <v>3234</v>
      </c>
      <c r="G19" s="202">
        <v>3234</v>
      </c>
      <c r="H19" s="202">
        <v>3234</v>
      </c>
      <c r="I19" s="202">
        <v>3234</v>
      </c>
      <c r="J19" s="202">
        <v>3234</v>
      </c>
      <c r="K19" s="202">
        <v>3234</v>
      </c>
      <c r="L19" s="202">
        <v>3234</v>
      </c>
      <c r="M19" s="202">
        <v>3234</v>
      </c>
      <c r="N19" s="202">
        <v>3234</v>
      </c>
      <c r="O19" s="209">
        <v>3235</v>
      </c>
      <c r="P19" s="11"/>
    </row>
    <row r="20" spans="1:16" ht="15.75" customHeight="1">
      <c r="A20" s="211" t="s">
        <v>59</v>
      </c>
      <c r="B20" s="203"/>
      <c r="C20" s="203">
        <v>4600</v>
      </c>
      <c r="D20" s="202">
        <v>383</v>
      </c>
      <c r="E20" s="202">
        <v>383</v>
      </c>
      <c r="F20" s="202">
        <v>383</v>
      </c>
      <c r="G20" s="202">
        <v>383</v>
      </c>
      <c r="H20" s="202">
        <v>383</v>
      </c>
      <c r="I20" s="202">
        <v>383</v>
      </c>
      <c r="J20" s="202">
        <v>383</v>
      </c>
      <c r="K20" s="202">
        <v>383</v>
      </c>
      <c r="L20" s="202">
        <v>383</v>
      </c>
      <c r="M20" s="202">
        <v>383</v>
      </c>
      <c r="N20" s="202">
        <v>383</v>
      </c>
      <c r="O20" s="202">
        <v>387</v>
      </c>
      <c r="P20" s="11"/>
    </row>
    <row r="21" spans="1:16" ht="15.75" customHeight="1">
      <c r="A21" s="210" t="s">
        <v>60</v>
      </c>
      <c r="B21" s="203"/>
      <c r="C21" s="203">
        <v>14710</v>
      </c>
      <c r="D21" s="203">
        <v>1226</v>
      </c>
      <c r="E21" s="203">
        <v>1226</v>
      </c>
      <c r="F21" s="203">
        <v>1226</v>
      </c>
      <c r="G21" s="203">
        <v>1226</v>
      </c>
      <c r="H21" s="203">
        <v>1226</v>
      </c>
      <c r="I21" s="203">
        <v>1226</v>
      </c>
      <c r="J21" s="203">
        <v>1226</v>
      </c>
      <c r="K21" s="203">
        <v>1226</v>
      </c>
      <c r="L21" s="203">
        <v>1226</v>
      </c>
      <c r="M21" s="203">
        <v>1226</v>
      </c>
      <c r="N21" s="203">
        <v>1226</v>
      </c>
      <c r="O21" s="187">
        <v>1224</v>
      </c>
      <c r="P21" s="11"/>
    </row>
    <row r="22" spans="1:16" ht="15.75" customHeight="1">
      <c r="A22" s="212" t="s">
        <v>134</v>
      </c>
      <c r="B22" s="203"/>
      <c r="C22" s="203">
        <v>90500</v>
      </c>
      <c r="D22" s="203">
        <v>7542</v>
      </c>
      <c r="E22" s="203">
        <v>7542</v>
      </c>
      <c r="F22" s="203">
        <v>7542</v>
      </c>
      <c r="G22" s="203">
        <v>7542</v>
      </c>
      <c r="H22" s="203">
        <v>7542</v>
      </c>
      <c r="I22" s="203">
        <v>7542</v>
      </c>
      <c r="J22" s="203">
        <v>7542</v>
      </c>
      <c r="K22" s="203">
        <v>7542</v>
      </c>
      <c r="L22" s="203">
        <v>7542</v>
      </c>
      <c r="M22" s="203">
        <v>7542</v>
      </c>
      <c r="N22" s="203">
        <v>7542</v>
      </c>
      <c r="O22" s="187">
        <v>7538</v>
      </c>
      <c r="P22" s="11"/>
    </row>
    <row r="23" spans="1:16" ht="15.75" customHeight="1">
      <c r="A23" s="212" t="s">
        <v>135</v>
      </c>
      <c r="B23" s="203"/>
      <c r="C23" s="203">
        <v>127291</v>
      </c>
      <c r="D23" s="203">
        <v>10608</v>
      </c>
      <c r="E23" s="203">
        <v>10608</v>
      </c>
      <c r="F23" s="203">
        <v>10608</v>
      </c>
      <c r="G23" s="203">
        <v>10608</v>
      </c>
      <c r="H23" s="203">
        <v>10608</v>
      </c>
      <c r="I23" s="203">
        <v>10608</v>
      </c>
      <c r="J23" s="203">
        <v>10608</v>
      </c>
      <c r="K23" s="203">
        <v>10608</v>
      </c>
      <c r="L23" s="203">
        <v>10608</v>
      </c>
      <c r="M23" s="203">
        <v>10608</v>
      </c>
      <c r="N23" s="203">
        <v>10608</v>
      </c>
      <c r="O23" s="187">
        <v>10603</v>
      </c>
      <c r="P23" s="11"/>
    </row>
    <row r="24" spans="1:16" ht="15.75" customHeight="1">
      <c r="A24" s="212" t="s">
        <v>231</v>
      </c>
      <c r="B24" s="203"/>
      <c r="C24" s="203">
        <v>2776</v>
      </c>
      <c r="D24" s="203">
        <v>925</v>
      </c>
      <c r="E24" s="203">
        <v>925</v>
      </c>
      <c r="F24" s="203">
        <v>926</v>
      </c>
      <c r="G24" s="203">
        <v>0</v>
      </c>
      <c r="H24" s="203">
        <v>0</v>
      </c>
      <c r="I24" s="203">
        <v>0</v>
      </c>
      <c r="J24" s="203">
        <v>0</v>
      </c>
      <c r="K24" s="203">
        <v>0</v>
      </c>
      <c r="L24" s="203">
        <v>0</v>
      </c>
      <c r="M24" s="203">
        <v>0</v>
      </c>
      <c r="N24" s="203">
        <v>0</v>
      </c>
      <c r="O24" s="187">
        <v>0</v>
      </c>
      <c r="P24" s="11"/>
    </row>
    <row r="25" spans="1:16" ht="15.75" customHeight="1">
      <c r="A25" s="210" t="s">
        <v>30</v>
      </c>
      <c r="B25" s="203"/>
      <c r="C25" s="203">
        <v>149848</v>
      </c>
      <c r="D25" s="203">
        <v>12487</v>
      </c>
      <c r="E25" s="203">
        <v>12487</v>
      </c>
      <c r="F25" s="203">
        <v>12487</v>
      </c>
      <c r="G25" s="203">
        <v>12487</v>
      </c>
      <c r="H25" s="203">
        <v>12487</v>
      </c>
      <c r="I25" s="203">
        <v>12487</v>
      </c>
      <c r="J25" s="203">
        <v>12487</v>
      </c>
      <c r="K25" s="203">
        <v>12487</v>
      </c>
      <c r="L25" s="203">
        <v>12487</v>
      </c>
      <c r="M25" s="203">
        <v>12487</v>
      </c>
      <c r="N25" s="203">
        <v>12487</v>
      </c>
      <c r="O25" s="187">
        <v>12491</v>
      </c>
      <c r="P25" s="11"/>
    </row>
    <row r="26" spans="1:16" ht="15.75" customHeight="1" thickBot="1">
      <c r="A26" s="213" t="s">
        <v>68</v>
      </c>
      <c r="B26" s="188"/>
      <c r="C26" s="214">
        <f>SUM(D26:O26)</f>
        <v>456468</v>
      </c>
      <c r="D26" s="214">
        <f>SUM(D17:D25)</f>
        <v>38732</v>
      </c>
      <c r="E26" s="214">
        <f aca="true" t="shared" si="1" ref="E26:O26">SUM(E17:E25)</f>
        <v>38732</v>
      </c>
      <c r="F26" s="214">
        <f t="shared" si="1"/>
        <v>38733</v>
      </c>
      <c r="G26" s="214">
        <f t="shared" si="1"/>
        <v>37807</v>
      </c>
      <c r="H26" s="214">
        <f t="shared" si="1"/>
        <v>37807</v>
      </c>
      <c r="I26" s="214">
        <f t="shared" si="1"/>
        <v>37807</v>
      </c>
      <c r="J26" s="214">
        <f t="shared" si="1"/>
        <v>37807</v>
      </c>
      <c r="K26" s="214">
        <f t="shared" si="1"/>
        <v>37807</v>
      </c>
      <c r="L26" s="214">
        <f t="shared" si="1"/>
        <v>37807</v>
      </c>
      <c r="M26" s="214">
        <f t="shared" si="1"/>
        <v>37807</v>
      </c>
      <c r="N26" s="214">
        <f t="shared" si="1"/>
        <v>37807</v>
      </c>
      <c r="O26" s="215">
        <f t="shared" si="1"/>
        <v>37815</v>
      </c>
      <c r="P26" s="11"/>
    </row>
    <row r="27" spans="1:16" ht="19.5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11"/>
    </row>
    <row r="28" spans="1:16" ht="19.5" customHeight="1">
      <c r="A28" s="71"/>
      <c r="B28" s="70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11"/>
    </row>
    <row r="29" spans="1:16" ht="27.75" customHeight="1">
      <c r="A29" s="72"/>
      <c r="B29" s="16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11"/>
    </row>
    <row r="30" spans="1:16" ht="27.75" customHeight="1">
      <c r="A30" s="73"/>
      <c r="B30" s="16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11"/>
    </row>
    <row r="31" spans="1:16" ht="19.5" customHeight="1">
      <c r="A31" s="74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9.5" customHeight="1">
      <c r="A32" s="71"/>
      <c r="B32" s="1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1"/>
    </row>
    <row r="33" spans="1:16" ht="19.5" customHeight="1">
      <c r="A33" s="71"/>
      <c r="B33" s="16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9.5" customHeight="1">
      <c r="A34" s="74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5" ht="19.5" customHeight="1">
      <c r="A35" s="16"/>
      <c r="B35" s="16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1:15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</sheetData>
  <sheetProtection/>
  <mergeCells count="3">
    <mergeCell ref="A1:O2"/>
    <mergeCell ref="B4:C4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&amp;RII/ 6 . sz. melléklet a 4/2017. (II.15.) önkormányzati rendelethez</oddHeader>
    <oddFooter>&amp;RII/6.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POLG.HIV</dc:creator>
  <cp:keywords/>
  <dc:description/>
  <cp:lastModifiedBy>Pénzügy 2</cp:lastModifiedBy>
  <cp:lastPrinted>2017-02-15T11:51:02Z</cp:lastPrinted>
  <dcterms:created xsi:type="dcterms:W3CDTF">2006-01-24T13:22:03Z</dcterms:created>
  <dcterms:modified xsi:type="dcterms:W3CDTF">2017-02-15T13:10:07Z</dcterms:modified>
  <cp:category/>
  <cp:version/>
  <cp:contentType/>
  <cp:contentStatus/>
</cp:coreProperties>
</file>