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1mell zárszám_2015" sheetId="1" r:id="rId1"/>
  </sheets>
  <definedNames>
    <definedName name="_xlnm.Print_Area" localSheetId="0">'1mell zárszám_2015'!$A$1:$O$172</definedName>
  </definedNames>
  <calcPr calcId="152511"/>
</workbook>
</file>

<file path=xl/calcChain.xml><?xml version="1.0" encoding="utf-8"?>
<calcChain xmlns="http://schemas.openxmlformats.org/spreadsheetml/2006/main">
  <c r="O167" i="1" l="1"/>
  <c r="O114" i="1"/>
  <c r="O115" i="1"/>
  <c r="O117" i="1"/>
  <c r="O119" i="1"/>
  <c r="O121" i="1"/>
  <c r="O122" i="1"/>
  <c r="O125" i="1"/>
  <c r="O127" i="1"/>
  <c r="O128" i="1"/>
  <c r="O129" i="1"/>
  <c r="O131" i="1"/>
  <c r="O136" i="1"/>
  <c r="O138" i="1"/>
  <c r="O141" i="1"/>
  <c r="O142" i="1"/>
  <c r="O143" i="1"/>
  <c r="O156" i="1"/>
  <c r="O158" i="1"/>
  <c r="O111" i="1"/>
  <c r="O112" i="1"/>
  <c r="O113" i="1"/>
  <c r="O110" i="1"/>
  <c r="O12" i="1"/>
  <c r="O14" i="1"/>
  <c r="O15" i="1"/>
  <c r="O16" i="1"/>
  <c r="O17" i="1"/>
  <c r="O19" i="1"/>
  <c r="O20" i="1"/>
  <c r="O21" i="1"/>
  <c r="O24" i="1"/>
  <c r="O26" i="1"/>
  <c r="O27" i="1"/>
  <c r="O28" i="1"/>
  <c r="O29" i="1"/>
  <c r="O33" i="1"/>
  <c r="O35" i="1"/>
  <c r="O36" i="1"/>
  <c r="O37" i="1"/>
  <c r="O38" i="1"/>
  <c r="O39" i="1"/>
  <c r="O40" i="1"/>
  <c r="O42" i="1"/>
  <c r="O43" i="1"/>
  <c r="O44" i="1"/>
  <c r="O45" i="1"/>
  <c r="O46" i="1"/>
  <c r="O47" i="1"/>
  <c r="O48" i="1"/>
  <c r="O49" i="1"/>
  <c r="O53" i="1"/>
  <c r="O54" i="1"/>
  <c r="O56" i="1"/>
  <c r="O60" i="1"/>
  <c r="O61" i="1"/>
  <c r="O62" i="1"/>
  <c r="O63" i="1"/>
  <c r="O65" i="1"/>
  <c r="O67" i="1"/>
  <c r="O68" i="1"/>
  <c r="O70" i="1"/>
  <c r="O71" i="1"/>
  <c r="O72" i="1"/>
  <c r="O73" i="1"/>
  <c r="O74" i="1"/>
  <c r="O86" i="1"/>
  <c r="O87" i="1"/>
  <c r="O88" i="1"/>
  <c r="O89" i="1"/>
  <c r="O104" i="1"/>
  <c r="O11" i="1"/>
  <c r="M127" i="1"/>
  <c r="L104" i="1" l="1"/>
  <c r="L73" i="1"/>
  <c r="K73" i="1"/>
  <c r="L74" i="1"/>
  <c r="M74" i="1"/>
  <c r="K74" i="1"/>
  <c r="K67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8" i="1"/>
  <c r="K129" i="1"/>
  <c r="K130" i="1"/>
  <c r="O130" i="1" s="1"/>
  <c r="K131" i="1"/>
  <c r="K132" i="1"/>
  <c r="K133" i="1"/>
  <c r="K134" i="1"/>
  <c r="K135" i="1"/>
  <c r="K136" i="1"/>
  <c r="K137" i="1"/>
  <c r="K138" i="1"/>
  <c r="K139" i="1"/>
  <c r="K140" i="1"/>
  <c r="K141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11" i="1"/>
  <c r="L143" i="1" l="1"/>
  <c r="L156" i="1"/>
  <c r="L127" i="1"/>
  <c r="K35" i="1" l="1"/>
  <c r="K91" i="1"/>
  <c r="K92" i="1"/>
  <c r="M86" i="1"/>
  <c r="N86" i="1"/>
  <c r="K88" i="1"/>
  <c r="K89" i="1"/>
  <c r="K90" i="1"/>
  <c r="K87" i="1"/>
  <c r="M73" i="1"/>
  <c r="N73" i="1"/>
  <c r="N74" i="1"/>
  <c r="N71" i="1"/>
  <c r="N72" i="1"/>
  <c r="N70" i="1"/>
  <c r="M65" i="1"/>
  <c r="M71" i="1" s="1"/>
  <c r="N65" i="1"/>
  <c r="K68" i="1"/>
  <c r="M60" i="1"/>
  <c r="N60" i="1"/>
  <c r="M54" i="1"/>
  <c r="N54" i="1"/>
  <c r="K62" i="1"/>
  <c r="K63" i="1"/>
  <c r="K64" i="1"/>
  <c r="K61" i="1"/>
  <c r="K54" i="1"/>
  <c r="K56" i="1"/>
  <c r="K57" i="1"/>
  <c r="K58" i="1"/>
  <c r="K59" i="1"/>
  <c r="K55" i="1"/>
  <c r="K44" i="1"/>
  <c r="K45" i="1"/>
  <c r="K46" i="1"/>
  <c r="K47" i="1"/>
  <c r="K48" i="1"/>
  <c r="K49" i="1"/>
  <c r="K50" i="1"/>
  <c r="K51" i="1"/>
  <c r="K52" i="1"/>
  <c r="K53" i="1"/>
  <c r="K43" i="1"/>
  <c r="K37" i="1"/>
  <c r="K38" i="1"/>
  <c r="K39" i="1"/>
  <c r="K40" i="1"/>
  <c r="K41" i="1"/>
  <c r="K36" i="1"/>
  <c r="M28" i="1"/>
  <c r="N28" i="1"/>
  <c r="K30" i="1"/>
  <c r="K31" i="1"/>
  <c r="K32" i="1"/>
  <c r="K33" i="1"/>
  <c r="K28" i="1" s="1"/>
  <c r="K34" i="1"/>
  <c r="O34" i="1" s="1"/>
  <c r="K29" i="1"/>
  <c r="K22" i="1"/>
  <c r="K23" i="1"/>
  <c r="K25" i="1"/>
  <c r="K27" i="1"/>
  <c r="K24" i="1"/>
  <c r="K26" i="1"/>
  <c r="K15" i="1"/>
  <c r="K16" i="1"/>
  <c r="K17" i="1"/>
  <c r="K18" i="1"/>
  <c r="K19" i="1"/>
  <c r="K20" i="1"/>
  <c r="K14" i="1"/>
  <c r="L91" i="1"/>
  <c r="L60" i="1"/>
  <c r="L54" i="1"/>
  <c r="L35" i="1"/>
  <c r="L28" i="1"/>
  <c r="K60" i="1" l="1"/>
  <c r="D171" i="1"/>
  <c r="E171" i="1"/>
  <c r="F171" i="1"/>
  <c r="D172" i="1"/>
  <c r="E172" i="1"/>
  <c r="F172" i="1"/>
  <c r="C172" i="1"/>
  <c r="D167" i="1"/>
  <c r="E167" i="1"/>
  <c r="F167" i="1"/>
  <c r="C167" i="1"/>
  <c r="D142" i="1"/>
  <c r="E142" i="1"/>
  <c r="F142" i="1"/>
  <c r="C142" i="1"/>
  <c r="D127" i="1"/>
  <c r="E127" i="1"/>
  <c r="F127" i="1"/>
  <c r="C127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28" i="1"/>
  <c r="D110" i="1"/>
  <c r="E110" i="1"/>
  <c r="F110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11" i="1"/>
  <c r="D104" i="1"/>
  <c r="E104" i="1"/>
  <c r="F104" i="1"/>
  <c r="D74" i="1"/>
  <c r="E74" i="1"/>
  <c r="F74" i="1"/>
  <c r="C74" i="1"/>
  <c r="D86" i="1"/>
  <c r="E86" i="1"/>
  <c r="F86" i="1"/>
  <c r="C86" i="1"/>
  <c r="C87" i="1"/>
  <c r="C75" i="1"/>
  <c r="C78" i="1"/>
  <c r="C76" i="1"/>
  <c r="E75" i="1"/>
  <c r="D70" i="1"/>
  <c r="E70" i="1"/>
  <c r="F70" i="1"/>
  <c r="D71" i="1"/>
  <c r="E71" i="1"/>
  <c r="F71" i="1"/>
  <c r="D72" i="1"/>
  <c r="E72" i="1"/>
  <c r="F72" i="1"/>
  <c r="E11" i="1"/>
  <c r="F11" i="1"/>
  <c r="C11" i="1" s="1"/>
  <c r="D11" i="1"/>
  <c r="D65" i="1"/>
  <c r="E65" i="1"/>
  <c r="F65" i="1"/>
  <c r="C65" i="1"/>
  <c r="C67" i="1"/>
  <c r="D60" i="1"/>
  <c r="E60" i="1"/>
  <c r="F60" i="1"/>
  <c r="C60" i="1"/>
  <c r="C61" i="1"/>
  <c r="D54" i="1"/>
  <c r="E54" i="1"/>
  <c r="F54" i="1"/>
  <c r="C54" i="1"/>
  <c r="C56" i="1"/>
  <c r="D42" i="1"/>
  <c r="E42" i="1"/>
  <c r="F42" i="1"/>
  <c r="C42" i="1"/>
  <c r="C44" i="1"/>
  <c r="C45" i="1"/>
  <c r="C46" i="1"/>
  <c r="C47" i="1"/>
  <c r="C48" i="1"/>
  <c r="C49" i="1"/>
  <c r="C50" i="1"/>
  <c r="C51" i="1"/>
  <c r="C52" i="1"/>
  <c r="C53" i="1"/>
  <c r="C43" i="1"/>
  <c r="D35" i="1"/>
  <c r="E35" i="1"/>
  <c r="F35" i="1"/>
  <c r="C37" i="1"/>
  <c r="C35" i="1" s="1"/>
  <c r="C38" i="1"/>
  <c r="C39" i="1"/>
  <c r="C40" i="1"/>
  <c r="C36" i="1"/>
  <c r="D28" i="1"/>
  <c r="E28" i="1"/>
  <c r="F28" i="1"/>
  <c r="C30" i="1"/>
  <c r="C31" i="1"/>
  <c r="C32" i="1"/>
  <c r="C33" i="1"/>
  <c r="C34" i="1"/>
  <c r="C29" i="1"/>
  <c r="C28" i="1" s="1"/>
  <c r="C71" i="1" s="1"/>
  <c r="C21" i="1"/>
  <c r="C23" i="1"/>
  <c r="C24" i="1"/>
  <c r="C25" i="1"/>
  <c r="C26" i="1"/>
  <c r="C27" i="1"/>
  <c r="C22" i="1"/>
  <c r="E21" i="1"/>
  <c r="F21" i="1"/>
  <c r="D21" i="1"/>
  <c r="C12" i="1"/>
  <c r="E12" i="1"/>
  <c r="F12" i="1"/>
  <c r="D12" i="1"/>
  <c r="C15" i="1"/>
  <c r="C16" i="1"/>
  <c r="C17" i="1"/>
  <c r="C18" i="1"/>
  <c r="C19" i="1"/>
  <c r="C20" i="1"/>
  <c r="C14" i="1"/>
  <c r="C70" i="1" l="1"/>
  <c r="C72" i="1" s="1"/>
  <c r="M172" i="1"/>
  <c r="N172" i="1"/>
  <c r="K110" i="1"/>
  <c r="L110" i="1"/>
  <c r="M110" i="1"/>
  <c r="N110" i="1"/>
  <c r="N142" i="1" s="1"/>
  <c r="N167" i="1" s="1"/>
  <c r="K127" i="1"/>
  <c r="N127" i="1"/>
  <c r="K12" i="1"/>
  <c r="L12" i="1"/>
  <c r="M12" i="1"/>
  <c r="N12" i="1"/>
  <c r="K21" i="1"/>
  <c r="K11" i="1" s="1"/>
  <c r="L21" i="1"/>
  <c r="L11" i="1" s="1"/>
  <c r="M21" i="1"/>
  <c r="M11" i="1" s="1"/>
  <c r="N21" i="1"/>
  <c r="N11" i="1" s="1"/>
  <c r="M35" i="1"/>
  <c r="N35" i="1"/>
  <c r="K42" i="1"/>
  <c r="L42" i="1"/>
  <c r="L70" i="1" s="1"/>
  <c r="M42" i="1"/>
  <c r="N42" i="1"/>
  <c r="K65" i="1"/>
  <c r="L65" i="1"/>
  <c r="K71" i="1"/>
  <c r="L71" i="1"/>
  <c r="K75" i="1"/>
  <c r="L75" i="1"/>
  <c r="M75" i="1"/>
  <c r="N75" i="1"/>
  <c r="N104" i="1" s="1"/>
  <c r="K86" i="1"/>
  <c r="L86" i="1"/>
  <c r="N171" i="1" l="1"/>
  <c r="M70" i="1"/>
  <c r="M72" i="1" s="1"/>
  <c r="L142" i="1"/>
  <c r="L167" i="1" s="1"/>
  <c r="K70" i="1"/>
  <c r="K72" i="1" s="1"/>
  <c r="L72" i="1"/>
  <c r="C171" i="1"/>
  <c r="C104" i="1"/>
  <c r="M142" i="1"/>
  <c r="L172" i="1"/>
  <c r="K172" i="1"/>
  <c r="I125" i="1"/>
  <c r="H125" i="1"/>
  <c r="H112" i="1"/>
  <c r="G112" i="1" s="1"/>
  <c r="H111" i="1"/>
  <c r="G111" i="1" s="1"/>
  <c r="H114" i="1"/>
  <c r="G114" i="1" s="1"/>
  <c r="H113" i="1"/>
  <c r="M171" i="1" l="1"/>
  <c r="M167" i="1"/>
  <c r="K167" i="1" s="1"/>
  <c r="K142" i="1"/>
  <c r="M104" i="1"/>
  <c r="K171" i="1"/>
  <c r="L171" i="1"/>
  <c r="K104" i="1"/>
  <c r="I128" i="1"/>
  <c r="H128" i="1"/>
  <c r="I113" i="1" l="1"/>
  <c r="G113" i="1" s="1"/>
  <c r="H122" i="1" l="1"/>
  <c r="G122" i="1" s="1"/>
  <c r="H115" i="1"/>
  <c r="G115" i="1" s="1"/>
  <c r="I131" i="1"/>
  <c r="H131" i="1"/>
  <c r="G131" i="1" s="1"/>
  <c r="H136" i="1"/>
  <c r="G136" i="1" s="1"/>
  <c r="G128" i="1"/>
  <c r="H126" i="1"/>
  <c r="G126" i="1" s="1"/>
  <c r="H119" i="1"/>
  <c r="G119" i="1" s="1"/>
  <c r="H49" i="1"/>
  <c r="G49" i="1" s="1"/>
  <c r="H56" i="1"/>
  <c r="H37" i="1"/>
  <c r="H29" i="1"/>
  <c r="H19" i="1"/>
  <c r="G19" i="1" s="1"/>
  <c r="G17" i="1"/>
  <c r="H17" i="1"/>
  <c r="G14" i="1"/>
  <c r="H14" i="1"/>
  <c r="H156" i="1" l="1"/>
  <c r="H143" i="1" s="1"/>
  <c r="G156" i="1"/>
  <c r="G143" i="1" s="1"/>
  <c r="J127" i="1"/>
  <c r="I127" i="1"/>
  <c r="H127" i="1"/>
  <c r="G127" i="1"/>
  <c r="J110" i="1"/>
  <c r="I110" i="1"/>
  <c r="H110" i="1"/>
  <c r="G110" i="1"/>
  <c r="J86" i="1"/>
  <c r="I86" i="1"/>
  <c r="H86" i="1"/>
  <c r="G86" i="1"/>
  <c r="J75" i="1"/>
  <c r="I75" i="1"/>
  <c r="I74" i="1" s="1"/>
  <c r="I172" i="1" s="1"/>
  <c r="H75" i="1"/>
  <c r="G75" i="1"/>
  <c r="G74" i="1" s="1"/>
  <c r="J74" i="1"/>
  <c r="J172" i="1" s="1"/>
  <c r="H74" i="1"/>
  <c r="I73" i="1"/>
  <c r="J65" i="1"/>
  <c r="J71" i="1" s="1"/>
  <c r="I65" i="1"/>
  <c r="H65" i="1"/>
  <c r="G65" i="1"/>
  <c r="I60" i="1"/>
  <c r="H60" i="1"/>
  <c r="G60" i="1"/>
  <c r="H54" i="1"/>
  <c r="G54" i="1"/>
  <c r="J42" i="1"/>
  <c r="I42" i="1"/>
  <c r="H42" i="1"/>
  <c r="G42" i="1"/>
  <c r="J35" i="1"/>
  <c r="I35" i="1"/>
  <c r="H35" i="1"/>
  <c r="G35" i="1"/>
  <c r="I28" i="1"/>
  <c r="H28" i="1"/>
  <c r="G28" i="1"/>
  <c r="I27" i="1"/>
  <c r="G27" i="1"/>
  <c r="J21" i="1"/>
  <c r="I21" i="1"/>
  <c r="H21" i="1"/>
  <c r="G21" i="1"/>
  <c r="J12" i="1"/>
  <c r="I12" i="1"/>
  <c r="I11" i="1" s="1"/>
  <c r="H12" i="1"/>
  <c r="G12" i="1"/>
  <c r="J11" i="1"/>
  <c r="G73" i="1" l="1"/>
  <c r="H172" i="1"/>
  <c r="G11" i="1"/>
  <c r="H11" i="1"/>
  <c r="G172" i="1"/>
  <c r="J70" i="1"/>
  <c r="J72" i="1" s="1"/>
  <c r="H73" i="1"/>
  <c r="J73" i="1"/>
  <c r="J142" i="1"/>
  <c r="J167" i="1" s="1"/>
  <c r="I142" i="1"/>
  <c r="I167" i="1" s="1"/>
  <c r="H142" i="1"/>
  <c r="H167" i="1" s="1"/>
  <c r="G142" i="1"/>
  <c r="G167" i="1" s="1"/>
  <c r="G71" i="1"/>
  <c r="H71" i="1"/>
  <c r="H70" i="1"/>
  <c r="G70" i="1"/>
  <c r="I70" i="1"/>
  <c r="I71" i="1"/>
  <c r="J104" i="1" l="1"/>
  <c r="I72" i="1"/>
  <c r="I171" i="1" s="1"/>
  <c r="G72" i="1"/>
  <c r="G171" i="1" s="1"/>
  <c r="J171" i="1"/>
  <c r="H72" i="1"/>
  <c r="I104" i="1"/>
  <c r="G104" i="1" l="1"/>
  <c r="H171" i="1"/>
  <c r="H104" i="1"/>
</calcChain>
</file>

<file path=xl/sharedStrings.xml><?xml version="1.0" encoding="utf-8"?>
<sst xmlns="http://schemas.openxmlformats.org/spreadsheetml/2006/main" count="333" uniqueCount="291">
  <si>
    <t>1. számú melléklet</t>
  </si>
  <si>
    <t>TAMÁSI VÁROS ÖNKORMÁNYZAT 2015. ÉVI KÖLTSÉGVETÉSÉNEK</t>
  </si>
  <si>
    <t>ÖSSZEVONT MÉRLEGE</t>
  </si>
  <si>
    <t>B E V É T E L E K</t>
  </si>
  <si>
    <t>Ezer forintban</t>
  </si>
  <si>
    <t>Sor-
szám</t>
  </si>
  <si>
    <t>Bevételi jogcím</t>
  </si>
  <si>
    <t>Kötelező  feladatok</t>
  </si>
  <si>
    <t>Önként vállalt feladatok</t>
  </si>
  <si>
    <t>Államigazga- tási feladatok</t>
  </si>
  <si>
    <t xml:space="preserve"> 1.</t>
  </si>
  <si>
    <t>Működési célú támogatások államháztartáson belülről  (1.1.+1.2.)</t>
  </si>
  <si>
    <t xml:space="preserve"> 1.1.</t>
  </si>
  <si>
    <t>Önkormányzat működési támogatásai (1.1.1.+…+.1.1.6.)</t>
  </si>
  <si>
    <t>A helyi önkormányzatok általános működésének és ágazati feladatainak támogatása</t>
  </si>
  <si>
    <t>1.1.1.</t>
  </si>
  <si>
    <t>Helyi önkormányzatok működésének általános támogatása</t>
  </si>
  <si>
    <t>1.1.2.</t>
  </si>
  <si>
    <t>A települési önkormányzatok egyes köznevelési feladatainak támogatása</t>
  </si>
  <si>
    <t>1.1.3.</t>
  </si>
  <si>
    <t>A települési önkormányzatok szociális, gyermekjóléti és gyermekétkeztetési feladatainak támogatása</t>
  </si>
  <si>
    <t>1.1.4.</t>
  </si>
  <si>
    <t>A települési önkormányzatok kulturális feladatainak támogatása</t>
  </si>
  <si>
    <t>A helyi önkormányzatok kiegészítő támogtásai</t>
  </si>
  <si>
    <t>1.1.5.</t>
  </si>
  <si>
    <t>Helyi önkormányzatok működési célú költségvetési támogatásai és kiegészítő támogatások</t>
  </si>
  <si>
    <t>1.1.6.</t>
  </si>
  <si>
    <t>Elszámolásból származó bevételek</t>
  </si>
  <si>
    <t xml:space="preserve"> 1.2.</t>
  </si>
  <si>
    <t>Működési célú támogatások államháztartáson belülről (1.2.1.+…+.1.2.6.)</t>
  </si>
  <si>
    <t>1.2.1.</t>
  </si>
  <si>
    <t>Elvonások és befizetések bevételei</t>
  </si>
  <si>
    <t>1.2.2.</t>
  </si>
  <si>
    <t xml:space="preserve">Működési célú garancia- és kezességvállalásból megtérülések </t>
  </si>
  <si>
    <t>1.2.3.</t>
  </si>
  <si>
    <t xml:space="preserve">Működési célú visszatérítendő támogatások, kölcsönök visszatérülése </t>
  </si>
  <si>
    <t>1.2.4.</t>
  </si>
  <si>
    <t>Működési célú visszatérítendő támogatások, kölcsönök igénybevétele</t>
  </si>
  <si>
    <t>1.2.5.</t>
  </si>
  <si>
    <t xml:space="preserve">Egyéb működési célú támogatások bevételei </t>
  </si>
  <si>
    <t>1.2.6.</t>
  </si>
  <si>
    <t>2.5.-ből EU-s támogatás</t>
  </si>
  <si>
    <t>2.</t>
  </si>
  <si>
    <t>Felhalmozási célú támogatások államháztartáson belülről (2.1.+…+2.6.)</t>
  </si>
  <si>
    <t>2.1.</t>
  </si>
  <si>
    <t>Felhalmozási célú önkormányzati támogatások</t>
  </si>
  <si>
    <t>2.2.</t>
  </si>
  <si>
    <t>Felhalmozási célú garancia- és kezességvállalásból megtérülések</t>
  </si>
  <si>
    <t>2.3.</t>
  </si>
  <si>
    <t>Felhalmozási célú visszatérítendő támogatások, kölcsönök visszatérülése</t>
  </si>
  <si>
    <t>2.4.</t>
  </si>
  <si>
    <t>Felhalmozási célú visszatérítendő támogatások, kölcsönök igénybevétele</t>
  </si>
  <si>
    <t>2.5.</t>
  </si>
  <si>
    <t>Egyéb felhalmozási célú támogatások bevételei</t>
  </si>
  <si>
    <t>2.6.</t>
  </si>
  <si>
    <t>3.</t>
  </si>
  <si>
    <t>Közhatalmi bevételek (3.1.+...+3.5.)</t>
  </si>
  <si>
    <t xml:space="preserve"> 3.1.</t>
  </si>
  <si>
    <t>Vagyoni típusú adók (építményadó, telekadó)</t>
  </si>
  <si>
    <t>3.2.</t>
  </si>
  <si>
    <t>Értékesítési és forgalmi adók  (iparűzési adó)</t>
  </si>
  <si>
    <t>3.3.</t>
  </si>
  <si>
    <t>Gépjárműadók</t>
  </si>
  <si>
    <t>3.4.</t>
  </si>
  <si>
    <t>Egyéb áruhasználati és szolgáltatási adók (tartózkodás után fizetett idegenforgalmi adó,talajterhelési díj)</t>
  </si>
  <si>
    <t>3.5.</t>
  </si>
  <si>
    <t>Egyéb közhatalmi bevételek (környezetvédelmi bírság, szabálysértési pénz- és helyszíni bírság, közlekedési szabálysértések közig.bírság helyi önkormányzatot megillető része,  vagyoni, jövedelmi típusú és egyéb települési adó,késedelmi és önellenőrzési pótlék, stb.)</t>
  </si>
  <si>
    <t>4.</t>
  </si>
  <si>
    <t>Működési bevételek (4.1.+…+ 4.11.)</t>
  </si>
  <si>
    <t>4.1.</t>
  </si>
  <si>
    <t>Készletértékesítés ellenértéke</t>
  </si>
  <si>
    <t>4.2.</t>
  </si>
  <si>
    <t>Szolgáltatások ellenértéke</t>
  </si>
  <si>
    <t>4.3.</t>
  </si>
  <si>
    <t>Közvetített szolgáltatások értéke</t>
  </si>
  <si>
    <t>4.4.</t>
  </si>
  <si>
    <t>Tulajdonosi bevételek, bérleti díj</t>
  </si>
  <si>
    <t>4.5.</t>
  </si>
  <si>
    <t>Ellátási díjak</t>
  </si>
  <si>
    <t>4.6.</t>
  </si>
  <si>
    <t xml:space="preserve">Kiszámlázott általános forgalmi adó </t>
  </si>
  <si>
    <t>4.7.</t>
  </si>
  <si>
    <t>Általános forgalmi adó visszatérítése</t>
  </si>
  <si>
    <t>4.8.</t>
  </si>
  <si>
    <t>Kamatbevételek</t>
  </si>
  <si>
    <t>4.9.</t>
  </si>
  <si>
    <t>Egyéb pénzügyi műveletek bevételei</t>
  </si>
  <si>
    <t>4.10.</t>
  </si>
  <si>
    <t>Biztosító által fizetett kértérítés</t>
  </si>
  <si>
    <t>4.11.</t>
  </si>
  <si>
    <t>Egyéb működési bevételek</t>
  </si>
  <si>
    <t>5.</t>
  </si>
  <si>
    <t>Felhalmozási bevételek (5.1.+…+5.6.)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</si>
  <si>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</si>
  <si>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</si>
  <si>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</si>
  <si>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</si>
  <si>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</si>
  <si>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</si>
  <si>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5.4.</t>
  </si>
  <si>
    <t>Részesedések értékesítése</t>
  </si>
  <si>
    <t>5.6.</t>
  </si>
  <si>
    <t>Részesedések megszűnéséhez kapcsolódó bevételek</t>
  </si>
  <si>
    <t>6.</t>
  </si>
  <si>
    <t>Működési célú átvett pénzeszközök (6.1. + … + 6.3.)</t>
  </si>
  <si>
    <t>6.1.</t>
  </si>
  <si>
    <t>Működési célú garancia- és kezességvállalásból megtérülések ÁH-n kívülről</t>
  </si>
  <si>
    <t>6.2.</t>
  </si>
  <si>
    <t>Működési célú visszatérítendő támogatások, kölcsönök visszatér. ÁH-n kívülről</t>
  </si>
  <si>
    <t>6.3.</t>
  </si>
  <si>
    <t>Egyéb működési célú átvett pénzeszköz</t>
  </si>
  <si>
    <t>6.3.-ból EU-s támogatás (közvetlen)</t>
  </si>
  <si>
    <t>7.</t>
  </si>
  <si>
    <t>Felhalmozási célú átvett pénzeszközök (7.1.+...+7.3.)</t>
  </si>
  <si>
    <t>7.1.</t>
  </si>
  <si>
    <t>Felhalm. célú garancia- és kezességvállalásból megtérülések ÁH-n kívülről</t>
  </si>
  <si>
    <t>7.2.</t>
  </si>
  <si>
    <t>Felhalm. célú visszatérítendő támogatások, kölcsönök visszatér. ÁH-n kívülről</t>
  </si>
  <si>
    <t>7.3.</t>
  </si>
  <si>
    <t>Egyéb felhalmozási célú átvett pénzeszköz</t>
  </si>
  <si>
    <t>7.3.-ból EU-s támogatás</t>
  </si>
  <si>
    <t>Működési költségvetés bevétele:</t>
  </si>
  <si>
    <t>Felhalmozási költségvetés bevétele:</t>
  </si>
  <si>
    <t>KÖLTSÉGVETÉSI BEVÉTELEK ÖSSZESEN: (1+…+7)</t>
  </si>
  <si>
    <t>8.</t>
  </si>
  <si>
    <t>Finanszírozási bevétek (8.1.+8.2.+8.3.)</t>
  </si>
  <si>
    <t xml:space="preserve"> 8.1.</t>
  </si>
  <si>
    <t>Belföldi finanszírozás bevételei (I. + …..+ IV.)</t>
  </si>
  <si>
    <t>I.</t>
  </si>
  <si>
    <t>Hitel-, kölcsönfelvétel pénzügyi vállalkozástól  (8.1.1.+…+8.1.3.)</t>
  </si>
  <si>
    <t>8.1.1.</t>
  </si>
  <si>
    <t>Hosszú lejáratú  hitelek, kölcsönök felvétele pénzügyi vállalkozástól</t>
  </si>
  <si>
    <t>Ebből: Működési célú hosszú lejáratú hitelek, kölcsönök felvétele</t>
  </si>
  <si>
    <t>Ebből: Fejlesztési célú hosszú lejáratú hitelek, kölcsönök felvétele</t>
  </si>
  <si>
    <t>8.1.2.</t>
  </si>
  <si>
    <t>Likviditási célú  hitelek, kölcsönök felvétele pénzügyi vállalkozástól</t>
  </si>
  <si>
    <t>8.1.3.</t>
  </si>
  <si>
    <t xml:space="preserve">    Rövid lejáratú  hitelek, kölcsönök felvétele pénzügyi vállalkozástól</t>
  </si>
  <si>
    <t>II.</t>
  </si>
  <si>
    <t>Belföldi értékpapírok bevételei (8.1.4. +…+ 8.1.7.)</t>
  </si>
  <si>
    <t>8.1.4.</t>
  </si>
  <si>
    <t>Forgatási célú belföldi értékpapírok beváltása,  értékesítése</t>
  </si>
  <si>
    <t>8.1.5.</t>
  </si>
  <si>
    <t>Éven belüli értékpapírok kibocsátása</t>
  </si>
  <si>
    <t>8.1.6.</t>
  </si>
  <si>
    <t>Befektetési célú belföldi értékpapírok beváltása,  értékesítése</t>
  </si>
  <si>
    <t>8.1.7.</t>
  </si>
  <si>
    <t>Éven túli lejáratú belföldi értékpapírok kibocsátása</t>
  </si>
  <si>
    <t>III.</t>
  </si>
  <si>
    <t>Maradvány igénybevétele (8.1.8. + 8.1.9.)</t>
  </si>
  <si>
    <t>8.1.8.</t>
  </si>
  <si>
    <t>Előző év költségvetési maradványának igénybevétele</t>
  </si>
  <si>
    <t>ebből:  Működési célú</t>
  </si>
  <si>
    <t xml:space="preserve">             Fejlesztési célú</t>
  </si>
  <si>
    <t>8.1.9.</t>
  </si>
  <si>
    <t>Előző év vállalkozási maradványának igénybevétele</t>
  </si>
  <si>
    <t>IV.</t>
  </si>
  <si>
    <t>Megelőlegezések, betétek bevételei (8.1.10. + … + 8.1.13.)</t>
  </si>
  <si>
    <t>8.1.10.</t>
  </si>
  <si>
    <t>Államháztartáson belüli megelőlegezések</t>
  </si>
  <si>
    <t>8.1.11.</t>
  </si>
  <si>
    <t>Államháztartáson belüli megelőlegezések törlesztése</t>
  </si>
  <si>
    <t>8.1.12.</t>
  </si>
  <si>
    <t>Lekötött bankbetétek megszüntetése</t>
  </si>
  <si>
    <t>8.1.13.</t>
  </si>
  <si>
    <t>Tulajdonosi kölcsönök bevételei</t>
  </si>
  <si>
    <t>8.4.4. ből: Hosszú lejáratú tulajdonosi kölcsönök bevételei</t>
  </si>
  <si>
    <t xml:space="preserve">                 Rövid lejáratú tulajdonosi kölcsönök bevételei</t>
  </si>
  <si>
    <t xml:space="preserve"> 8.2.</t>
  </si>
  <si>
    <t>Külföldi finanszírozás bevételei (8.2.1.+…8.2.4.)</t>
  </si>
  <si>
    <t xml:space="preserve"> 8.2.1.</t>
  </si>
  <si>
    <t>Forgatási célú külföldi értékpapírok beváltása,  értékesítése</t>
  </si>
  <si>
    <t xml:space="preserve"> 8.2.2.</t>
  </si>
  <si>
    <t>Befektetési célú külföldi értékpapírok beváltása,  értékesítése</t>
  </si>
  <si>
    <t xml:space="preserve"> 8.2.3.</t>
  </si>
  <si>
    <t>Külföldi értékpapírok kibocsátása</t>
  </si>
  <si>
    <t xml:space="preserve"> 8.2.4.</t>
  </si>
  <si>
    <t>Hitelek, kölcsönök felvétele külföldi pénzintézettől</t>
  </si>
  <si>
    <t xml:space="preserve"> 8.3.</t>
  </si>
  <si>
    <t>Adóssághoz nem kapcsolódó származékos ügyletek bevételei</t>
  </si>
  <si>
    <t xml:space="preserve">KÖLTSÉGVETÉSI ÉS FINANSZÍROZÁSI BEVÉTELEK ÖSSZESEN: </t>
  </si>
  <si>
    <t>K I A D Á S O K</t>
  </si>
  <si>
    <t>Kiadási jogcím</t>
  </si>
  <si>
    <t>1.</t>
  </si>
  <si>
    <t>1.1.</t>
  </si>
  <si>
    <t>Személyi  juttatások</t>
  </si>
  <si>
    <t>1.2.</t>
  </si>
  <si>
    <t>Munkaadókat terhelő járulékok és szociális hozzájárulási adó</t>
  </si>
  <si>
    <t>1.3.</t>
  </si>
  <si>
    <t>1.4.</t>
  </si>
  <si>
    <t>Ellátottak pénzbeli juttatásai</t>
  </si>
  <si>
    <t>1.5.</t>
  </si>
  <si>
    <t>A helyi önkormányzatok előző évi elszámolásából származó kiadások</t>
  </si>
  <si>
    <t>1.6.</t>
  </si>
  <si>
    <t>Garancia- és kezességvállalásból kifizetés ÁH-n belülre</t>
  </si>
  <si>
    <t>1.7.</t>
  </si>
  <si>
    <t>Visszatérítendő támogatások, kölcsönök nyújtása ÁH-n belülre</t>
  </si>
  <si>
    <t>1.8.</t>
  </si>
  <si>
    <t>Visszatérítendő támogatások, kölcsönök törlesztése ÁH-n belülre</t>
  </si>
  <si>
    <t>1.9.</t>
  </si>
  <si>
    <t>Egyéb működési célú támogatások ÁH-n belülre</t>
  </si>
  <si>
    <t>1.10.</t>
  </si>
  <si>
    <t xml:space="preserve"> Garancia és kezességvállalásból kifizetés ÁH-n kívülre</t>
  </si>
  <si>
    <t>1.11.</t>
  </si>
  <si>
    <t>Visszatérítendő támogatások, kölcsönök nyújtása ÁH-n kívülre</t>
  </si>
  <si>
    <t>1.12.</t>
  </si>
  <si>
    <t>Árkiegészítések, ártámogatások</t>
  </si>
  <si>
    <t>1.13.</t>
  </si>
  <si>
    <t>Kamattámogatások</t>
  </si>
  <si>
    <t>1.14.</t>
  </si>
  <si>
    <t>Működési célú támogatások az EU-nak</t>
  </si>
  <si>
    <t>1.15.</t>
  </si>
  <si>
    <t>Egyéb működési célú támogatások államháztartáson kívülre</t>
  </si>
  <si>
    <t>1.16.</t>
  </si>
  <si>
    <t>Tartalékok</t>
  </si>
  <si>
    <t xml:space="preserve">Beruházások </t>
  </si>
  <si>
    <t>2.1.1</t>
  </si>
  <si>
    <t xml:space="preserve"> 2.1.-ből Beruházáshoz kapcsolódó  visszaigényelhető ÁFA </t>
  </si>
  <si>
    <t>2.1.-ből EU-s forrásból megvalósuló beruházás (visszaigényelhető ÁFA nélkül)</t>
  </si>
  <si>
    <t>Felújítások</t>
  </si>
  <si>
    <t>2.3.-ból EU-s forrásból megvalósuló felújítás</t>
  </si>
  <si>
    <t>Egyéb felhalmozási célú támogatások ÁH-n belülre</t>
  </si>
  <si>
    <t>2.7.</t>
  </si>
  <si>
    <t>Garancia- és kezességvállalásból kifizetés ÁH-n kívülre</t>
  </si>
  <si>
    <t>2.8.</t>
  </si>
  <si>
    <t>2.9.</t>
  </si>
  <si>
    <t>Lakástámogatás</t>
  </si>
  <si>
    <t>2.10.</t>
  </si>
  <si>
    <t>Felhalmozási célú támogatások az EU-nak</t>
  </si>
  <si>
    <t>2.11.</t>
  </si>
  <si>
    <t>Egyéb felhalmozási célú támogatások ÁH-n kívülre</t>
  </si>
  <si>
    <t>KÖLTSÉGVETÉSI KIADÁSOK ÖSSZESEN (1+2)</t>
  </si>
  <si>
    <t>Finanszírozási kiadások  (3.1. + 3.2.)</t>
  </si>
  <si>
    <t>Belföldi finanszírozás kiadásai (I. + … + III.)</t>
  </si>
  <si>
    <t>Hitel-, kölcsöntörlesztés államháztartáson kívülre (3.1.1. + … + 3.1.3.)</t>
  </si>
  <si>
    <t>3.1.1.</t>
  </si>
  <si>
    <t>Hosszú lejáratú hitelek, kölcsönök törlesztése pénzügyi vállalkozásnak</t>
  </si>
  <si>
    <t>3.1.2.</t>
  </si>
  <si>
    <t>Likviditási célú hitelek, kölcsönök törlesztése pénzügyi vállalkozásnak</t>
  </si>
  <si>
    <t>3.1.3.</t>
  </si>
  <si>
    <t>Rövidlejáratú kölcsönök törlesztése pénzügyi vállalkozásnak</t>
  </si>
  <si>
    <t>Belföldi értékpapírok kiadásai (3.1.4. + … + 3.1.9.)</t>
  </si>
  <si>
    <t>3.1.4.</t>
  </si>
  <si>
    <t>Forgatási célú belföldi értékpapírok vásárlása</t>
  </si>
  <si>
    <t>3.1.5.</t>
  </si>
  <si>
    <t>Befektetési célú belföldi értékpapírok vásárlása</t>
  </si>
  <si>
    <t>3.1.6.</t>
  </si>
  <si>
    <t>Kincstárjegyek beváltása</t>
  </si>
  <si>
    <t>3.1.7.</t>
  </si>
  <si>
    <t>Éven belüli lejáratú belföldi értékpapírok beváltása</t>
  </si>
  <si>
    <t>3.1.8.</t>
  </si>
  <si>
    <t xml:space="preserve">Belföldi kötvények beváltása </t>
  </si>
  <si>
    <t>3.1.9.</t>
  </si>
  <si>
    <t>Éven túli lejáratú belföldi értékpapírok beváltása</t>
  </si>
  <si>
    <t>Megelőlegezések, betétek kiadásai (3.1.10 +…+3.1.14.)</t>
  </si>
  <si>
    <t>3.1.10.</t>
  </si>
  <si>
    <t>Államháztartáson belüli megelőlegezések folyósítása</t>
  </si>
  <si>
    <t>3.1.11.</t>
  </si>
  <si>
    <t>Államháztartáson belüli megelőlegezések visszafizetése</t>
  </si>
  <si>
    <t>2.1.12.</t>
  </si>
  <si>
    <t xml:space="preserve"> Pénzeszközök lekötött bakbetétként elhelyezése </t>
  </si>
  <si>
    <t>3.1.13.</t>
  </si>
  <si>
    <t xml:space="preserve"> Pénzügyi lízing kiadásai</t>
  </si>
  <si>
    <t>3.1.14.</t>
  </si>
  <si>
    <t>Tulajdonosi kölcsönök kiadásai</t>
  </si>
  <si>
    <t xml:space="preserve"> 3.2.</t>
  </si>
  <si>
    <t>Külföldi finanszírozás kiadásai (3.2.1. + … + 3.2.4.)</t>
  </si>
  <si>
    <t>3.2.1.</t>
  </si>
  <si>
    <t xml:space="preserve"> Forgatási célú külföldi értékpapírok vásárlása</t>
  </si>
  <si>
    <t>3.2.2.</t>
  </si>
  <si>
    <t xml:space="preserve"> Befektetési célú külföldi értékpapírok beváltása</t>
  </si>
  <si>
    <t>3.2.3.</t>
  </si>
  <si>
    <t xml:space="preserve"> Külföldi értékpapírok beváltása</t>
  </si>
  <si>
    <t>3.2.4.</t>
  </si>
  <si>
    <t xml:space="preserve"> Külföldi hitelek, kölcsönök törlesztése</t>
  </si>
  <si>
    <t>KIADÁSOK ÖSSZESEN: (1+2+3)</t>
  </si>
  <si>
    <t>KÖLTSÉGVETÉSI, FINANSZÍROZÁSI BEVÉTELEK ÉS KIADÁSOK EGYENLEGE</t>
  </si>
  <si>
    <t>Költségvetési hiány, többlet ( költségvetési bevételek - költségvetési kiadások) (+/-)</t>
  </si>
  <si>
    <t>Finanszírozási bevételek, kiadások egyenlege (finanszírozási bevételek - finanszírozási kiadások) (+/-)</t>
  </si>
  <si>
    <t xml:space="preserve">Dologi  kiadások </t>
  </si>
  <si>
    <t>2015. évi eredeti előirányzat mindösszesen</t>
  </si>
  <si>
    <t>2015.évi eredeti előirányzat mindösszesenből</t>
  </si>
  <si>
    <t>2015. évi módosított előirányzat mindösszesen</t>
  </si>
  <si>
    <t>2015.évi módosított előirányzat mindösszesenből</t>
  </si>
  <si>
    <t>2015. évi teljesítés mindösszesen</t>
  </si>
  <si>
    <t>2015.évi teljesítés mindösszesenből</t>
  </si>
  <si>
    <t>Teljesítés mindösszesen %-a mód. előirányzat mindösszesenhez</t>
  </si>
  <si>
    <t>3.6.</t>
  </si>
  <si>
    <t>Magánszemélyek jövedelemadói (termőföld bérbeadásából származó SZJA)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</si>
  <si>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(1.1+…+1.17.)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</si>
  <si>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(2.1.+..+2.11.)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</si>
</sst>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0.0"/>
    <numFmt numFmtId="166" formatCode="#,###.0"/>
  </numFmts>
  <fonts count="4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3" fontId="2" fillId="0" borderId="0" xfId="1" applyNumberFormat="1" applyFont="1" applyFill="1" applyProtection="1"/>
    <xf numFmtId="0" fontId="2" fillId="2" borderId="0" xfId="1" applyFont="1" applyFill="1" applyProtection="1"/>
    <xf numFmtId="164" fontId="3" fillId="0" borderId="0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3" fontId="3" fillId="0" borderId="2" xfId="1" applyNumberFormat="1" applyFont="1" applyFill="1" applyBorder="1" applyAlignment="1" applyProtection="1">
      <alignment horizontal="center"/>
    </xf>
    <xf numFmtId="0" fontId="3" fillId="0" borderId="0" xfId="1" applyFont="1" applyFill="1" applyProtection="1"/>
    <xf numFmtId="0" fontId="3" fillId="0" borderId="4" xfId="1" applyFont="1" applyFill="1" applyBorder="1" applyAlignment="1" applyProtection="1">
      <alignment horizontal="left" vertical="center" wrapText="1"/>
    </xf>
    <xf numFmtId="3" fontId="3" fillId="0" borderId="5" xfId="1" applyNumberFormat="1" applyFont="1" applyFill="1" applyBorder="1" applyAlignment="1" applyProtection="1">
      <alignment horizontal="right" vertical="center" wrapText="1"/>
    </xf>
    <xf numFmtId="164" fontId="3" fillId="0" borderId="7" xfId="1" applyNumberFormat="1" applyFont="1" applyFill="1" applyBorder="1" applyAlignment="1" applyProtection="1">
      <alignment horizontal="center" vertical="center" wrapText="1"/>
    </xf>
    <xf numFmtId="3" fontId="3" fillId="0" borderId="12" xfId="1" applyNumberFormat="1" applyFont="1" applyFill="1" applyBorder="1" applyProtection="1"/>
    <xf numFmtId="165" fontId="2" fillId="0" borderId="3" xfId="1" applyNumberFormat="1" applyFont="1" applyFill="1" applyBorder="1" applyProtection="1"/>
    <xf numFmtId="16" fontId="3" fillId="0" borderId="13" xfId="1" applyNumberFormat="1" applyFont="1" applyFill="1" applyBorder="1" applyAlignment="1" applyProtection="1">
      <alignment horizontal="left" vertical="center" wrapText="1" indent="1"/>
    </xf>
    <xf numFmtId="0" fontId="3" fillId="0" borderId="8" xfId="1" applyFont="1" applyFill="1" applyBorder="1" applyAlignment="1" applyProtection="1">
      <alignment horizontal="left" vertical="center" wrapText="1" indent="1"/>
    </xf>
    <xf numFmtId="3" fontId="3" fillId="0" borderId="9" xfId="1" applyNumberFormat="1" applyFont="1" applyFill="1" applyBorder="1" applyAlignment="1" applyProtection="1">
      <alignment horizontal="right" vertical="center" wrapText="1" indent="1"/>
    </xf>
    <xf numFmtId="164" fontId="3" fillId="0" borderId="14" xfId="1" applyNumberFormat="1" applyFont="1" applyFill="1" applyBorder="1" applyAlignment="1" applyProtection="1">
      <alignment horizontal="right" vertical="center" wrapText="1" indent="1"/>
    </xf>
    <xf numFmtId="3" fontId="3" fillId="0" borderId="2" xfId="1" applyNumberFormat="1" applyFont="1" applyFill="1" applyBorder="1" applyProtection="1"/>
    <xf numFmtId="3" fontId="2" fillId="0" borderId="2" xfId="1" applyNumberFormat="1" applyFont="1" applyFill="1" applyBorder="1" applyProtection="1"/>
    <xf numFmtId="16" fontId="3" fillId="0" borderId="16" xfId="1" applyNumberFormat="1" applyFont="1" applyFill="1" applyBorder="1" applyAlignment="1" applyProtection="1">
      <alignment horizontal="left" vertical="center" wrapText="1" indent="1"/>
    </xf>
    <xf numFmtId="0" fontId="3" fillId="0" borderId="17" xfId="1" applyFont="1" applyFill="1" applyBorder="1" applyAlignment="1" applyProtection="1">
      <alignment horizontal="left" vertical="center" wrapText="1" indent="1"/>
    </xf>
    <xf numFmtId="3" fontId="3" fillId="0" borderId="49" xfId="1" applyNumberFormat="1" applyFont="1" applyFill="1" applyBorder="1" applyAlignment="1" applyProtection="1">
      <alignment horizontal="right" vertical="center" wrapText="1" indent="1"/>
    </xf>
    <xf numFmtId="164" fontId="3" fillId="0" borderId="18" xfId="1" applyNumberFormat="1" applyFont="1" applyFill="1" applyBorder="1" applyAlignment="1" applyProtection="1">
      <alignment horizontal="right" vertical="center" wrapText="1" indent="1"/>
    </xf>
    <xf numFmtId="3" fontId="2" fillId="0" borderId="20" xfId="1" applyNumberFormat="1" applyFont="1" applyFill="1" applyBorder="1" applyProtection="1"/>
    <xf numFmtId="165" fontId="2" fillId="0" borderId="20" xfId="1" applyNumberFormat="1" applyFont="1" applyFill="1" applyBorder="1" applyProtection="1"/>
    <xf numFmtId="49" fontId="2" fillId="0" borderId="21" xfId="1" applyNumberFormat="1" applyFont="1" applyFill="1" applyBorder="1" applyAlignment="1" applyProtection="1">
      <alignment horizontal="left" vertical="center" wrapText="1" indent="1"/>
    </xf>
    <xf numFmtId="0" fontId="2" fillId="0" borderId="22" xfId="0" applyFont="1" applyBorder="1" applyAlignment="1" applyProtection="1">
      <alignment horizontal="left" wrapText="1" indent="1"/>
    </xf>
    <xf numFmtId="3" fontId="2" fillId="0" borderId="24" xfId="0" applyNumberFormat="1" applyFont="1" applyBorder="1" applyAlignment="1" applyProtection="1">
      <alignment horizontal="right" wrapText="1" indent="1"/>
    </xf>
    <xf numFmtId="164" fontId="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25" xfId="1" applyNumberFormat="1" applyFont="1" applyFill="1" applyBorder="1" applyProtection="1"/>
    <xf numFmtId="49" fontId="2" fillId="0" borderId="26" xfId="1" applyNumberFormat="1" applyFont="1" applyFill="1" applyBorder="1" applyAlignment="1" applyProtection="1">
      <alignment horizontal="left" vertical="center" wrapText="1" indent="1"/>
    </xf>
    <xf numFmtId="0" fontId="2" fillId="0" borderId="27" xfId="0" applyFont="1" applyBorder="1" applyAlignment="1" applyProtection="1">
      <alignment horizontal="left" wrapText="1" indent="1"/>
    </xf>
    <xf numFmtId="3" fontId="2" fillId="0" borderId="30" xfId="0" applyNumberFormat="1" applyFont="1" applyBorder="1" applyAlignment="1" applyProtection="1">
      <alignment horizontal="right" wrapText="1" indent="1"/>
    </xf>
    <xf numFmtId="164" fontId="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6" xfId="1" applyNumberFormat="1" applyFont="1" applyFill="1" applyBorder="1" applyAlignment="1" applyProtection="1">
      <alignment horizontal="left" vertical="center" wrapText="1" indent="1"/>
    </xf>
    <xf numFmtId="0" fontId="3" fillId="0" borderId="27" xfId="0" applyFont="1" applyBorder="1" applyAlignment="1" applyProtection="1">
      <alignment horizontal="left" wrapText="1" indent="1"/>
    </xf>
    <xf numFmtId="3" fontId="3" fillId="0" borderId="30" xfId="0" applyNumberFormat="1" applyFont="1" applyBorder="1" applyAlignment="1" applyProtection="1">
      <alignment horizontal="right" wrapText="1" indent="1"/>
    </xf>
    <xf numFmtId="3" fontId="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33" xfId="1" applyNumberFormat="1" applyFont="1" applyFill="1" applyBorder="1" applyProtection="1"/>
    <xf numFmtId="0" fontId="3" fillId="0" borderId="8" xfId="0" applyFont="1" applyBorder="1" applyAlignment="1" applyProtection="1">
      <alignment horizontal="left" vertical="center" wrapText="1" indent="1"/>
    </xf>
    <xf numFmtId="3" fontId="3" fillId="0" borderId="9" xfId="0" applyNumberFormat="1" applyFont="1" applyBorder="1" applyAlignment="1" applyProtection="1">
      <alignment horizontal="right" vertical="center" wrapText="1" indent="1"/>
    </xf>
    <xf numFmtId="3" fontId="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34" xfId="1" applyNumberFormat="1" applyFont="1" applyFill="1" applyBorder="1" applyAlignment="1" applyProtection="1">
      <alignment horizontal="left" vertical="center" wrapText="1" indent="1"/>
    </xf>
    <xf numFmtId="0" fontId="2" fillId="0" borderId="31" xfId="0" applyFont="1" applyBorder="1" applyAlignment="1" applyProtection="1">
      <alignment horizontal="left" wrapText="1" indent="1"/>
    </xf>
    <xf numFmtId="3" fontId="2" fillId="3" borderId="24" xfId="0" applyNumberFormat="1" applyFont="1" applyFill="1" applyBorder="1" applyAlignment="1" applyProtection="1">
      <alignment horizontal="right" wrapText="1" indent="1"/>
    </xf>
    <xf numFmtId="3" fontId="2" fillId="3" borderId="32" xfId="0" applyNumberFormat="1" applyFont="1" applyFill="1" applyBorder="1" applyAlignment="1" applyProtection="1">
      <alignment horizontal="right" wrapText="1" indent="1"/>
    </xf>
    <xf numFmtId="3" fontId="2" fillId="0" borderId="32" xfId="0" applyNumberFormat="1" applyFont="1" applyBorder="1" applyAlignment="1" applyProtection="1">
      <alignment horizontal="right" wrapText="1" indent="1"/>
    </xf>
    <xf numFmtId="164" fontId="2" fillId="3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2" fillId="3" borderId="33" xfId="1" applyNumberFormat="1" applyFont="1" applyFill="1" applyBorder="1" applyProtection="1"/>
    <xf numFmtId="3" fontId="2" fillId="3" borderId="20" xfId="1" applyNumberFormat="1" applyFont="1" applyFill="1" applyBorder="1" applyProtection="1"/>
    <xf numFmtId="0" fontId="3" fillId="0" borderId="13" xfId="1" applyFont="1" applyFill="1" applyBorder="1" applyAlignment="1" applyProtection="1">
      <alignment horizontal="left" vertical="center" wrapText="1" indent="1"/>
    </xf>
    <xf numFmtId="16" fontId="2" fillId="0" borderId="16" xfId="1" applyNumberFormat="1" applyFont="1" applyFill="1" applyBorder="1" applyAlignment="1" applyProtection="1">
      <alignment horizontal="left" vertical="center" wrapText="1" indent="1"/>
    </xf>
    <xf numFmtId="0" fontId="2" fillId="0" borderId="36" xfId="1" applyFont="1" applyFill="1" applyBorder="1" applyAlignment="1" applyProtection="1">
      <alignment horizontal="left" vertical="center" wrapText="1" indent="1"/>
    </xf>
    <xf numFmtId="3" fontId="2" fillId="0" borderId="19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</xf>
    <xf numFmtId="3" fontId="2" fillId="0" borderId="27" xfId="1" applyNumberFormat="1" applyFont="1" applyFill="1" applyBorder="1" applyAlignment="1" applyProtection="1">
      <alignment horizontal="right" vertical="center" wrapText="1" indent="1"/>
    </xf>
    <xf numFmtId="0" fontId="2" fillId="0" borderId="28" xfId="0" applyFont="1" applyFill="1" applyBorder="1" applyAlignment="1" applyProtection="1">
      <alignment horizontal="right" wrapText="1" indent="1"/>
    </xf>
    <xf numFmtId="3" fontId="2" fillId="0" borderId="27" xfId="1" applyNumberFormat="1" applyFont="1" applyFill="1" applyBorder="1" applyAlignment="1" applyProtection="1">
      <alignment horizontal="right" wrapText="1" indent="1"/>
    </xf>
    <xf numFmtId="3" fontId="2" fillId="0" borderId="30" xfId="1" applyNumberFormat="1" applyFont="1" applyFill="1" applyBorder="1" applyAlignment="1" applyProtection="1">
      <alignment horizontal="right" wrapText="1" indent="1"/>
    </xf>
    <xf numFmtId="49" fontId="2" fillId="0" borderId="43" xfId="1" applyNumberFormat="1" applyFont="1" applyFill="1" applyBorder="1" applyAlignment="1" applyProtection="1">
      <alignment horizontal="left" vertical="center" wrapText="1" indent="1"/>
    </xf>
    <xf numFmtId="0" fontId="2" fillId="0" borderId="36" xfId="0" applyFont="1" applyBorder="1" applyAlignment="1" applyProtection="1">
      <alignment horizontal="left" wrapText="1" indent="1"/>
    </xf>
    <xf numFmtId="3" fontId="2" fillId="0" borderId="19" xfId="1" applyNumberFormat="1" applyFont="1" applyFill="1" applyBorder="1" applyAlignment="1" applyProtection="1">
      <alignment horizontal="right" wrapText="1" indent="1"/>
    </xf>
    <xf numFmtId="3" fontId="2" fillId="0" borderId="19" xfId="0" applyNumberFormat="1" applyFont="1" applyBorder="1" applyAlignment="1" applyProtection="1">
      <alignment horizontal="right" wrapText="1" indent="1"/>
    </xf>
    <xf numFmtId="0" fontId="2" fillId="0" borderId="37" xfId="0" applyFont="1" applyFill="1" applyBorder="1" applyAlignment="1" applyProtection="1">
      <alignment horizontal="right" wrapText="1" indent="1"/>
    </xf>
    <xf numFmtId="3" fontId="2" fillId="0" borderId="12" xfId="1" applyNumberFormat="1" applyFont="1" applyFill="1" applyBorder="1" applyProtection="1"/>
    <xf numFmtId="0" fontId="2" fillId="4" borderId="27" xfId="0" applyFont="1" applyFill="1" applyBorder="1" applyAlignment="1" applyProtection="1">
      <alignment horizontal="left" wrapText="1" indent="1"/>
    </xf>
    <xf numFmtId="3" fontId="2" fillId="4" borderId="30" xfId="0" applyNumberFormat="1" applyFont="1" applyFill="1" applyBorder="1" applyAlignment="1" applyProtection="1">
      <alignment horizontal="right" wrapText="1" indent="1"/>
    </xf>
    <xf numFmtId="164" fontId="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4" xfId="1" applyNumberFormat="1" applyFont="1" applyFill="1" applyBorder="1" applyAlignment="1" applyProtection="1">
      <alignment vertical="center" wrapText="1"/>
    </xf>
    <xf numFmtId="0" fontId="2" fillId="0" borderId="30" xfId="0" applyFont="1" applyBorder="1" applyAlignment="1" applyProtection="1">
      <alignment horizontal="left" wrapText="1" indent="1"/>
    </xf>
    <xf numFmtId="49" fontId="2" fillId="0" borderId="28" xfId="1" applyNumberFormat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horizontal="right" vertical="center" wrapText="1"/>
    </xf>
    <xf numFmtId="49" fontId="2" fillId="0" borderId="13" xfId="1" applyNumberFormat="1" applyFont="1" applyFill="1" applyBorder="1" applyAlignment="1" applyProtection="1">
      <alignment horizontal="left" vertical="center" wrapText="1" indent="1"/>
    </xf>
    <xf numFmtId="0" fontId="3" fillId="0" borderId="8" xfId="0" applyFont="1" applyBorder="1" applyAlignment="1" applyProtection="1">
      <alignment horizontal="left" wrapText="1" indent="1"/>
    </xf>
    <xf numFmtId="3" fontId="3" fillId="0" borderId="9" xfId="0" applyNumberFormat="1" applyFont="1" applyBorder="1" applyAlignment="1" applyProtection="1">
      <alignment horizontal="right" wrapText="1" indent="1"/>
    </xf>
    <xf numFmtId="164" fontId="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4" xfId="1" applyNumberFormat="1" applyFont="1" applyFill="1" applyBorder="1" applyAlignment="1" applyProtection="1">
      <alignment vertical="center" wrapText="1"/>
      <protection locked="0"/>
    </xf>
    <xf numFmtId="16" fontId="3" fillId="0" borderId="13" xfId="1" applyNumberFormat="1" applyFont="1" applyFill="1" applyBorder="1" applyAlignment="1" applyProtection="1">
      <alignment horizontal="center" vertical="center" wrapText="1"/>
    </xf>
    <xf numFmtId="16" fontId="3" fillId="0" borderId="13" xfId="0" applyNumberFormat="1" applyFont="1" applyBorder="1" applyAlignment="1" applyProtection="1">
      <alignment horizontal="center" wrapText="1"/>
    </xf>
    <xf numFmtId="0" fontId="2" fillId="0" borderId="31" xfId="0" applyFont="1" applyBorder="1" applyAlignment="1" applyProtection="1">
      <alignment wrapText="1"/>
    </xf>
    <xf numFmtId="3" fontId="2" fillId="0" borderId="32" xfId="0" applyNumberFormat="1" applyFont="1" applyBorder="1" applyAlignment="1" applyProtection="1">
      <alignment horizontal="right" wrapText="1"/>
    </xf>
    <xf numFmtId="49" fontId="2" fillId="0" borderId="38" xfId="1" applyNumberFormat="1" applyFont="1" applyFill="1" applyBorder="1" applyAlignment="1" applyProtection="1">
      <alignment horizontal="left" vertical="center" wrapText="1" indent="1"/>
    </xf>
    <xf numFmtId="0" fontId="2" fillId="0" borderId="39" xfId="0" applyFont="1" applyBorder="1" applyAlignment="1" applyProtection="1">
      <alignment horizontal="left" wrapText="1" indent="1"/>
    </xf>
    <xf numFmtId="3" fontId="2" fillId="0" borderId="41" xfId="0" applyNumberFormat="1" applyFont="1" applyBorder="1" applyAlignment="1" applyProtection="1">
      <alignment horizontal="right" wrapText="1" indent="1"/>
    </xf>
    <xf numFmtId="164" fontId="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42" xfId="1" applyNumberFormat="1" applyFont="1" applyFill="1" applyBorder="1" applyProtection="1"/>
    <xf numFmtId="49" fontId="2" fillId="0" borderId="21" xfId="1" applyNumberFormat="1" applyFont="1" applyFill="1" applyBorder="1" applyAlignment="1" applyProtection="1">
      <alignment horizontal="left" wrapText="1" indent="1"/>
    </xf>
    <xf numFmtId="49" fontId="2" fillId="0" borderId="26" xfId="1" applyNumberFormat="1" applyFont="1" applyFill="1" applyBorder="1" applyAlignment="1" applyProtection="1">
      <alignment horizontal="left" wrapText="1" indent="1"/>
    </xf>
    <xf numFmtId="49" fontId="2" fillId="0" borderId="34" xfId="1" applyNumberFormat="1" applyFont="1" applyFill="1" applyBorder="1" applyAlignment="1" applyProtection="1">
      <alignment horizontal="left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4" fontId="2" fillId="0" borderId="21" xfId="0" applyNumberFormat="1" applyFont="1" applyBorder="1" applyAlignment="1" applyProtection="1">
      <alignment horizontal="center" wrapText="1"/>
    </xf>
    <xf numFmtId="14" fontId="2" fillId="0" borderId="26" xfId="0" applyNumberFormat="1" applyFont="1" applyBorder="1" applyAlignment="1" applyProtection="1">
      <alignment horizontal="center" wrapText="1"/>
    </xf>
    <xf numFmtId="0" fontId="2" fillId="0" borderId="26" xfId="0" applyFont="1" applyBorder="1" applyAlignment="1" applyProtection="1">
      <alignment horizontal="center" wrapText="1"/>
    </xf>
    <xf numFmtId="0" fontId="2" fillId="0" borderId="34" xfId="0" applyFont="1" applyBorder="1" applyAlignment="1" applyProtection="1">
      <alignment horizontal="center" wrapText="1"/>
    </xf>
    <xf numFmtId="16" fontId="3" fillId="0" borderId="13" xfId="0" applyNumberFormat="1" applyFont="1" applyBorder="1" applyAlignment="1" applyProtection="1">
      <alignment wrapText="1"/>
    </xf>
    <xf numFmtId="0" fontId="3" fillId="0" borderId="44" xfId="0" applyFont="1" applyBorder="1" applyAlignment="1" applyProtection="1">
      <alignment wrapText="1"/>
    </xf>
    <xf numFmtId="0" fontId="3" fillId="0" borderId="45" xfId="0" applyFont="1" applyBorder="1" applyAlignment="1" applyProtection="1">
      <alignment wrapText="1"/>
    </xf>
    <xf numFmtId="3" fontId="3" fillId="0" borderId="53" xfId="0" applyNumberFormat="1" applyFont="1" applyBorder="1" applyAlignment="1" applyProtection="1">
      <alignment horizontal="right" wrapText="1"/>
    </xf>
    <xf numFmtId="0" fontId="3" fillId="0" borderId="46" xfId="0" applyFont="1" applyBorder="1" applyAlignment="1" applyProtection="1">
      <alignment wrapText="1"/>
    </xf>
    <xf numFmtId="0" fontId="3" fillId="0" borderId="10" xfId="0" applyFont="1" applyBorder="1" applyAlignment="1" applyProtection="1">
      <alignment wrapText="1"/>
    </xf>
    <xf numFmtId="164" fontId="3" fillId="0" borderId="10" xfId="1" applyNumberFormat="1" applyFont="1" applyFill="1" applyBorder="1" applyAlignment="1" applyProtection="1">
      <alignment horizontal="right" vertical="center" wrapText="1" indent="1"/>
    </xf>
    <xf numFmtId="3" fontId="2" fillId="0" borderId="10" xfId="1" applyNumberFormat="1" applyFont="1" applyFill="1" applyBorder="1" applyProtection="1"/>
    <xf numFmtId="0" fontId="3" fillId="0" borderId="13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4" xfId="1" applyFont="1" applyFill="1" applyBorder="1" applyAlignment="1" applyProtection="1">
      <alignment horizontal="center" vertical="center" wrapText="1"/>
    </xf>
    <xf numFmtId="3" fontId="3" fillId="0" borderId="33" xfId="1" applyNumberFormat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left" vertical="center" wrapText="1" indent="1"/>
    </xf>
    <xf numFmtId="0" fontId="3" fillId="0" borderId="4" xfId="1" applyFont="1" applyFill="1" applyBorder="1" applyAlignment="1" applyProtection="1">
      <alignment vertical="center" wrapTex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vertical="center" wrapText="1"/>
    </xf>
    <xf numFmtId="166" fontId="2" fillId="0" borderId="14" xfId="1" applyNumberFormat="1" applyFont="1" applyFill="1" applyBorder="1" applyAlignment="1" applyProtection="1">
      <alignment vertical="center" wrapText="1"/>
    </xf>
    <xf numFmtId="49" fontId="2" fillId="0" borderId="16" xfId="1" applyNumberFormat="1" applyFont="1" applyFill="1" applyBorder="1" applyAlignment="1" applyProtection="1">
      <alignment horizontal="left" vertical="center" wrapText="1" indent="1"/>
    </xf>
    <xf numFmtId="0" fontId="2" fillId="0" borderId="17" xfId="1" applyFont="1" applyFill="1" applyBorder="1" applyAlignment="1" applyProtection="1">
      <alignment horizontal="left" vertical="center" wrapText="1"/>
    </xf>
    <xf numFmtId="3" fontId="2" fillId="0" borderId="5" xfId="1" applyNumberFormat="1" applyFont="1" applyFill="1" applyBorder="1" applyAlignment="1" applyProtection="1">
      <alignment horizontal="right" vertical="center" wrapText="1"/>
    </xf>
    <xf numFmtId="3" fontId="2" fillId="0" borderId="49" xfId="1" applyNumberFormat="1" applyFont="1" applyFill="1" applyBorder="1" applyAlignment="1" applyProtection="1">
      <alignment horizontal="right"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61" xfId="1" applyNumberFormat="1" applyFont="1" applyFill="1" applyBorder="1" applyAlignment="1" applyProtection="1">
      <alignment vertical="center" wrapText="1"/>
    </xf>
    <xf numFmtId="0" fontId="2" fillId="0" borderId="27" xfId="1" applyFont="1" applyFill="1" applyBorder="1" applyAlignment="1" applyProtection="1">
      <alignment horizontal="left" vertical="center" wrapText="1"/>
    </xf>
    <xf numFmtId="3" fontId="2" fillId="0" borderId="27" xfId="1" applyNumberFormat="1" applyFont="1" applyFill="1" applyBorder="1" applyAlignment="1" applyProtection="1">
      <alignment horizontal="right" vertical="center" wrapText="1"/>
    </xf>
    <xf numFmtId="3" fontId="2" fillId="0" borderId="24" xfId="1" applyNumberFormat="1" applyFont="1" applyFill="1" applyBorder="1" applyAlignment="1" applyProtection="1">
      <alignment horizontal="right" vertical="center" wrapText="1"/>
    </xf>
    <xf numFmtId="166" fontId="2" fillId="0" borderId="25" xfId="1" applyNumberFormat="1" applyFont="1" applyFill="1" applyBorder="1" applyAlignment="1" applyProtection="1">
      <alignment vertical="center" wrapText="1"/>
    </xf>
    <xf numFmtId="0" fontId="2" fillId="0" borderId="29" xfId="1" applyFont="1" applyFill="1" applyBorder="1" applyAlignment="1" applyProtection="1">
      <alignment horizontal="left" vertical="center" wrapText="1"/>
    </xf>
    <xf numFmtId="3" fontId="2" fillId="0" borderId="54" xfId="1" applyNumberFormat="1" applyFont="1" applyFill="1" applyBorder="1" applyAlignment="1" applyProtection="1">
      <alignment horizontal="right" vertical="center" wrapText="1"/>
    </xf>
    <xf numFmtId="3" fontId="2" fillId="0" borderId="32" xfId="1" applyNumberFormat="1" applyFont="1" applyFill="1" applyBorder="1" applyAlignment="1" applyProtection="1">
      <alignment horizontal="right" vertical="center" wrapText="1"/>
    </xf>
    <xf numFmtId="0" fontId="2" fillId="0" borderId="27" xfId="1" applyFont="1" applyFill="1" applyBorder="1" applyAlignment="1" applyProtection="1">
      <alignment horizontal="left"/>
    </xf>
    <xf numFmtId="3" fontId="2" fillId="0" borderId="32" xfId="1" applyNumberFormat="1" applyFont="1" applyFill="1" applyBorder="1" applyAlignment="1" applyProtection="1">
      <alignment horizontal="right"/>
    </xf>
    <xf numFmtId="0" fontId="2" fillId="0" borderId="31" xfId="1" applyFont="1" applyFill="1" applyBorder="1" applyAlignment="1" applyProtection="1">
      <alignment horizontal="left" vertical="center" wrapText="1"/>
    </xf>
    <xf numFmtId="3" fontId="2" fillId="0" borderId="30" xfId="1" applyNumberFormat="1" applyFont="1" applyFill="1" applyBorder="1" applyAlignment="1" applyProtection="1">
      <alignment horizontal="right" vertical="center" wrapText="1"/>
    </xf>
    <xf numFmtId="166" fontId="2" fillId="0" borderId="62" xfId="1" applyNumberFormat="1" applyFont="1" applyFill="1" applyBorder="1" applyAlignment="1" applyProtection="1">
      <alignment vertical="center" wrapText="1"/>
    </xf>
    <xf numFmtId="0" fontId="3" fillId="0" borderId="8" xfId="1" applyFont="1" applyFill="1" applyBorder="1" applyAlignment="1" applyProtection="1">
      <alignment vertical="center" wrapText="1"/>
    </xf>
    <xf numFmtId="3" fontId="3" fillId="0" borderId="9" xfId="1" applyNumberFormat="1" applyFont="1" applyFill="1" applyBorder="1" applyAlignment="1" applyProtection="1">
      <alignment horizontal="right" vertical="center" wrapText="1"/>
    </xf>
    <xf numFmtId="3" fontId="3" fillId="0" borderId="42" xfId="1" applyNumberFormat="1" applyFont="1" applyFill="1" applyBorder="1" applyProtection="1"/>
    <xf numFmtId="3" fontId="2" fillId="3" borderId="24" xfId="1" applyNumberFormat="1" applyFont="1" applyFill="1" applyBorder="1" applyAlignment="1" applyProtection="1">
      <alignment horizontal="right" vertical="center" wrapText="1"/>
    </xf>
    <xf numFmtId="164" fontId="2" fillId="3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2" fillId="3" borderId="25" xfId="1" applyNumberFormat="1" applyFont="1" applyFill="1" applyBorder="1" applyProtection="1"/>
    <xf numFmtId="3" fontId="2" fillId="3" borderId="19" xfId="1" applyNumberFormat="1" applyFont="1" applyFill="1" applyBorder="1" applyAlignment="1" applyProtection="1">
      <alignment horizontal="right" vertical="center" wrapText="1"/>
    </xf>
    <xf numFmtId="3" fontId="2" fillId="0" borderId="19" xfId="1" applyNumberFormat="1" applyFont="1" applyFill="1" applyBorder="1" applyAlignment="1" applyProtection="1">
      <alignment horizontal="right" vertical="center" wrapText="1"/>
    </xf>
    <xf numFmtId="166" fontId="2" fillId="0" borderId="20" xfId="1" applyNumberFormat="1" applyFont="1" applyFill="1" applyBorder="1" applyAlignment="1" applyProtection="1">
      <alignment vertical="center" wrapText="1"/>
    </xf>
    <xf numFmtId="3" fontId="2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7" xfId="0" applyFont="1" applyBorder="1" applyAlignment="1" applyProtection="1">
      <alignment horizontal="left" vertical="center" wrapText="1"/>
    </xf>
    <xf numFmtId="3" fontId="2" fillId="0" borderId="27" xfId="0" applyNumberFormat="1" applyFont="1" applyBorder="1" applyAlignment="1" applyProtection="1">
      <alignment horizontal="right" vertical="center" wrapText="1"/>
    </xf>
    <xf numFmtId="164" fontId="2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2" xfId="1" applyFont="1" applyFill="1" applyBorder="1" applyAlignment="1" applyProtection="1">
      <alignment horizontal="left" vertical="center" wrapText="1"/>
    </xf>
    <xf numFmtId="3" fontId="2" fillId="0" borderId="56" xfId="1" applyNumberFormat="1" applyFont="1" applyFill="1" applyBorder="1" applyAlignment="1" applyProtection="1">
      <alignment horizontal="right" vertical="center" wrapText="1"/>
    </xf>
    <xf numFmtId="0" fontId="2" fillId="0" borderId="22" xfId="1" applyFont="1" applyFill="1" applyBorder="1" applyAlignment="1" applyProtection="1">
      <alignment vertical="center" wrapText="1"/>
    </xf>
    <xf numFmtId="3" fontId="2" fillId="0" borderId="58" xfId="1" applyNumberFormat="1" applyFont="1" applyFill="1" applyBorder="1" applyAlignment="1" applyProtection="1">
      <alignment horizontal="right" vertical="center" wrapText="1"/>
    </xf>
    <xf numFmtId="3" fontId="2" fillId="0" borderId="59" xfId="1" applyNumberFormat="1" applyFont="1" applyFill="1" applyBorder="1" applyAlignment="1" applyProtection="1">
      <alignment horizontal="right" vertical="center" wrapText="1"/>
    </xf>
    <xf numFmtId="3" fontId="3" fillId="0" borderId="8" xfId="1" applyNumberFormat="1" applyFont="1" applyFill="1" applyBorder="1" applyAlignment="1" applyProtection="1">
      <alignment horizontal="right" vertical="center" wrapText="1" indent="1"/>
    </xf>
    <xf numFmtId="3" fontId="3" fillId="0" borderId="57" xfId="1" applyNumberFormat="1" applyFont="1" applyFill="1" applyBorder="1" applyAlignment="1" applyProtection="1">
      <alignment horizontal="right" vertical="center" wrapText="1" indent="1"/>
    </xf>
    <xf numFmtId="164" fontId="3" fillId="0" borderId="15" xfId="1" applyNumberFormat="1" applyFont="1" applyFill="1" applyBorder="1" applyAlignment="1" applyProtection="1">
      <alignment horizontal="right" vertical="center" wrapText="1" indent="1"/>
    </xf>
    <xf numFmtId="0" fontId="2" fillId="0" borderId="27" xfId="1" applyFont="1" applyFill="1" applyBorder="1" applyAlignment="1" applyProtection="1">
      <alignment vertical="center" wrapText="1"/>
    </xf>
    <xf numFmtId="3" fontId="2" fillId="0" borderId="29" xfId="1" applyNumberFormat="1" applyFont="1" applyFill="1" applyBorder="1" applyAlignment="1" applyProtection="1">
      <alignment horizontal="right" vertical="center" wrapText="1"/>
    </xf>
    <xf numFmtId="0" fontId="2" fillId="0" borderId="36" xfId="1" applyFont="1" applyFill="1" applyBorder="1" applyAlignment="1" applyProtection="1">
      <alignment vertical="center" wrapText="1"/>
    </xf>
    <xf numFmtId="3" fontId="2" fillId="0" borderId="60" xfId="1" applyNumberFormat="1" applyFont="1" applyFill="1" applyBorder="1" applyAlignment="1" applyProtection="1">
      <alignment horizontal="right" vertical="center" wrapText="1"/>
    </xf>
    <xf numFmtId="164" fontId="2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43" xfId="1" applyNumberFormat="1" applyFont="1" applyFill="1" applyBorder="1" applyAlignment="1" applyProtection="1">
      <alignment horizontal="left" wrapText="1" indent="1"/>
    </xf>
    <xf numFmtId="164" fontId="3" fillId="0" borderId="15" xfId="0" applyNumberFormat="1" applyFont="1" applyFill="1" applyBorder="1" applyAlignment="1" applyProtection="1">
      <alignment horizontal="right" vertical="center" wrapText="1" indent="1"/>
    </xf>
    <xf numFmtId="0" fontId="2" fillId="0" borderId="39" xfId="1" applyFont="1" applyFill="1" applyBorder="1" applyAlignment="1" applyProtection="1">
      <alignment vertical="center" wrapText="1"/>
    </xf>
    <xf numFmtId="3" fontId="2" fillId="0" borderId="39" xfId="1" applyNumberFormat="1" applyFont="1" applyFill="1" applyBorder="1" applyAlignment="1" applyProtection="1">
      <alignment horizontal="right" vertical="center" wrapText="1"/>
    </xf>
    <xf numFmtId="0" fontId="3" fillId="0" borderId="44" xfId="0" applyFont="1" applyBorder="1" applyAlignment="1" applyProtection="1">
      <alignment horizontal="left" vertical="center" wrapText="1" indent="1"/>
    </xf>
    <xf numFmtId="0" fontId="3" fillId="0" borderId="45" xfId="0" applyFont="1" applyBorder="1" applyAlignment="1" applyProtection="1">
      <alignment horizontal="left" vertical="center" wrapText="1" indent="1"/>
    </xf>
    <xf numFmtId="3" fontId="3" fillId="0" borderId="53" xfId="0" applyNumberFormat="1" applyFont="1" applyBorder="1" applyAlignment="1" applyProtection="1">
      <alignment horizontal="right" vertical="center" wrapText="1" indent="1"/>
    </xf>
    <xf numFmtId="3" fontId="3" fillId="0" borderId="8" xfId="0" applyNumberFormat="1" applyFont="1" applyBorder="1" applyAlignment="1" applyProtection="1">
      <alignment horizontal="right" vertical="center" wrapText="1" indent="1"/>
    </xf>
    <xf numFmtId="164" fontId="3" fillId="0" borderId="15" xfId="0" quotePrefix="1" applyNumberFormat="1" applyFont="1" applyFill="1" applyBorder="1" applyAlignment="1" applyProtection="1">
      <alignment horizontal="right" vertical="center" wrapText="1" indent="1"/>
    </xf>
    <xf numFmtId="164" fontId="3" fillId="0" borderId="14" xfId="0" quotePrefix="1" applyNumberFormat="1" applyFont="1" applyFill="1" applyBorder="1" applyAlignment="1" applyProtection="1">
      <alignment vertical="center" wrapText="1"/>
    </xf>
    <xf numFmtId="0" fontId="2" fillId="0" borderId="46" xfId="1" applyFont="1" applyFill="1" applyBorder="1" applyProtection="1"/>
    <xf numFmtId="0" fontId="2" fillId="0" borderId="10" xfId="1" applyFont="1" applyFill="1" applyBorder="1" applyProtection="1"/>
    <xf numFmtId="0" fontId="2" fillId="0" borderId="10" xfId="1" applyFont="1" applyFill="1" applyBorder="1" applyAlignment="1" applyProtection="1">
      <alignment horizontal="right" vertical="center" indent="1"/>
    </xf>
    <xf numFmtId="164" fontId="3" fillId="0" borderId="48" xfId="1" applyNumberFormat="1" applyFont="1" applyFill="1" applyBorder="1" applyAlignment="1" applyProtection="1">
      <alignment horizontal="left" vertical="center"/>
    </xf>
    <xf numFmtId="0" fontId="3" fillId="0" borderId="48" xfId="0" applyFont="1" applyFill="1" applyBorder="1" applyAlignment="1" applyProtection="1">
      <alignment horizontal="right" vertical="center"/>
    </xf>
    <xf numFmtId="3" fontId="2" fillId="0" borderId="48" xfId="1" applyNumberFormat="1" applyFont="1" applyFill="1" applyBorder="1" applyProtection="1"/>
    <xf numFmtId="3" fontId="3" fillId="0" borderId="9" xfId="1" applyNumberFormat="1" applyFont="1" applyFill="1" applyBorder="1" applyAlignment="1" applyProtection="1">
      <alignment vertical="center" wrapText="1"/>
    </xf>
    <xf numFmtId="164" fontId="3" fillId="0" borderId="52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3" fontId="3" fillId="0" borderId="55" xfId="1" applyNumberFormat="1" applyFont="1" applyFill="1" applyBorder="1" applyAlignment="1" applyProtection="1">
      <alignment horizontal="center"/>
    </xf>
    <xf numFmtId="3" fontId="3" fillId="0" borderId="11" xfId="1" applyNumberFormat="1" applyFont="1" applyFill="1" applyBorder="1" applyAlignment="1" applyProtection="1">
      <alignment horizontal="center"/>
    </xf>
    <xf numFmtId="3" fontId="3" fillId="0" borderId="15" xfId="1" applyNumberFormat="1" applyFont="1" applyFill="1" applyBorder="1" applyAlignment="1" applyProtection="1">
      <alignment horizontal="center"/>
    </xf>
    <xf numFmtId="164" fontId="3" fillId="0" borderId="47" xfId="1" applyNumberFormat="1" applyFont="1" applyFill="1" applyBorder="1" applyAlignment="1" applyProtection="1">
      <alignment horizontal="left" vertical="center"/>
    </xf>
    <xf numFmtId="164" fontId="3" fillId="0" borderId="48" xfId="1" applyNumberFormat="1" applyFont="1" applyFill="1" applyBorder="1" applyAlignment="1" applyProtection="1">
      <alignment horizontal="left" vertical="center"/>
    </xf>
    <xf numFmtId="0" fontId="3" fillId="0" borderId="52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tabSelected="1" view="pageBreakPreview" topLeftCell="A139" zoomScale="60" zoomScaleNormal="100" workbookViewId="0">
      <selection activeCell="G14" sqref="G14"/>
    </sheetView>
  </sheetViews>
  <sheetFormatPr defaultRowHeight="15.75" x14ac:dyDescent="0.25"/>
  <cols>
    <col min="1" max="1" width="8.140625" style="1" customWidth="1"/>
    <col min="2" max="2" width="78" style="1" customWidth="1"/>
    <col min="3" max="6" width="13.28515625" style="1" customWidth="1"/>
    <col min="7" max="7" width="13.28515625" style="2" customWidth="1"/>
    <col min="8" max="10" width="13.28515625" style="3" customWidth="1"/>
    <col min="11" max="11" width="14.28515625" style="1" customWidth="1"/>
    <col min="12" max="12" width="14.28515625" style="4" customWidth="1"/>
    <col min="13" max="14" width="14.28515625" style="1" customWidth="1"/>
    <col min="15" max="15" width="12" style="1" customWidth="1"/>
    <col min="16" max="254" width="9.140625" style="1"/>
    <col min="255" max="255" width="8.140625" style="1" customWidth="1"/>
    <col min="256" max="256" width="78" style="1" customWidth="1"/>
    <col min="257" max="257" width="13.28515625" style="1" customWidth="1"/>
    <col min="258" max="263" width="0" style="1" hidden="1" customWidth="1"/>
    <col min="264" max="264" width="11.28515625" style="1" customWidth="1"/>
    <col min="265" max="265" width="12.5703125" style="1" customWidth="1"/>
    <col min="266" max="266" width="11.85546875" style="1" customWidth="1"/>
    <col min="267" max="510" width="9.140625" style="1"/>
    <col min="511" max="511" width="8.140625" style="1" customWidth="1"/>
    <col min="512" max="512" width="78" style="1" customWidth="1"/>
    <col min="513" max="513" width="13.28515625" style="1" customWidth="1"/>
    <col min="514" max="519" width="0" style="1" hidden="1" customWidth="1"/>
    <col min="520" max="520" width="11.28515625" style="1" customWidth="1"/>
    <col min="521" max="521" width="12.5703125" style="1" customWidth="1"/>
    <col min="522" max="522" width="11.85546875" style="1" customWidth="1"/>
    <col min="523" max="766" width="9.140625" style="1"/>
    <col min="767" max="767" width="8.140625" style="1" customWidth="1"/>
    <col min="768" max="768" width="78" style="1" customWidth="1"/>
    <col min="769" max="769" width="13.28515625" style="1" customWidth="1"/>
    <col min="770" max="775" width="0" style="1" hidden="1" customWidth="1"/>
    <col min="776" max="776" width="11.28515625" style="1" customWidth="1"/>
    <col min="777" max="777" width="12.5703125" style="1" customWidth="1"/>
    <col min="778" max="778" width="11.85546875" style="1" customWidth="1"/>
    <col min="779" max="1022" width="9.140625" style="1"/>
    <col min="1023" max="1023" width="8.140625" style="1" customWidth="1"/>
    <col min="1024" max="1024" width="78" style="1" customWidth="1"/>
    <col min="1025" max="1025" width="13.28515625" style="1" customWidth="1"/>
    <col min="1026" max="1031" width="0" style="1" hidden="1" customWidth="1"/>
    <col min="1032" max="1032" width="11.28515625" style="1" customWidth="1"/>
    <col min="1033" max="1033" width="12.5703125" style="1" customWidth="1"/>
    <col min="1034" max="1034" width="11.85546875" style="1" customWidth="1"/>
    <col min="1035" max="1278" width="9.140625" style="1"/>
    <col min="1279" max="1279" width="8.140625" style="1" customWidth="1"/>
    <col min="1280" max="1280" width="78" style="1" customWidth="1"/>
    <col min="1281" max="1281" width="13.28515625" style="1" customWidth="1"/>
    <col min="1282" max="1287" width="0" style="1" hidden="1" customWidth="1"/>
    <col min="1288" max="1288" width="11.28515625" style="1" customWidth="1"/>
    <col min="1289" max="1289" width="12.5703125" style="1" customWidth="1"/>
    <col min="1290" max="1290" width="11.85546875" style="1" customWidth="1"/>
    <col min="1291" max="1534" width="9.140625" style="1"/>
    <col min="1535" max="1535" width="8.140625" style="1" customWidth="1"/>
    <col min="1536" max="1536" width="78" style="1" customWidth="1"/>
    <col min="1537" max="1537" width="13.28515625" style="1" customWidth="1"/>
    <col min="1538" max="1543" width="0" style="1" hidden="1" customWidth="1"/>
    <col min="1544" max="1544" width="11.28515625" style="1" customWidth="1"/>
    <col min="1545" max="1545" width="12.5703125" style="1" customWidth="1"/>
    <col min="1546" max="1546" width="11.85546875" style="1" customWidth="1"/>
    <col min="1547" max="1790" width="9.140625" style="1"/>
    <col min="1791" max="1791" width="8.140625" style="1" customWidth="1"/>
    <col min="1792" max="1792" width="78" style="1" customWidth="1"/>
    <col min="1793" max="1793" width="13.28515625" style="1" customWidth="1"/>
    <col min="1794" max="1799" width="0" style="1" hidden="1" customWidth="1"/>
    <col min="1800" max="1800" width="11.28515625" style="1" customWidth="1"/>
    <col min="1801" max="1801" width="12.5703125" style="1" customWidth="1"/>
    <col min="1802" max="1802" width="11.85546875" style="1" customWidth="1"/>
    <col min="1803" max="2046" width="9.140625" style="1"/>
    <col min="2047" max="2047" width="8.140625" style="1" customWidth="1"/>
    <col min="2048" max="2048" width="78" style="1" customWidth="1"/>
    <col min="2049" max="2049" width="13.28515625" style="1" customWidth="1"/>
    <col min="2050" max="2055" width="0" style="1" hidden="1" customWidth="1"/>
    <col min="2056" max="2056" width="11.28515625" style="1" customWidth="1"/>
    <col min="2057" max="2057" width="12.5703125" style="1" customWidth="1"/>
    <col min="2058" max="2058" width="11.85546875" style="1" customWidth="1"/>
    <col min="2059" max="2302" width="9.140625" style="1"/>
    <col min="2303" max="2303" width="8.140625" style="1" customWidth="1"/>
    <col min="2304" max="2304" width="78" style="1" customWidth="1"/>
    <col min="2305" max="2305" width="13.28515625" style="1" customWidth="1"/>
    <col min="2306" max="2311" width="0" style="1" hidden="1" customWidth="1"/>
    <col min="2312" max="2312" width="11.28515625" style="1" customWidth="1"/>
    <col min="2313" max="2313" width="12.5703125" style="1" customWidth="1"/>
    <col min="2314" max="2314" width="11.85546875" style="1" customWidth="1"/>
    <col min="2315" max="2558" width="9.140625" style="1"/>
    <col min="2559" max="2559" width="8.140625" style="1" customWidth="1"/>
    <col min="2560" max="2560" width="78" style="1" customWidth="1"/>
    <col min="2561" max="2561" width="13.28515625" style="1" customWidth="1"/>
    <col min="2562" max="2567" width="0" style="1" hidden="1" customWidth="1"/>
    <col min="2568" max="2568" width="11.28515625" style="1" customWidth="1"/>
    <col min="2569" max="2569" width="12.5703125" style="1" customWidth="1"/>
    <col min="2570" max="2570" width="11.85546875" style="1" customWidth="1"/>
    <col min="2571" max="2814" width="9.140625" style="1"/>
    <col min="2815" max="2815" width="8.140625" style="1" customWidth="1"/>
    <col min="2816" max="2816" width="78" style="1" customWidth="1"/>
    <col min="2817" max="2817" width="13.28515625" style="1" customWidth="1"/>
    <col min="2818" max="2823" width="0" style="1" hidden="1" customWidth="1"/>
    <col min="2824" max="2824" width="11.28515625" style="1" customWidth="1"/>
    <col min="2825" max="2825" width="12.5703125" style="1" customWidth="1"/>
    <col min="2826" max="2826" width="11.85546875" style="1" customWidth="1"/>
    <col min="2827" max="3070" width="9.140625" style="1"/>
    <col min="3071" max="3071" width="8.140625" style="1" customWidth="1"/>
    <col min="3072" max="3072" width="78" style="1" customWidth="1"/>
    <col min="3073" max="3073" width="13.28515625" style="1" customWidth="1"/>
    <col min="3074" max="3079" width="0" style="1" hidden="1" customWidth="1"/>
    <col min="3080" max="3080" width="11.28515625" style="1" customWidth="1"/>
    <col min="3081" max="3081" width="12.5703125" style="1" customWidth="1"/>
    <col min="3082" max="3082" width="11.85546875" style="1" customWidth="1"/>
    <col min="3083" max="3326" width="9.140625" style="1"/>
    <col min="3327" max="3327" width="8.140625" style="1" customWidth="1"/>
    <col min="3328" max="3328" width="78" style="1" customWidth="1"/>
    <col min="3329" max="3329" width="13.28515625" style="1" customWidth="1"/>
    <col min="3330" max="3335" width="0" style="1" hidden="1" customWidth="1"/>
    <col min="3336" max="3336" width="11.28515625" style="1" customWidth="1"/>
    <col min="3337" max="3337" width="12.5703125" style="1" customWidth="1"/>
    <col min="3338" max="3338" width="11.85546875" style="1" customWidth="1"/>
    <col min="3339" max="3582" width="9.140625" style="1"/>
    <col min="3583" max="3583" width="8.140625" style="1" customWidth="1"/>
    <col min="3584" max="3584" width="78" style="1" customWidth="1"/>
    <col min="3585" max="3585" width="13.28515625" style="1" customWidth="1"/>
    <col min="3586" max="3591" width="0" style="1" hidden="1" customWidth="1"/>
    <col min="3592" max="3592" width="11.28515625" style="1" customWidth="1"/>
    <col min="3593" max="3593" width="12.5703125" style="1" customWidth="1"/>
    <col min="3594" max="3594" width="11.85546875" style="1" customWidth="1"/>
    <col min="3595" max="3838" width="9.140625" style="1"/>
    <col min="3839" max="3839" width="8.140625" style="1" customWidth="1"/>
    <col min="3840" max="3840" width="78" style="1" customWidth="1"/>
    <col min="3841" max="3841" width="13.28515625" style="1" customWidth="1"/>
    <col min="3842" max="3847" width="0" style="1" hidden="1" customWidth="1"/>
    <col min="3848" max="3848" width="11.28515625" style="1" customWidth="1"/>
    <col min="3849" max="3849" width="12.5703125" style="1" customWidth="1"/>
    <col min="3850" max="3850" width="11.85546875" style="1" customWidth="1"/>
    <col min="3851" max="4094" width="9.140625" style="1"/>
    <col min="4095" max="4095" width="8.140625" style="1" customWidth="1"/>
    <col min="4096" max="4096" width="78" style="1" customWidth="1"/>
    <col min="4097" max="4097" width="13.28515625" style="1" customWidth="1"/>
    <col min="4098" max="4103" width="0" style="1" hidden="1" customWidth="1"/>
    <col min="4104" max="4104" width="11.28515625" style="1" customWidth="1"/>
    <col min="4105" max="4105" width="12.5703125" style="1" customWidth="1"/>
    <col min="4106" max="4106" width="11.85546875" style="1" customWidth="1"/>
    <col min="4107" max="4350" width="9.140625" style="1"/>
    <col min="4351" max="4351" width="8.140625" style="1" customWidth="1"/>
    <col min="4352" max="4352" width="78" style="1" customWidth="1"/>
    <col min="4353" max="4353" width="13.28515625" style="1" customWidth="1"/>
    <col min="4354" max="4359" width="0" style="1" hidden="1" customWidth="1"/>
    <col min="4360" max="4360" width="11.28515625" style="1" customWidth="1"/>
    <col min="4361" max="4361" width="12.5703125" style="1" customWidth="1"/>
    <col min="4362" max="4362" width="11.85546875" style="1" customWidth="1"/>
    <col min="4363" max="4606" width="9.140625" style="1"/>
    <col min="4607" max="4607" width="8.140625" style="1" customWidth="1"/>
    <col min="4608" max="4608" width="78" style="1" customWidth="1"/>
    <col min="4609" max="4609" width="13.28515625" style="1" customWidth="1"/>
    <col min="4610" max="4615" width="0" style="1" hidden="1" customWidth="1"/>
    <col min="4616" max="4616" width="11.28515625" style="1" customWidth="1"/>
    <col min="4617" max="4617" width="12.5703125" style="1" customWidth="1"/>
    <col min="4618" max="4618" width="11.85546875" style="1" customWidth="1"/>
    <col min="4619" max="4862" width="9.140625" style="1"/>
    <col min="4863" max="4863" width="8.140625" style="1" customWidth="1"/>
    <col min="4864" max="4864" width="78" style="1" customWidth="1"/>
    <col min="4865" max="4865" width="13.28515625" style="1" customWidth="1"/>
    <col min="4866" max="4871" width="0" style="1" hidden="1" customWidth="1"/>
    <col min="4872" max="4872" width="11.28515625" style="1" customWidth="1"/>
    <col min="4873" max="4873" width="12.5703125" style="1" customWidth="1"/>
    <col min="4874" max="4874" width="11.85546875" style="1" customWidth="1"/>
    <col min="4875" max="5118" width="9.140625" style="1"/>
    <col min="5119" max="5119" width="8.140625" style="1" customWidth="1"/>
    <col min="5120" max="5120" width="78" style="1" customWidth="1"/>
    <col min="5121" max="5121" width="13.28515625" style="1" customWidth="1"/>
    <col min="5122" max="5127" width="0" style="1" hidden="1" customWidth="1"/>
    <col min="5128" max="5128" width="11.28515625" style="1" customWidth="1"/>
    <col min="5129" max="5129" width="12.5703125" style="1" customWidth="1"/>
    <col min="5130" max="5130" width="11.85546875" style="1" customWidth="1"/>
    <col min="5131" max="5374" width="9.140625" style="1"/>
    <col min="5375" max="5375" width="8.140625" style="1" customWidth="1"/>
    <col min="5376" max="5376" width="78" style="1" customWidth="1"/>
    <col min="5377" max="5377" width="13.28515625" style="1" customWidth="1"/>
    <col min="5378" max="5383" width="0" style="1" hidden="1" customWidth="1"/>
    <col min="5384" max="5384" width="11.28515625" style="1" customWidth="1"/>
    <col min="5385" max="5385" width="12.5703125" style="1" customWidth="1"/>
    <col min="5386" max="5386" width="11.85546875" style="1" customWidth="1"/>
    <col min="5387" max="5630" width="9.140625" style="1"/>
    <col min="5631" max="5631" width="8.140625" style="1" customWidth="1"/>
    <col min="5632" max="5632" width="78" style="1" customWidth="1"/>
    <col min="5633" max="5633" width="13.28515625" style="1" customWidth="1"/>
    <col min="5634" max="5639" width="0" style="1" hidden="1" customWidth="1"/>
    <col min="5640" max="5640" width="11.28515625" style="1" customWidth="1"/>
    <col min="5641" max="5641" width="12.5703125" style="1" customWidth="1"/>
    <col min="5642" max="5642" width="11.85546875" style="1" customWidth="1"/>
    <col min="5643" max="5886" width="9.140625" style="1"/>
    <col min="5887" max="5887" width="8.140625" style="1" customWidth="1"/>
    <col min="5888" max="5888" width="78" style="1" customWidth="1"/>
    <col min="5889" max="5889" width="13.28515625" style="1" customWidth="1"/>
    <col min="5890" max="5895" width="0" style="1" hidden="1" customWidth="1"/>
    <col min="5896" max="5896" width="11.28515625" style="1" customWidth="1"/>
    <col min="5897" max="5897" width="12.5703125" style="1" customWidth="1"/>
    <col min="5898" max="5898" width="11.85546875" style="1" customWidth="1"/>
    <col min="5899" max="6142" width="9.140625" style="1"/>
    <col min="6143" max="6143" width="8.140625" style="1" customWidth="1"/>
    <col min="6144" max="6144" width="78" style="1" customWidth="1"/>
    <col min="6145" max="6145" width="13.28515625" style="1" customWidth="1"/>
    <col min="6146" max="6151" width="0" style="1" hidden="1" customWidth="1"/>
    <col min="6152" max="6152" width="11.28515625" style="1" customWidth="1"/>
    <col min="6153" max="6153" width="12.5703125" style="1" customWidth="1"/>
    <col min="6154" max="6154" width="11.85546875" style="1" customWidth="1"/>
    <col min="6155" max="6398" width="9.140625" style="1"/>
    <col min="6399" max="6399" width="8.140625" style="1" customWidth="1"/>
    <col min="6400" max="6400" width="78" style="1" customWidth="1"/>
    <col min="6401" max="6401" width="13.28515625" style="1" customWidth="1"/>
    <col min="6402" max="6407" width="0" style="1" hidden="1" customWidth="1"/>
    <col min="6408" max="6408" width="11.28515625" style="1" customWidth="1"/>
    <col min="6409" max="6409" width="12.5703125" style="1" customWidth="1"/>
    <col min="6410" max="6410" width="11.85546875" style="1" customWidth="1"/>
    <col min="6411" max="6654" width="9.140625" style="1"/>
    <col min="6655" max="6655" width="8.140625" style="1" customWidth="1"/>
    <col min="6656" max="6656" width="78" style="1" customWidth="1"/>
    <col min="6657" max="6657" width="13.28515625" style="1" customWidth="1"/>
    <col min="6658" max="6663" width="0" style="1" hidden="1" customWidth="1"/>
    <col min="6664" max="6664" width="11.28515625" style="1" customWidth="1"/>
    <col min="6665" max="6665" width="12.5703125" style="1" customWidth="1"/>
    <col min="6666" max="6666" width="11.85546875" style="1" customWidth="1"/>
    <col min="6667" max="6910" width="9.140625" style="1"/>
    <col min="6911" max="6911" width="8.140625" style="1" customWidth="1"/>
    <col min="6912" max="6912" width="78" style="1" customWidth="1"/>
    <col min="6913" max="6913" width="13.28515625" style="1" customWidth="1"/>
    <col min="6914" max="6919" width="0" style="1" hidden="1" customWidth="1"/>
    <col min="6920" max="6920" width="11.28515625" style="1" customWidth="1"/>
    <col min="6921" max="6921" width="12.5703125" style="1" customWidth="1"/>
    <col min="6922" max="6922" width="11.85546875" style="1" customWidth="1"/>
    <col min="6923" max="7166" width="9.140625" style="1"/>
    <col min="7167" max="7167" width="8.140625" style="1" customWidth="1"/>
    <col min="7168" max="7168" width="78" style="1" customWidth="1"/>
    <col min="7169" max="7169" width="13.28515625" style="1" customWidth="1"/>
    <col min="7170" max="7175" width="0" style="1" hidden="1" customWidth="1"/>
    <col min="7176" max="7176" width="11.28515625" style="1" customWidth="1"/>
    <col min="7177" max="7177" width="12.5703125" style="1" customWidth="1"/>
    <col min="7178" max="7178" width="11.85546875" style="1" customWidth="1"/>
    <col min="7179" max="7422" width="9.140625" style="1"/>
    <col min="7423" max="7423" width="8.140625" style="1" customWidth="1"/>
    <col min="7424" max="7424" width="78" style="1" customWidth="1"/>
    <col min="7425" max="7425" width="13.28515625" style="1" customWidth="1"/>
    <col min="7426" max="7431" width="0" style="1" hidden="1" customWidth="1"/>
    <col min="7432" max="7432" width="11.28515625" style="1" customWidth="1"/>
    <col min="7433" max="7433" width="12.5703125" style="1" customWidth="1"/>
    <col min="7434" max="7434" width="11.85546875" style="1" customWidth="1"/>
    <col min="7435" max="7678" width="9.140625" style="1"/>
    <col min="7679" max="7679" width="8.140625" style="1" customWidth="1"/>
    <col min="7680" max="7680" width="78" style="1" customWidth="1"/>
    <col min="7681" max="7681" width="13.28515625" style="1" customWidth="1"/>
    <col min="7682" max="7687" width="0" style="1" hidden="1" customWidth="1"/>
    <col min="7688" max="7688" width="11.28515625" style="1" customWidth="1"/>
    <col min="7689" max="7689" width="12.5703125" style="1" customWidth="1"/>
    <col min="7690" max="7690" width="11.85546875" style="1" customWidth="1"/>
    <col min="7691" max="7934" width="9.140625" style="1"/>
    <col min="7935" max="7935" width="8.140625" style="1" customWidth="1"/>
    <col min="7936" max="7936" width="78" style="1" customWidth="1"/>
    <col min="7937" max="7937" width="13.28515625" style="1" customWidth="1"/>
    <col min="7938" max="7943" width="0" style="1" hidden="1" customWidth="1"/>
    <col min="7944" max="7944" width="11.28515625" style="1" customWidth="1"/>
    <col min="7945" max="7945" width="12.5703125" style="1" customWidth="1"/>
    <col min="7946" max="7946" width="11.85546875" style="1" customWidth="1"/>
    <col min="7947" max="8190" width="9.140625" style="1"/>
    <col min="8191" max="8191" width="8.140625" style="1" customWidth="1"/>
    <col min="8192" max="8192" width="78" style="1" customWidth="1"/>
    <col min="8193" max="8193" width="13.28515625" style="1" customWidth="1"/>
    <col min="8194" max="8199" width="0" style="1" hidden="1" customWidth="1"/>
    <col min="8200" max="8200" width="11.28515625" style="1" customWidth="1"/>
    <col min="8201" max="8201" width="12.5703125" style="1" customWidth="1"/>
    <col min="8202" max="8202" width="11.85546875" style="1" customWidth="1"/>
    <col min="8203" max="8446" width="9.140625" style="1"/>
    <col min="8447" max="8447" width="8.140625" style="1" customWidth="1"/>
    <col min="8448" max="8448" width="78" style="1" customWidth="1"/>
    <col min="8449" max="8449" width="13.28515625" style="1" customWidth="1"/>
    <col min="8450" max="8455" width="0" style="1" hidden="1" customWidth="1"/>
    <col min="8456" max="8456" width="11.28515625" style="1" customWidth="1"/>
    <col min="8457" max="8457" width="12.5703125" style="1" customWidth="1"/>
    <col min="8458" max="8458" width="11.85546875" style="1" customWidth="1"/>
    <col min="8459" max="8702" width="9.140625" style="1"/>
    <col min="8703" max="8703" width="8.140625" style="1" customWidth="1"/>
    <col min="8704" max="8704" width="78" style="1" customWidth="1"/>
    <col min="8705" max="8705" width="13.28515625" style="1" customWidth="1"/>
    <col min="8706" max="8711" width="0" style="1" hidden="1" customWidth="1"/>
    <col min="8712" max="8712" width="11.28515625" style="1" customWidth="1"/>
    <col min="8713" max="8713" width="12.5703125" style="1" customWidth="1"/>
    <col min="8714" max="8714" width="11.85546875" style="1" customWidth="1"/>
    <col min="8715" max="8958" width="9.140625" style="1"/>
    <col min="8959" max="8959" width="8.140625" style="1" customWidth="1"/>
    <col min="8960" max="8960" width="78" style="1" customWidth="1"/>
    <col min="8961" max="8961" width="13.28515625" style="1" customWidth="1"/>
    <col min="8962" max="8967" width="0" style="1" hidden="1" customWidth="1"/>
    <col min="8968" max="8968" width="11.28515625" style="1" customWidth="1"/>
    <col min="8969" max="8969" width="12.5703125" style="1" customWidth="1"/>
    <col min="8970" max="8970" width="11.85546875" style="1" customWidth="1"/>
    <col min="8971" max="9214" width="9.140625" style="1"/>
    <col min="9215" max="9215" width="8.140625" style="1" customWidth="1"/>
    <col min="9216" max="9216" width="78" style="1" customWidth="1"/>
    <col min="9217" max="9217" width="13.28515625" style="1" customWidth="1"/>
    <col min="9218" max="9223" width="0" style="1" hidden="1" customWidth="1"/>
    <col min="9224" max="9224" width="11.28515625" style="1" customWidth="1"/>
    <col min="9225" max="9225" width="12.5703125" style="1" customWidth="1"/>
    <col min="9226" max="9226" width="11.85546875" style="1" customWidth="1"/>
    <col min="9227" max="9470" width="9.140625" style="1"/>
    <col min="9471" max="9471" width="8.140625" style="1" customWidth="1"/>
    <col min="9472" max="9472" width="78" style="1" customWidth="1"/>
    <col min="9473" max="9473" width="13.28515625" style="1" customWidth="1"/>
    <col min="9474" max="9479" width="0" style="1" hidden="1" customWidth="1"/>
    <col min="9480" max="9480" width="11.28515625" style="1" customWidth="1"/>
    <col min="9481" max="9481" width="12.5703125" style="1" customWidth="1"/>
    <col min="9482" max="9482" width="11.85546875" style="1" customWidth="1"/>
    <col min="9483" max="9726" width="9.140625" style="1"/>
    <col min="9727" max="9727" width="8.140625" style="1" customWidth="1"/>
    <col min="9728" max="9728" width="78" style="1" customWidth="1"/>
    <col min="9729" max="9729" width="13.28515625" style="1" customWidth="1"/>
    <col min="9730" max="9735" width="0" style="1" hidden="1" customWidth="1"/>
    <col min="9736" max="9736" width="11.28515625" style="1" customWidth="1"/>
    <col min="9737" max="9737" width="12.5703125" style="1" customWidth="1"/>
    <col min="9738" max="9738" width="11.85546875" style="1" customWidth="1"/>
    <col min="9739" max="9982" width="9.140625" style="1"/>
    <col min="9983" max="9983" width="8.140625" style="1" customWidth="1"/>
    <col min="9984" max="9984" width="78" style="1" customWidth="1"/>
    <col min="9985" max="9985" width="13.28515625" style="1" customWidth="1"/>
    <col min="9986" max="9991" width="0" style="1" hidden="1" customWidth="1"/>
    <col min="9992" max="9992" width="11.28515625" style="1" customWidth="1"/>
    <col min="9993" max="9993" width="12.5703125" style="1" customWidth="1"/>
    <col min="9994" max="9994" width="11.85546875" style="1" customWidth="1"/>
    <col min="9995" max="10238" width="9.140625" style="1"/>
    <col min="10239" max="10239" width="8.140625" style="1" customWidth="1"/>
    <col min="10240" max="10240" width="78" style="1" customWidth="1"/>
    <col min="10241" max="10241" width="13.28515625" style="1" customWidth="1"/>
    <col min="10242" max="10247" width="0" style="1" hidden="1" customWidth="1"/>
    <col min="10248" max="10248" width="11.28515625" style="1" customWidth="1"/>
    <col min="10249" max="10249" width="12.5703125" style="1" customWidth="1"/>
    <col min="10250" max="10250" width="11.85546875" style="1" customWidth="1"/>
    <col min="10251" max="10494" width="9.140625" style="1"/>
    <col min="10495" max="10495" width="8.140625" style="1" customWidth="1"/>
    <col min="10496" max="10496" width="78" style="1" customWidth="1"/>
    <col min="10497" max="10497" width="13.28515625" style="1" customWidth="1"/>
    <col min="10498" max="10503" width="0" style="1" hidden="1" customWidth="1"/>
    <col min="10504" max="10504" width="11.28515625" style="1" customWidth="1"/>
    <col min="10505" max="10505" width="12.5703125" style="1" customWidth="1"/>
    <col min="10506" max="10506" width="11.85546875" style="1" customWidth="1"/>
    <col min="10507" max="10750" width="9.140625" style="1"/>
    <col min="10751" max="10751" width="8.140625" style="1" customWidth="1"/>
    <col min="10752" max="10752" width="78" style="1" customWidth="1"/>
    <col min="10753" max="10753" width="13.28515625" style="1" customWidth="1"/>
    <col min="10754" max="10759" width="0" style="1" hidden="1" customWidth="1"/>
    <col min="10760" max="10760" width="11.28515625" style="1" customWidth="1"/>
    <col min="10761" max="10761" width="12.5703125" style="1" customWidth="1"/>
    <col min="10762" max="10762" width="11.85546875" style="1" customWidth="1"/>
    <col min="10763" max="11006" width="9.140625" style="1"/>
    <col min="11007" max="11007" width="8.140625" style="1" customWidth="1"/>
    <col min="11008" max="11008" width="78" style="1" customWidth="1"/>
    <col min="11009" max="11009" width="13.28515625" style="1" customWidth="1"/>
    <col min="11010" max="11015" width="0" style="1" hidden="1" customWidth="1"/>
    <col min="11016" max="11016" width="11.28515625" style="1" customWidth="1"/>
    <col min="11017" max="11017" width="12.5703125" style="1" customWidth="1"/>
    <col min="11018" max="11018" width="11.85546875" style="1" customWidth="1"/>
    <col min="11019" max="11262" width="9.140625" style="1"/>
    <col min="11263" max="11263" width="8.140625" style="1" customWidth="1"/>
    <col min="11264" max="11264" width="78" style="1" customWidth="1"/>
    <col min="11265" max="11265" width="13.28515625" style="1" customWidth="1"/>
    <col min="11266" max="11271" width="0" style="1" hidden="1" customWidth="1"/>
    <col min="11272" max="11272" width="11.28515625" style="1" customWidth="1"/>
    <col min="11273" max="11273" width="12.5703125" style="1" customWidth="1"/>
    <col min="11274" max="11274" width="11.85546875" style="1" customWidth="1"/>
    <col min="11275" max="11518" width="9.140625" style="1"/>
    <col min="11519" max="11519" width="8.140625" style="1" customWidth="1"/>
    <col min="11520" max="11520" width="78" style="1" customWidth="1"/>
    <col min="11521" max="11521" width="13.28515625" style="1" customWidth="1"/>
    <col min="11522" max="11527" width="0" style="1" hidden="1" customWidth="1"/>
    <col min="11528" max="11528" width="11.28515625" style="1" customWidth="1"/>
    <col min="11529" max="11529" width="12.5703125" style="1" customWidth="1"/>
    <col min="11530" max="11530" width="11.85546875" style="1" customWidth="1"/>
    <col min="11531" max="11774" width="9.140625" style="1"/>
    <col min="11775" max="11775" width="8.140625" style="1" customWidth="1"/>
    <col min="11776" max="11776" width="78" style="1" customWidth="1"/>
    <col min="11777" max="11777" width="13.28515625" style="1" customWidth="1"/>
    <col min="11778" max="11783" width="0" style="1" hidden="1" customWidth="1"/>
    <col min="11784" max="11784" width="11.28515625" style="1" customWidth="1"/>
    <col min="11785" max="11785" width="12.5703125" style="1" customWidth="1"/>
    <col min="11786" max="11786" width="11.85546875" style="1" customWidth="1"/>
    <col min="11787" max="12030" width="9.140625" style="1"/>
    <col min="12031" max="12031" width="8.140625" style="1" customWidth="1"/>
    <col min="12032" max="12032" width="78" style="1" customWidth="1"/>
    <col min="12033" max="12033" width="13.28515625" style="1" customWidth="1"/>
    <col min="12034" max="12039" width="0" style="1" hidden="1" customWidth="1"/>
    <col min="12040" max="12040" width="11.28515625" style="1" customWidth="1"/>
    <col min="12041" max="12041" width="12.5703125" style="1" customWidth="1"/>
    <col min="12042" max="12042" width="11.85546875" style="1" customWidth="1"/>
    <col min="12043" max="12286" width="9.140625" style="1"/>
    <col min="12287" max="12287" width="8.140625" style="1" customWidth="1"/>
    <col min="12288" max="12288" width="78" style="1" customWidth="1"/>
    <col min="12289" max="12289" width="13.28515625" style="1" customWidth="1"/>
    <col min="12290" max="12295" width="0" style="1" hidden="1" customWidth="1"/>
    <col min="12296" max="12296" width="11.28515625" style="1" customWidth="1"/>
    <col min="12297" max="12297" width="12.5703125" style="1" customWidth="1"/>
    <col min="12298" max="12298" width="11.85546875" style="1" customWidth="1"/>
    <col min="12299" max="12542" width="9.140625" style="1"/>
    <col min="12543" max="12543" width="8.140625" style="1" customWidth="1"/>
    <col min="12544" max="12544" width="78" style="1" customWidth="1"/>
    <col min="12545" max="12545" width="13.28515625" style="1" customWidth="1"/>
    <col min="12546" max="12551" width="0" style="1" hidden="1" customWidth="1"/>
    <col min="12552" max="12552" width="11.28515625" style="1" customWidth="1"/>
    <col min="12553" max="12553" width="12.5703125" style="1" customWidth="1"/>
    <col min="12554" max="12554" width="11.85546875" style="1" customWidth="1"/>
    <col min="12555" max="12798" width="9.140625" style="1"/>
    <col min="12799" max="12799" width="8.140625" style="1" customWidth="1"/>
    <col min="12800" max="12800" width="78" style="1" customWidth="1"/>
    <col min="12801" max="12801" width="13.28515625" style="1" customWidth="1"/>
    <col min="12802" max="12807" width="0" style="1" hidden="1" customWidth="1"/>
    <col min="12808" max="12808" width="11.28515625" style="1" customWidth="1"/>
    <col min="12809" max="12809" width="12.5703125" style="1" customWidth="1"/>
    <col min="12810" max="12810" width="11.85546875" style="1" customWidth="1"/>
    <col min="12811" max="13054" width="9.140625" style="1"/>
    <col min="13055" max="13055" width="8.140625" style="1" customWidth="1"/>
    <col min="13056" max="13056" width="78" style="1" customWidth="1"/>
    <col min="13057" max="13057" width="13.28515625" style="1" customWidth="1"/>
    <col min="13058" max="13063" width="0" style="1" hidden="1" customWidth="1"/>
    <col min="13064" max="13064" width="11.28515625" style="1" customWidth="1"/>
    <col min="13065" max="13065" width="12.5703125" style="1" customWidth="1"/>
    <col min="13066" max="13066" width="11.85546875" style="1" customWidth="1"/>
    <col min="13067" max="13310" width="9.140625" style="1"/>
    <col min="13311" max="13311" width="8.140625" style="1" customWidth="1"/>
    <col min="13312" max="13312" width="78" style="1" customWidth="1"/>
    <col min="13313" max="13313" width="13.28515625" style="1" customWidth="1"/>
    <col min="13314" max="13319" width="0" style="1" hidden="1" customWidth="1"/>
    <col min="13320" max="13320" width="11.28515625" style="1" customWidth="1"/>
    <col min="13321" max="13321" width="12.5703125" style="1" customWidth="1"/>
    <col min="13322" max="13322" width="11.85546875" style="1" customWidth="1"/>
    <col min="13323" max="13566" width="9.140625" style="1"/>
    <col min="13567" max="13567" width="8.140625" style="1" customWidth="1"/>
    <col min="13568" max="13568" width="78" style="1" customWidth="1"/>
    <col min="13569" max="13569" width="13.28515625" style="1" customWidth="1"/>
    <col min="13570" max="13575" width="0" style="1" hidden="1" customWidth="1"/>
    <col min="13576" max="13576" width="11.28515625" style="1" customWidth="1"/>
    <col min="13577" max="13577" width="12.5703125" style="1" customWidth="1"/>
    <col min="13578" max="13578" width="11.85546875" style="1" customWidth="1"/>
    <col min="13579" max="13822" width="9.140625" style="1"/>
    <col min="13823" max="13823" width="8.140625" style="1" customWidth="1"/>
    <col min="13824" max="13824" width="78" style="1" customWidth="1"/>
    <col min="13825" max="13825" width="13.28515625" style="1" customWidth="1"/>
    <col min="13826" max="13831" width="0" style="1" hidden="1" customWidth="1"/>
    <col min="13832" max="13832" width="11.28515625" style="1" customWidth="1"/>
    <col min="13833" max="13833" width="12.5703125" style="1" customWidth="1"/>
    <col min="13834" max="13834" width="11.85546875" style="1" customWidth="1"/>
    <col min="13835" max="14078" width="9.140625" style="1"/>
    <col min="14079" max="14079" width="8.140625" style="1" customWidth="1"/>
    <col min="14080" max="14080" width="78" style="1" customWidth="1"/>
    <col min="14081" max="14081" width="13.28515625" style="1" customWidth="1"/>
    <col min="14082" max="14087" width="0" style="1" hidden="1" customWidth="1"/>
    <col min="14088" max="14088" width="11.28515625" style="1" customWidth="1"/>
    <col min="14089" max="14089" width="12.5703125" style="1" customWidth="1"/>
    <col min="14090" max="14090" width="11.85546875" style="1" customWidth="1"/>
    <col min="14091" max="14334" width="9.140625" style="1"/>
    <col min="14335" max="14335" width="8.140625" style="1" customWidth="1"/>
    <col min="14336" max="14336" width="78" style="1" customWidth="1"/>
    <col min="14337" max="14337" width="13.28515625" style="1" customWidth="1"/>
    <col min="14338" max="14343" width="0" style="1" hidden="1" customWidth="1"/>
    <col min="14344" max="14344" width="11.28515625" style="1" customWidth="1"/>
    <col min="14345" max="14345" width="12.5703125" style="1" customWidth="1"/>
    <col min="14346" max="14346" width="11.85546875" style="1" customWidth="1"/>
    <col min="14347" max="14590" width="9.140625" style="1"/>
    <col min="14591" max="14591" width="8.140625" style="1" customWidth="1"/>
    <col min="14592" max="14592" width="78" style="1" customWidth="1"/>
    <col min="14593" max="14593" width="13.28515625" style="1" customWidth="1"/>
    <col min="14594" max="14599" width="0" style="1" hidden="1" customWidth="1"/>
    <col min="14600" max="14600" width="11.28515625" style="1" customWidth="1"/>
    <col min="14601" max="14601" width="12.5703125" style="1" customWidth="1"/>
    <col min="14602" max="14602" width="11.85546875" style="1" customWidth="1"/>
    <col min="14603" max="14846" width="9.140625" style="1"/>
    <col min="14847" max="14847" width="8.140625" style="1" customWidth="1"/>
    <col min="14848" max="14848" width="78" style="1" customWidth="1"/>
    <col min="14849" max="14849" width="13.28515625" style="1" customWidth="1"/>
    <col min="14850" max="14855" width="0" style="1" hidden="1" customWidth="1"/>
    <col min="14856" max="14856" width="11.28515625" style="1" customWidth="1"/>
    <col min="14857" max="14857" width="12.5703125" style="1" customWidth="1"/>
    <col min="14858" max="14858" width="11.85546875" style="1" customWidth="1"/>
    <col min="14859" max="15102" width="9.140625" style="1"/>
    <col min="15103" max="15103" width="8.140625" style="1" customWidth="1"/>
    <col min="15104" max="15104" width="78" style="1" customWidth="1"/>
    <col min="15105" max="15105" width="13.28515625" style="1" customWidth="1"/>
    <col min="15106" max="15111" width="0" style="1" hidden="1" customWidth="1"/>
    <col min="15112" max="15112" width="11.28515625" style="1" customWidth="1"/>
    <col min="15113" max="15113" width="12.5703125" style="1" customWidth="1"/>
    <col min="15114" max="15114" width="11.85546875" style="1" customWidth="1"/>
    <col min="15115" max="15358" width="9.140625" style="1"/>
    <col min="15359" max="15359" width="8.140625" style="1" customWidth="1"/>
    <col min="15360" max="15360" width="78" style="1" customWidth="1"/>
    <col min="15361" max="15361" width="13.28515625" style="1" customWidth="1"/>
    <col min="15362" max="15367" width="0" style="1" hidden="1" customWidth="1"/>
    <col min="15368" max="15368" width="11.28515625" style="1" customWidth="1"/>
    <col min="15369" max="15369" width="12.5703125" style="1" customWidth="1"/>
    <col min="15370" max="15370" width="11.85546875" style="1" customWidth="1"/>
    <col min="15371" max="15614" width="9.140625" style="1"/>
    <col min="15615" max="15615" width="8.140625" style="1" customWidth="1"/>
    <col min="15616" max="15616" width="78" style="1" customWidth="1"/>
    <col min="15617" max="15617" width="13.28515625" style="1" customWidth="1"/>
    <col min="15618" max="15623" width="0" style="1" hidden="1" customWidth="1"/>
    <col min="15624" max="15624" width="11.28515625" style="1" customWidth="1"/>
    <col min="15625" max="15625" width="12.5703125" style="1" customWidth="1"/>
    <col min="15626" max="15626" width="11.85546875" style="1" customWidth="1"/>
    <col min="15627" max="15870" width="9.140625" style="1"/>
    <col min="15871" max="15871" width="8.140625" style="1" customWidth="1"/>
    <col min="15872" max="15872" width="78" style="1" customWidth="1"/>
    <col min="15873" max="15873" width="13.28515625" style="1" customWidth="1"/>
    <col min="15874" max="15879" width="0" style="1" hidden="1" customWidth="1"/>
    <col min="15880" max="15880" width="11.28515625" style="1" customWidth="1"/>
    <col min="15881" max="15881" width="12.5703125" style="1" customWidth="1"/>
    <col min="15882" max="15882" width="11.85546875" style="1" customWidth="1"/>
    <col min="15883" max="16126" width="9.140625" style="1"/>
    <col min="16127" max="16127" width="8.140625" style="1" customWidth="1"/>
    <col min="16128" max="16128" width="78" style="1" customWidth="1"/>
    <col min="16129" max="16129" width="13.28515625" style="1" customWidth="1"/>
    <col min="16130" max="16135" width="0" style="1" hidden="1" customWidth="1"/>
    <col min="16136" max="16136" width="11.28515625" style="1" customWidth="1"/>
    <col min="16137" max="16137" width="12.5703125" style="1" customWidth="1"/>
    <col min="16138" max="16138" width="11.85546875" style="1" customWidth="1"/>
    <col min="16139" max="16384" width="9.140625" style="1"/>
  </cols>
  <sheetData>
    <row r="1" spans="1:15" ht="12" customHeight="1" x14ac:dyDescent="0.25">
      <c r="J1" s="2"/>
      <c r="O1" s="2" t="s">
        <v>0</v>
      </c>
    </row>
    <row r="2" spans="1:15" ht="15.75" customHeight="1" x14ac:dyDescent="0.2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x14ac:dyDescent="0.25">
      <c r="A3" s="191" t="s">
        <v>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5" spans="1:15" ht="15.95" customHeight="1" x14ac:dyDescent="0.25">
      <c r="A5" s="180" t="s">
        <v>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1:15" ht="15.95" customHeight="1" x14ac:dyDescent="0.25">
      <c r="A6" s="5"/>
      <c r="B6" s="5"/>
      <c r="C6" s="5"/>
      <c r="D6" s="5"/>
      <c r="E6" s="5"/>
      <c r="F6" s="5"/>
      <c r="G6" s="5"/>
    </row>
    <row r="7" spans="1:15" ht="15.95" customHeight="1" thickBot="1" x14ac:dyDescent="0.3">
      <c r="A7" s="5"/>
      <c r="B7" s="5"/>
      <c r="C7" s="5"/>
      <c r="D7" s="5"/>
      <c r="E7" s="5"/>
      <c r="F7" s="5"/>
      <c r="G7" s="5"/>
      <c r="J7" s="6"/>
      <c r="N7" s="6"/>
      <c r="O7" s="6" t="s">
        <v>4</v>
      </c>
    </row>
    <row r="8" spans="1:15" ht="15.95" customHeight="1" thickBot="1" x14ac:dyDescent="0.3">
      <c r="A8" s="181" t="s">
        <v>5</v>
      </c>
      <c r="B8" s="181" t="s">
        <v>6</v>
      </c>
      <c r="C8" s="181" t="s">
        <v>280</v>
      </c>
      <c r="D8" s="183" t="s">
        <v>281</v>
      </c>
      <c r="E8" s="184"/>
      <c r="F8" s="185"/>
      <c r="G8" s="181" t="s">
        <v>282</v>
      </c>
      <c r="H8" s="183" t="s">
        <v>283</v>
      </c>
      <c r="I8" s="184"/>
      <c r="J8" s="185"/>
      <c r="K8" s="181" t="s">
        <v>284</v>
      </c>
      <c r="L8" s="183" t="s">
        <v>285</v>
      </c>
      <c r="M8" s="184"/>
      <c r="N8" s="185"/>
      <c r="O8" s="181" t="s">
        <v>286</v>
      </c>
    </row>
    <row r="9" spans="1:15" ht="59.25" customHeight="1" thickBot="1" x14ac:dyDescent="0.3">
      <c r="A9" s="182"/>
      <c r="B9" s="182"/>
      <c r="C9" s="182"/>
      <c r="D9" s="7" t="s">
        <v>7</v>
      </c>
      <c r="E9" s="7" t="s">
        <v>8</v>
      </c>
      <c r="F9" s="7" t="s">
        <v>9</v>
      </c>
      <c r="G9" s="182"/>
      <c r="H9" s="7" t="s">
        <v>7</v>
      </c>
      <c r="I9" s="7" t="s">
        <v>8</v>
      </c>
      <c r="J9" s="7" t="s">
        <v>9</v>
      </c>
      <c r="K9" s="182"/>
      <c r="L9" s="7" t="s">
        <v>7</v>
      </c>
      <c r="M9" s="7" t="s">
        <v>8</v>
      </c>
      <c r="N9" s="7" t="s">
        <v>9</v>
      </c>
      <c r="O9" s="182"/>
    </row>
    <row r="10" spans="1:15" s="13" customFormat="1" ht="12" customHeight="1" thickBot="1" x14ac:dyDescent="0.3">
      <c r="A10" s="8">
        <v>1</v>
      </c>
      <c r="B10" s="9">
        <v>2</v>
      </c>
      <c r="C10" s="10">
        <v>3</v>
      </c>
      <c r="D10" s="10">
        <v>4</v>
      </c>
      <c r="E10" s="10">
        <v>5</v>
      </c>
      <c r="F10" s="10">
        <v>6</v>
      </c>
      <c r="G10" s="11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</row>
    <row r="11" spans="1:15" ht="14.1" customHeight="1" thickBot="1" x14ac:dyDescent="0.3">
      <c r="A11" s="8" t="s">
        <v>10</v>
      </c>
      <c r="B11" s="14" t="s">
        <v>11</v>
      </c>
      <c r="C11" s="15">
        <f>SUM(D11:F11)</f>
        <v>1391790</v>
      </c>
      <c r="D11" s="15">
        <f>SUM(D21,D12)</f>
        <v>1255841</v>
      </c>
      <c r="E11" s="15">
        <f t="shared" ref="E11:F11" si="0">SUM(E21,E12)</f>
        <v>135949</v>
      </c>
      <c r="F11" s="15">
        <f t="shared" si="0"/>
        <v>0</v>
      </c>
      <c r="G11" s="16">
        <f>G12+G21</f>
        <v>1556986</v>
      </c>
      <c r="H11" s="17">
        <f>SUM(H21,H12)</f>
        <v>1384744</v>
      </c>
      <c r="I11" s="17">
        <f>SUM(I21,I12)</f>
        <v>172242</v>
      </c>
      <c r="J11" s="17">
        <f>SUM(J21,J12)</f>
        <v>0</v>
      </c>
      <c r="K11" s="17">
        <f t="shared" ref="K11:N11" si="1">SUM(K21,K12)</f>
        <v>1558975</v>
      </c>
      <c r="L11" s="17">
        <f t="shared" si="1"/>
        <v>1411588</v>
      </c>
      <c r="M11" s="17">
        <f t="shared" si="1"/>
        <v>147387</v>
      </c>
      <c r="N11" s="17">
        <f t="shared" si="1"/>
        <v>0</v>
      </c>
      <c r="O11" s="18">
        <f>K11/G11*100</f>
        <v>100.12774681339461</v>
      </c>
    </row>
    <row r="12" spans="1:15" ht="16.5" thickBot="1" x14ac:dyDescent="0.3">
      <c r="A12" s="19" t="s">
        <v>12</v>
      </c>
      <c r="B12" s="20" t="s">
        <v>13</v>
      </c>
      <c r="C12" s="15">
        <f>SUM(D12:F12)</f>
        <v>1193152</v>
      </c>
      <c r="D12" s="21">
        <f>SUM(D13:D20)</f>
        <v>1193152</v>
      </c>
      <c r="E12" s="21">
        <f t="shared" ref="E12:F12" si="2">SUM(E13:E20)</f>
        <v>0</v>
      </c>
      <c r="F12" s="21">
        <f t="shared" si="2"/>
        <v>0</v>
      </c>
      <c r="G12" s="22">
        <f>SUM(G13:G20)</f>
        <v>1108035</v>
      </c>
      <c r="H12" s="23">
        <f>SUM(H13:H20)</f>
        <v>1096644</v>
      </c>
      <c r="I12" s="24">
        <f>SUM(I13:I20)</f>
        <v>11391</v>
      </c>
      <c r="J12" s="24">
        <f>SUM(J13:J20)</f>
        <v>0</v>
      </c>
      <c r="K12" s="24">
        <f t="shared" ref="K12:N12" si="3">SUM(K13:K20)</f>
        <v>1108035</v>
      </c>
      <c r="L12" s="24">
        <f t="shared" si="3"/>
        <v>1096644</v>
      </c>
      <c r="M12" s="24">
        <f t="shared" si="3"/>
        <v>11391</v>
      </c>
      <c r="N12" s="24">
        <f t="shared" si="3"/>
        <v>0</v>
      </c>
      <c r="O12" s="18">
        <f t="shared" ref="O12:O74" si="4">K12/G12*100</f>
        <v>100</v>
      </c>
    </row>
    <row r="13" spans="1:15" ht="31.5" x14ac:dyDescent="0.25">
      <c r="A13" s="25"/>
      <c r="B13" s="26" t="s">
        <v>14</v>
      </c>
      <c r="C13" s="27"/>
      <c r="D13" s="27"/>
      <c r="E13" s="27"/>
      <c r="F13" s="27"/>
      <c r="G13" s="28"/>
      <c r="H13" s="29"/>
      <c r="I13" s="29"/>
      <c r="J13" s="29"/>
      <c r="K13" s="29"/>
      <c r="L13" s="29"/>
      <c r="M13" s="29"/>
      <c r="N13" s="29"/>
      <c r="O13" s="30"/>
    </row>
    <row r="14" spans="1:15" x14ac:dyDescent="0.25">
      <c r="A14" s="31" t="s">
        <v>15</v>
      </c>
      <c r="B14" s="32" t="s">
        <v>16</v>
      </c>
      <c r="C14" s="33">
        <f>SUM(D14:F14)</f>
        <v>156988</v>
      </c>
      <c r="D14" s="33">
        <v>156988</v>
      </c>
      <c r="E14" s="33"/>
      <c r="F14" s="33"/>
      <c r="G14" s="34">
        <f>158528+1</f>
        <v>158529</v>
      </c>
      <c r="H14" s="35">
        <f>158528+1</f>
        <v>158529</v>
      </c>
      <c r="I14" s="35"/>
      <c r="J14" s="35"/>
      <c r="K14" s="35">
        <f>SUM(L14:N14)</f>
        <v>158529</v>
      </c>
      <c r="L14" s="35">
        <v>158529</v>
      </c>
      <c r="M14" s="35"/>
      <c r="N14" s="35"/>
      <c r="O14" s="30">
        <f t="shared" si="4"/>
        <v>100</v>
      </c>
    </row>
    <row r="15" spans="1:15" x14ac:dyDescent="0.25">
      <c r="A15" s="36" t="s">
        <v>17</v>
      </c>
      <c r="B15" s="37" t="s">
        <v>18</v>
      </c>
      <c r="C15" s="33">
        <f t="shared" ref="C15:C20" si="5">SUM(D15:F15)</f>
        <v>136896</v>
      </c>
      <c r="D15" s="38">
        <v>136896</v>
      </c>
      <c r="E15" s="38"/>
      <c r="F15" s="38"/>
      <c r="G15" s="39">
        <v>138988</v>
      </c>
      <c r="H15" s="35">
        <v>138988</v>
      </c>
      <c r="I15" s="35"/>
      <c r="J15" s="35"/>
      <c r="K15" s="35">
        <f t="shared" ref="K15:K20" si="6">SUM(L15:N15)</f>
        <v>138988</v>
      </c>
      <c r="L15" s="35">
        <v>138988</v>
      </c>
      <c r="M15" s="35"/>
      <c r="N15" s="35"/>
      <c r="O15" s="30">
        <f t="shared" si="4"/>
        <v>100</v>
      </c>
    </row>
    <row r="16" spans="1:15" ht="14.25" customHeight="1" x14ac:dyDescent="0.25">
      <c r="A16" s="36" t="s">
        <v>19</v>
      </c>
      <c r="B16" s="37" t="s">
        <v>20</v>
      </c>
      <c r="C16" s="33">
        <f t="shared" si="5"/>
        <v>650936</v>
      </c>
      <c r="D16" s="38">
        <v>650936</v>
      </c>
      <c r="E16" s="38"/>
      <c r="F16" s="38"/>
      <c r="G16" s="39">
        <v>704892</v>
      </c>
      <c r="H16" s="35">
        <v>693605</v>
      </c>
      <c r="I16" s="35">
        <v>11287</v>
      </c>
      <c r="J16" s="35"/>
      <c r="K16" s="35">
        <f t="shared" si="6"/>
        <v>704892</v>
      </c>
      <c r="L16" s="35">
        <v>693605</v>
      </c>
      <c r="M16" s="35">
        <v>11287</v>
      </c>
      <c r="N16" s="35"/>
      <c r="O16" s="30">
        <f t="shared" si="4"/>
        <v>100</v>
      </c>
    </row>
    <row r="17" spans="1:15" x14ac:dyDescent="0.25">
      <c r="A17" s="36" t="s">
        <v>21</v>
      </c>
      <c r="B17" s="37" t="s">
        <v>22</v>
      </c>
      <c r="C17" s="33">
        <f t="shared" si="5"/>
        <v>9590</v>
      </c>
      <c r="D17" s="38">
        <v>9590</v>
      </c>
      <c r="E17" s="38"/>
      <c r="F17" s="38"/>
      <c r="G17" s="39">
        <f>9988-1</f>
        <v>9987</v>
      </c>
      <c r="H17" s="35">
        <f>9988-1</f>
        <v>9987</v>
      </c>
      <c r="I17" s="35"/>
      <c r="J17" s="35"/>
      <c r="K17" s="35">
        <f t="shared" si="6"/>
        <v>9987</v>
      </c>
      <c r="L17" s="35">
        <v>9987</v>
      </c>
      <c r="M17" s="35"/>
      <c r="N17" s="35"/>
      <c r="O17" s="30">
        <f t="shared" si="4"/>
        <v>100</v>
      </c>
    </row>
    <row r="18" spans="1:15" x14ac:dyDescent="0.25">
      <c r="A18" s="40"/>
      <c r="B18" s="41" t="s">
        <v>23</v>
      </c>
      <c r="C18" s="33">
        <f t="shared" si="5"/>
        <v>0</v>
      </c>
      <c r="D18" s="42"/>
      <c r="E18" s="42"/>
      <c r="F18" s="42"/>
      <c r="G18" s="39"/>
      <c r="H18" s="35"/>
      <c r="I18" s="35"/>
      <c r="J18" s="35"/>
      <c r="K18" s="35">
        <f t="shared" si="6"/>
        <v>0</v>
      </c>
      <c r="L18" s="35"/>
      <c r="M18" s="35"/>
      <c r="N18" s="35"/>
      <c r="O18" s="30"/>
    </row>
    <row r="19" spans="1:15" ht="31.5" x14ac:dyDescent="0.25">
      <c r="A19" s="36" t="s">
        <v>24</v>
      </c>
      <c r="B19" s="37" t="s">
        <v>25</v>
      </c>
      <c r="C19" s="33">
        <f t="shared" si="5"/>
        <v>238742</v>
      </c>
      <c r="D19" s="38">
        <v>238742</v>
      </c>
      <c r="E19" s="38"/>
      <c r="F19" s="38"/>
      <c r="G19" s="39">
        <f>H19+I19</f>
        <v>94255</v>
      </c>
      <c r="H19" s="35">
        <f>262893-168742</f>
        <v>94151</v>
      </c>
      <c r="I19" s="35">
        <v>104</v>
      </c>
      <c r="J19" s="35"/>
      <c r="K19" s="35">
        <f t="shared" si="6"/>
        <v>94255</v>
      </c>
      <c r="L19" s="35">
        <v>94151</v>
      </c>
      <c r="M19" s="35">
        <v>104</v>
      </c>
      <c r="N19" s="35"/>
      <c r="O19" s="30">
        <f t="shared" si="4"/>
        <v>100</v>
      </c>
    </row>
    <row r="20" spans="1:15" ht="16.5" thickBot="1" x14ac:dyDescent="0.3">
      <c r="A20" s="36" t="s">
        <v>26</v>
      </c>
      <c r="B20" s="37" t="s">
        <v>27</v>
      </c>
      <c r="C20" s="33">
        <f t="shared" si="5"/>
        <v>0</v>
      </c>
      <c r="D20" s="38"/>
      <c r="E20" s="38"/>
      <c r="F20" s="38"/>
      <c r="G20" s="43">
        <v>1384</v>
      </c>
      <c r="H20" s="44">
        <v>1384</v>
      </c>
      <c r="I20" s="44"/>
      <c r="J20" s="44"/>
      <c r="K20" s="35">
        <f t="shared" si="6"/>
        <v>1384</v>
      </c>
      <c r="L20" s="44">
        <v>1384</v>
      </c>
      <c r="M20" s="44"/>
      <c r="N20" s="44"/>
      <c r="O20" s="18">
        <f t="shared" si="4"/>
        <v>100</v>
      </c>
    </row>
    <row r="21" spans="1:15" ht="14.25" customHeight="1" thickBot="1" x14ac:dyDescent="0.3">
      <c r="A21" s="19" t="s">
        <v>28</v>
      </c>
      <c r="B21" s="45" t="s">
        <v>29</v>
      </c>
      <c r="C21" s="46">
        <f>SUM(D21:F21)</f>
        <v>198638</v>
      </c>
      <c r="D21" s="46">
        <f>SUM(D22:D26)</f>
        <v>62689</v>
      </c>
      <c r="E21" s="46">
        <f t="shared" ref="E21:F21" si="7">SUM(E22:E26)</f>
        <v>135949</v>
      </c>
      <c r="F21" s="46">
        <f t="shared" si="7"/>
        <v>0</v>
      </c>
      <c r="G21" s="22">
        <f>SUM(G22:G26)</f>
        <v>448951</v>
      </c>
      <c r="H21" s="23">
        <f>SUM(H22:H27)</f>
        <v>288100</v>
      </c>
      <c r="I21" s="23">
        <f>SUM(I22:I26)</f>
        <v>160851</v>
      </c>
      <c r="J21" s="23">
        <f>SUM(J22:J26)</f>
        <v>0</v>
      </c>
      <c r="K21" s="23">
        <f t="shared" ref="K21:N21" si="8">SUM(K22:K26)</f>
        <v>450940</v>
      </c>
      <c r="L21" s="23">
        <f t="shared" si="8"/>
        <v>314944</v>
      </c>
      <c r="M21" s="23">
        <f t="shared" si="8"/>
        <v>135996</v>
      </c>
      <c r="N21" s="23">
        <f t="shared" si="8"/>
        <v>0</v>
      </c>
      <c r="O21" s="18">
        <f t="shared" si="4"/>
        <v>100.44303275858613</v>
      </c>
    </row>
    <row r="22" spans="1:15" x14ac:dyDescent="0.25">
      <c r="A22" s="31" t="s">
        <v>30</v>
      </c>
      <c r="B22" s="32" t="s">
        <v>31</v>
      </c>
      <c r="C22" s="33">
        <f>SUM(D22:F22)</f>
        <v>1384</v>
      </c>
      <c r="D22" s="33">
        <v>1384</v>
      </c>
      <c r="E22" s="33"/>
      <c r="F22" s="33"/>
      <c r="G22" s="47">
        <v>0</v>
      </c>
      <c r="H22" s="29">
        <v>0</v>
      </c>
      <c r="I22" s="29"/>
      <c r="J22" s="29"/>
      <c r="K22" s="29">
        <f>SUM(L22:N22)</f>
        <v>0</v>
      </c>
      <c r="L22" s="29"/>
      <c r="M22" s="29"/>
      <c r="N22" s="29"/>
      <c r="O22" s="30"/>
    </row>
    <row r="23" spans="1:15" x14ac:dyDescent="0.25">
      <c r="A23" s="36" t="s">
        <v>32</v>
      </c>
      <c r="B23" s="37" t="s">
        <v>33</v>
      </c>
      <c r="C23" s="33">
        <f t="shared" ref="C23:C27" si="9">SUM(D23:F23)</f>
        <v>0</v>
      </c>
      <c r="D23" s="38"/>
      <c r="E23" s="38"/>
      <c r="F23" s="38"/>
      <c r="G23" s="39"/>
      <c r="H23" s="35"/>
      <c r="I23" s="35"/>
      <c r="J23" s="35"/>
      <c r="K23" s="29">
        <f t="shared" ref="K23:K27" si="10">SUM(L23:N23)</f>
        <v>0</v>
      </c>
      <c r="L23" s="35"/>
      <c r="M23" s="35"/>
      <c r="N23" s="35"/>
      <c r="O23" s="30"/>
    </row>
    <row r="24" spans="1:15" x14ac:dyDescent="0.25">
      <c r="A24" s="36" t="s">
        <v>34</v>
      </c>
      <c r="B24" s="37" t="s">
        <v>35</v>
      </c>
      <c r="C24" s="33">
        <f t="shared" si="9"/>
        <v>0</v>
      </c>
      <c r="D24" s="38"/>
      <c r="E24" s="38"/>
      <c r="F24" s="38"/>
      <c r="G24" s="39">
        <v>950</v>
      </c>
      <c r="H24" s="35">
        <v>950</v>
      </c>
      <c r="I24" s="35"/>
      <c r="J24" s="35"/>
      <c r="K24" s="29">
        <f t="shared" si="10"/>
        <v>1250</v>
      </c>
      <c r="L24" s="35">
        <v>1250</v>
      </c>
      <c r="M24" s="35"/>
      <c r="N24" s="35"/>
      <c r="O24" s="30">
        <f t="shared" si="4"/>
        <v>131.57894736842107</v>
      </c>
    </row>
    <row r="25" spans="1:15" x14ac:dyDescent="0.25">
      <c r="A25" s="36" t="s">
        <v>36</v>
      </c>
      <c r="B25" s="37" t="s">
        <v>37</v>
      </c>
      <c r="C25" s="33">
        <f t="shared" si="9"/>
        <v>0</v>
      </c>
      <c r="D25" s="38"/>
      <c r="E25" s="38"/>
      <c r="F25" s="38"/>
      <c r="G25" s="39"/>
      <c r="H25" s="35"/>
      <c r="I25" s="35"/>
      <c r="J25" s="35"/>
      <c r="K25" s="29">
        <f t="shared" si="10"/>
        <v>0</v>
      </c>
      <c r="L25" s="35"/>
      <c r="M25" s="35"/>
      <c r="N25" s="35"/>
      <c r="O25" s="30"/>
    </row>
    <row r="26" spans="1:15" x14ac:dyDescent="0.25">
      <c r="A26" s="36" t="s">
        <v>38</v>
      </c>
      <c r="B26" s="37" t="s">
        <v>39</v>
      </c>
      <c r="C26" s="33">
        <f t="shared" si="9"/>
        <v>197254</v>
      </c>
      <c r="D26" s="38">
        <v>61305</v>
      </c>
      <c r="E26" s="38">
        <v>135949</v>
      </c>
      <c r="F26" s="38"/>
      <c r="G26" s="39">
        <v>448001</v>
      </c>
      <c r="H26" s="35">
        <v>287150</v>
      </c>
      <c r="I26" s="35">
        <v>160851</v>
      </c>
      <c r="J26" s="35"/>
      <c r="K26" s="29">
        <f t="shared" si="10"/>
        <v>449690</v>
      </c>
      <c r="L26" s="35">
        <v>313694</v>
      </c>
      <c r="M26" s="35">
        <v>135996</v>
      </c>
      <c r="N26" s="35"/>
      <c r="O26" s="30">
        <f t="shared" si="4"/>
        <v>100.37700808703551</v>
      </c>
    </row>
    <row r="27" spans="1:15" ht="16.5" thickBot="1" x14ac:dyDescent="0.3">
      <c r="A27" s="48" t="s">
        <v>40</v>
      </c>
      <c r="B27" s="49" t="s">
        <v>41</v>
      </c>
      <c r="C27" s="50">
        <f t="shared" si="9"/>
        <v>134549</v>
      </c>
      <c r="D27" s="51"/>
      <c r="E27" s="51">
        <v>134549</v>
      </c>
      <c r="F27" s="52"/>
      <c r="G27" s="53">
        <f>134549+33993-9091</f>
        <v>159451</v>
      </c>
      <c r="H27" s="54"/>
      <c r="I27" s="54">
        <f>134549+33993-9091</f>
        <v>159451</v>
      </c>
      <c r="J27" s="44"/>
      <c r="K27" s="55">
        <f t="shared" si="10"/>
        <v>130269</v>
      </c>
      <c r="L27" s="54"/>
      <c r="M27" s="54">
        <v>130269</v>
      </c>
      <c r="N27" s="44"/>
      <c r="O27" s="18">
        <f t="shared" si="4"/>
        <v>81.698452816225682</v>
      </c>
    </row>
    <row r="28" spans="1:15" ht="16.5" thickBot="1" x14ac:dyDescent="0.3">
      <c r="A28" s="56" t="s">
        <v>42</v>
      </c>
      <c r="B28" s="20" t="s">
        <v>43</v>
      </c>
      <c r="C28" s="21">
        <f>SUM(C29:C33)</f>
        <v>1711364</v>
      </c>
      <c r="D28" s="21">
        <f t="shared" ref="D28:F28" si="11">SUM(D29:D33)</f>
        <v>785857</v>
      </c>
      <c r="E28" s="21">
        <f t="shared" si="11"/>
        <v>925507</v>
      </c>
      <c r="F28" s="21">
        <f t="shared" si="11"/>
        <v>0</v>
      </c>
      <c r="G28" s="22">
        <f>SUM(G29:G33)</f>
        <v>2485883</v>
      </c>
      <c r="H28" s="23">
        <f>SUM(H29:H33)</f>
        <v>1182791</v>
      </c>
      <c r="I28" s="23">
        <f>SUM(I29:I33)</f>
        <v>1303092</v>
      </c>
      <c r="J28" s="23"/>
      <c r="K28" s="23">
        <f>SUM(K29:K33)</f>
        <v>2448007</v>
      </c>
      <c r="L28" s="23">
        <f>SUM(L29:L33)</f>
        <v>1172004</v>
      </c>
      <c r="M28" s="23">
        <f t="shared" ref="M28:N28" si="12">SUM(M29:M33)</f>
        <v>1276003</v>
      </c>
      <c r="N28" s="23">
        <f t="shared" si="12"/>
        <v>0</v>
      </c>
      <c r="O28" s="18">
        <f t="shared" si="4"/>
        <v>98.47635628869098</v>
      </c>
    </row>
    <row r="29" spans="1:15" x14ac:dyDescent="0.25">
      <c r="A29" s="31" t="s">
        <v>44</v>
      </c>
      <c r="B29" s="32" t="s">
        <v>45</v>
      </c>
      <c r="C29" s="33">
        <f>SUM(D29:F29)</f>
        <v>26783</v>
      </c>
      <c r="D29" s="33">
        <v>26783</v>
      </c>
      <c r="E29" s="33"/>
      <c r="F29" s="33"/>
      <c r="G29" s="34">
        <v>433590</v>
      </c>
      <c r="H29" s="29">
        <f>427206+6384</f>
        <v>433590</v>
      </c>
      <c r="I29" s="29"/>
      <c r="J29" s="29"/>
      <c r="K29" s="29">
        <f>SUM(L29:N29)</f>
        <v>433590</v>
      </c>
      <c r="L29" s="29">
        <v>433590</v>
      </c>
      <c r="M29" s="29"/>
      <c r="N29" s="29"/>
      <c r="O29" s="30">
        <f t="shared" si="4"/>
        <v>100</v>
      </c>
    </row>
    <row r="30" spans="1:15" x14ac:dyDescent="0.25">
      <c r="A30" s="36" t="s">
        <v>46</v>
      </c>
      <c r="B30" s="37" t="s">
        <v>47</v>
      </c>
      <c r="C30" s="33">
        <f t="shared" ref="C30:C34" si="13">SUM(D30:F30)</f>
        <v>0</v>
      </c>
      <c r="D30" s="38"/>
      <c r="E30" s="38"/>
      <c r="F30" s="38"/>
      <c r="G30" s="39"/>
      <c r="H30" s="35"/>
      <c r="I30" s="35"/>
      <c r="J30" s="35"/>
      <c r="K30" s="29">
        <f t="shared" ref="K30:K34" si="14">SUM(L30:N30)</f>
        <v>0</v>
      </c>
      <c r="L30" s="35"/>
      <c r="M30" s="35"/>
      <c r="N30" s="35"/>
      <c r="O30" s="30"/>
    </row>
    <row r="31" spans="1:15" x14ac:dyDescent="0.25">
      <c r="A31" s="36" t="s">
        <v>48</v>
      </c>
      <c r="B31" s="37" t="s">
        <v>49</v>
      </c>
      <c r="C31" s="33">
        <f t="shared" si="13"/>
        <v>0</v>
      </c>
      <c r="D31" s="38"/>
      <c r="E31" s="38"/>
      <c r="F31" s="38"/>
      <c r="G31" s="39"/>
      <c r="H31" s="35"/>
      <c r="I31" s="35"/>
      <c r="J31" s="35"/>
      <c r="K31" s="29">
        <f t="shared" si="14"/>
        <v>0</v>
      </c>
      <c r="L31" s="35"/>
      <c r="M31" s="35"/>
      <c r="N31" s="35"/>
      <c r="O31" s="30"/>
    </row>
    <row r="32" spans="1:15" x14ac:dyDescent="0.25">
      <c r="A32" s="36" t="s">
        <v>50</v>
      </c>
      <c r="B32" s="37" t="s">
        <v>51</v>
      </c>
      <c r="C32" s="33">
        <f t="shared" si="13"/>
        <v>0</v>
      </c>
      <c r="D32" s="38"/>
      <c r="E32" s="38"/>
      <c r="F32" s="38"/>
      <c r="G32" s="39"/>
      <c r="H32" s="35"/>
      <c r="I32" s="35"/>
      <c r="J32" s="35"/>
      <c r="K32" s="29">
        <f t="shared" si="14"/>
        <v>0</v>
      </c>
      <c r="L32" s="35"/>
      <c r="M32" s="35"/>
      <c r="N32" s="35"/>
      <c r="O32" s="30"/>
    </row>
    <row r="33" spans="1:15" x14ac:dyDescent="0.25">
      <c r="A33" s="36" t="s">
        <v>52</v>
      </c>
      <c r="B33" s="37" t="s">
        <v>53</v>
      </c>
      <c r="C33" s="33">
        <f t="shared" si="13"/>
        <v>1684581</v>
      </c>
      <c r="D33" s="38">
        <v>759074</v>
      </c>
      <c r="E33" s="38">
        <v>925507</v>
      </c>
      <c r="F33" s="38"/>
      <c r="G33" s="39">
        <v>2052293</v>
      </c>
      <c r="H33" s="35">
        <v>749201</v>
      </c>
      <c r="I33" s="35">
        <v>1303092</v>
      </c>
      <c r="J33" s="35"/>
      <c r="K33" s="29">
        <f t="shared" si="14"/>
        <v>2014417</v>
      </c>
      <c r="L33" s="35">
        <v>738414</v>
      </c>
      <c r="M33" s="35">
        <v>1276003</v>
      </c>
      <c r="N33" s="35"/>
      <c r="O33" s="30">
        <f t="shared" si="4"/>
        <v>98.154454554003749</v>
      </c>
    </row>
    <row r="34" spans="1:15" ht="16.5" thickBot="1" x14ac:dyDescent="0.3">
      <c r="A34" s="48" t="s">
        <v>54</v>
      </c>
      <c r="B34" s="49" t="s">
        <v>41</v>
      </c>
      <c r="C34" s="50">
        <f t="shared" si="13"/>
        <v>1447613</v>
      </c>
      <c r="D34" s="51">
        <v>742287</v>
      </c>
      <c r="E34" s="51">
        <v>705326</v>
      </c>
      <c r="F34" s="52"/>
      <c r="G34" s="53">
        <v>1467338</v>
      </c>
      <c r="H34" s="54">
        <v>742287</v>
      </c>
      <c r="I34" s="54">
        <v>725051</v>
      </c>
      <c r="J34" s="44"/>
      <c r="K34" s="55">
        <f t="shared" si="14"/>
        <v>1454051</v>
      </c>
      <c r="L34" s="54">
        <v>738414</v>
      </c>
      <c r="M34" s="54">
        <v>715637</v>
      </c>
      <c r="N34" s="44"/>
      <c r="O34" s="18">
        <f t="shared" si="4"/>
        <v>99.094482661799802</v>
      </c>
    </row>
    <row r="35" spans="1:15" ht="16.5" thickBot="1" x14ac:dyDescent="0.3">
      <c r="A35" s="56" t="s">
        <v>55</v>
      </c>
      <c r="B35" s="20" t="s">
        <v>56</v>
      </c>
      <c r="C35" s="21">
        <f>SUM(C36:C40)</f>
        <v>448600</v>
      </c>
      <c r="D35" s="21">
        <f t="shared" ref="D35:F35" si="15">SUM(D36:D40)</f>
        <v>448600</v>
      </c>
      <c r="E35" s="21">
        <f t="shared" si="15"/>
        <v>0</v>
      </c>
      <c r="F35" s="21">
        <f t="shared" si="15"/>
        <v>0</v>
      </c>
      <c r="G35" s="22">
        <f>SUM(G36:G40)</f>
        <v>598600</v>
      </c>
      <c r="H35" s="23">
        <f>SUM(H36:H40)</f>
        <v>598600</v>
      </c>
      <c r="I35" s="24">
        <f>SUM(I36:I40)</f>
        <v>0</v>
      </c>
      <c r="J35" s="24">
        <f>SUM(J36:J40)</f>
        <v>0</v>
      </c>
      <c r="K35" s="23">
        <f>SUM(K36:K41)</f>
        <v>598259</v>
      </c>
      <c r="L35" s="23">
        <f>SUM(L36:L41)</f>
        <v>598259</v>
      </c>
      <c r="M35" s="24">
        <f t="shared" ref="M35:N35" si="16">SUM(M36:M40)</f>
        <v>0</v>
      </c>
      <c r="N35" s="24">
        <f t="shared" si="16"/>
        <v>0</v>
      </c>
      <c r="O35" s="18">
        <f t="shared" si="4"/>
        <v>99.943033745405955</v>
      </c>
    </row>
    <row r="36" spans="1:15" x14ac:dyDescent="0.25">
      <c r="A36" s="57" t="s">
        <v>57</v>
      </c>
      <c r="B36" s="58" t="s">
        <v>58</v>
      </c>
      <c r="C36" s="59">
        <f>SUM(D36:F36)</f>
        <v>6600</v>
      </c>
      <c r="D36" s="59">
        <v>6600</v>
      </c>
      <c r="E36" s="59"/>
      <c r="F36" s="59"/>
      <c r="G36" s="60">
        <v>6600</v>
      </c>
      <c r="H36" s="29">
        <v>6600</v>
      </c>
      <c r="I36" s="29"/>
      <c r="J36" s="29"/>
      <c r="K36" s="29">
        <f>SUM(L36:N36)</f>
        <v>5996</v>
      </c>
      <c r="L36" s="29">
        <v>5996</v>
      </c>
      <c r="M36" s="29"/>
      <c r="N36" s="29"/>
      <c r="O36" s="30">
        <f t="shared" si="4"/>
        <v>90.848484848484844</v>
      </c>
    </row>
    <row r="37" spans="1:15" x14ac:dyDescent="0.25">
      <c r="A37" s="31" t="s">
        <v>59</v>
      </c>
      <c r="B37" s="37" t="s">
        <v>60</v>
      </c>
      <c r="C37" s="61">
        <f t="shared" ref="C37:C40" si="17">SUM(D37:F37)</f>
        <v>405000</v>
      </c>
      <c r="D37" s="38">
        <v>405000</v>
      </c>
      <c r="E37" s="38"/>
      <c r="F37" s="38"/>
      <c r="G37" s="62">
        <v>555000</v>
      </c>
      <c r="H37" s="35">
        <f>405000+150000</f>
        <v>555000</v>
      </c>
      <c r="I37" s="35"/>
      <c r="J37" s="35"/>
      <c r="K37" s="29">
        <f t="shared" ref="K37:K41" si="18">SUM(L37:N37)</f>
        <v>560205</v>
      </c>
      <c r="L37" s="35">
        <v>560205</v>
      </c>
      <c r="M37" s="35"/>
      <c r="N37" s="35"/>
      <c r="O37" s="30">
        <f t="shared" si="4"/>
        <v>100.93783783783783</v>
      </c>
    </row>
    <row r="38" spans="1:15" x14ac:dyDescent="0.25">
      <c r="A38" s="36" t="s">
        <v>61</v>
      </c>
      <c r="B38" s="37" t="s">
        <v>62</v>
      </c>
      <c r="C38" s="61">
        <f t="shared" si="17"/>
        <v>28000</v>
      </c>
      <c r="D38" s="38">
        <v>28000</v>
      </c>
      <c r="E38" s="38"/>
      <c r="F38" s="38"/>
      <c r="G38" s="62">
        <v>28000</v>
      </c>
      <c r="H38" s="35">
        <v>28000</v>
      </c>
      <c r="I38" s="35"/>
      <c r="J38" s="35"/>
      <c r="K38" s="29">
        <f t="shared" si="18"/>
        <v>25228</v>
      </c>
      <c r="L38" s="35">
        <v>25228</v>
      </c>
      <c r="M38" s="35"/>
      <c r="N38" s="35"/>
      <c r="O38" s="30">
        <f t="shared" si="4"/>
        <v>90.100000000000009</v>
      </c>
    </row>
    <row r="39" spans="1:15" ht="25.5" customHeight="1" x14ac:dyDescent="0.25">
      <c r="A39" s="36" t="s">
        <v>63</v>
      </c>
      <c r="B39" s="37" t="s">
        <v>64</v>
      </c>
      <c r="C39" s="63">
        <f t="shared" si="17"/>
        <v>5600</v>
      </c>
      <c r="D39" s="38">
        <v>5600</v>
      </c>
      <c r="E39" s="38"/>
      <c r="F39" s="38"/>
      <c r="G39" s="62">
        <v>5600</v>
      </c>
      <c r="H39" s="35">
        <v>5600</v>
      </c>
      <c r="I39" s="35"/>
      <c r="J39" s="35"/>
      <c r="K39" s="29">
        <f t="shared" si="18"/>
        <v>4138</v>
      </c>
      <c r="L39" s="35">
        <v>4138</v>
      </c>
      <c r="M39" s="35"/>
      <c r="N39" s="35"/>
      <c r="O39" s="30">
        <f t="shared" si="4"/>
        <v>73.892857142857139</v>
      </c>
    </row>
    <row r="40" spans="1:15" ht="63" x14ac:dyDescent="0.25">
      <c r="A40" s="36" t="s">
        <v>65</v>
      </c>
      <c r="B40" s="37" t="s">
        <v>66</v>
      </c>
      <c r="C40" s="64">
        <f t="shared" si="17"/>
        <v>3400</v>
      </c>
      <c r="D40" s="38">
        <v>3400</v>
      </c>
      <c r="E40" s="38"/>
      <c r="F40" s="38"/>
      <c r="G40" s="62">
        <v>3400</v>
      </c>
      <c r="H40" s="35">
        <v>3400</v>
      </c>
      <c r="I40" s="35"/>
      <c r="J40" s="35"/>
      <c r="K40" s="29">
        <f t="shared" si="18"/>
        <v>1712</v>
      </c>
      <c r="L40" s="35">
        <v>1712</v>
      </c>
      <c r="M40" s="35"/>
      <c r="N40" s="35"/>
      <c r="O40" s="30">
        <f t="shared" si="4"/>
        <v>50.352941176470587</v>
      </c>
    </row>
    <row r="41" spans="1:15" ht="16.5" thickBot="1" x14ac:dyDescent="0.3">
      <c r="A41" s="65" t="s">
        <v>287</v>
      </c>
      <c r="B41" s="66" t="s">
        <v>288</v>
      </c>
      <c r="C41" s="67"/>
      <c r="D41" s="68"/>
      <c r="E41" s="68"/>
      <c r="F41" s="68"/>
      <c r="G41" s="69"/>
      <c r="H41" s="70"/>
      <c r="I41" s="70"/>
      <c r="J41" s="70"/>
      <c r="K41" s="29">
        <f t="shared" si="18"/>
        <v>980</v>
      </c>
      <c r="L41" s="70">
        <v>980</v>
      </c>
      <c r="M41" s="70"/>
      <c r="N41" s="70"/>
      <c r="O41" s="18"/>
    </row>
    <row r="42" spans="1:15" ht="16.5" thickBot="1" x14ac:dyDescent="0.3">
      <c r="A42" s="56" t="s">
        <v>67</v>
      </c>
      <c r="B42" s="20" t="s">
        <v>68</v>
      </c>
      <c r="C42" s="21">
        <f>SUM(C43:C53)</f>
        <v>607512</v>
      </c>
      <c r="D42" s="21">
        <f t="shared" ref="D42:F42" si="19">SUM(D43:D53)</f>
        <v>277419</v>
      </c>
      <c r="E42" s="21">
        <f t="shared" si="19"/>
        <v>330093</v>
      </c>
      <c r="F42" s="21">
        <f t="shared" si="19"/>
        <v>0</v>
      </c>
      <c r="G42" s="22">
        <f>SUM(G43:G53)</f>
        <v>744748</v>
      </c>
      <c r="H42" s="23">
        <f>SUM(H43:H53)</f>
        <v>394675</v>
      </c>
      <c r="I42" s="23">
        <f>SUM(I43:I53)</f>
        <v>350073</v>
      </c>
      <c r="J42" s="23">
        <f>SUM(J43:J53)</f>
        <v>0</v>
      </c>
      <c r="K42" s="23">
        <f t="shared" ref="K42:N42" si="20">SUM(K43:K53)</f>
        <v>419574</v>
      </c>
      <c r="L42" s="23">
        <f t="shared" si="20"/>
        <v>232828</v>
      </c>
      <c r="M42" s="23">
        <f t="shared" si="20"/>
        <v>186746</v>
      </c>
      <c r="N42" s="23">
        <f t="shared" si="20"/>
        <v>0</v>
      </c>
      <c r="O42" s="18">
        <f t="shared" si="4"/>
        <v>56.337714233539394</v>
      </c>
    </row>
    <row r="43" spans="1:15" x14ac:dyDescent="0.25">
      <c r="A43" s="31" t="s">
        <v>69</v>
      </c>
      <c r="B43" s="32" t="s">
        <v>70</v>
      </c>
      <c r="C43" s="33">
        <f>SUM(D43:F43)</f>
        <v>75</v>
      </c>
      <c r="D43" s="33"/>
      <c r="E43" s="33">
        <v>75</v>
      </c>
      <c r="F43" s="33"/>
      <c r="G43" s="34">
        <v>13600</v>
      </c>
      <c r="H43" s="29">
        <v>13525</v>
      </c>
      <c r="I43" s="29">
        <v>75</v>
      </c>
      <c r="J43" s="29"/>
      <c r="K43" s="29">
        <f>SUM(L43:N43)</f>
        <v>17067</v>
      </c>
      <c r="L43" s="29">
        <v>16860</v>
      </c>
      <c r="M43" s="29">
        <v>207</v>
      </c>
      <c r="N43" s="29"/>
      <c r="O43" s="30">
        <f t="shared" si="4"/>
        <v>125.49264705882352</v>
      </c>
    </row>
    <row r="44" spans="1:15" x14ac:dyDescent="0.25">
      <c r="A44" s="31" t="s">
        <v>71</v>
      </c>
      <c r="B44" s="37" t="s">
        <v>72</v>
      </c>
      <c r="C44" s="33">
        <f t="shared" ref="C44:C53" si="21">SUM(D44:F44)</f>
        <v>25502</v>
      </c>
      <c r="D44" s="38">
        <v>21530</v>
      </c>
      <c r="E44" s="38">
        <v>3972</v>
      </c>
      <c r="F44" s="38"/>
      <c r="G44" s="39">
        <v>32612</v>
      </c>
      <c r="H44" s="35">
        <v>21530</v>
      </c>
      <c r="I44" s="35">
        <v>11082</v>
      </c>
      <c r="J44" s="35"/>
      <c r="K44" s="29">
        <f t="shared" ref="K44:K53" si="22">SUM(L44:N44)</f>
        <v>27602</v>
      </c>
      <c r="L44" s="35">
        <v>23714</v>
      </c>
      <c r="M44" s="35">
        <v>3888</v>
      </c>
      <c r="N44" s="35"/>
      <c r="O44" s="30">
        <f t="shared" si="4"/>
        <v>84.637556727584936</v>
      </c>
    </row>
    <row r="45" spans="1:15" x14ac:dyDescent="0.25">
      <c r="A45" s="36" t="s">
        <v>73</v>
      </c>
      <c r="B45" s="37" t="s">
        <v>74</v>
      </c>
      <c r="C45" s="33">
        <f t="shared" si="21"/>
        <v>4032</v>
      </c>
      <c r="D45" s="38">
        <v>3882</v>
      </c>
      <c r="E45" s="38">
        <v>150</v>
      </c>
      <c r="F45" s="38"/>
      <c r="G45" s="39">
        <v>4032</v>
      </c>
      <c r="H45" s="35">
        <v>3882</v>
      </c>
      <c r="I45" s="35">
        <v>150</v>
      </c>
      <c r="J45" s="35"/>
      <c r="K45" s="29">
        <f t="shared" si="22"/>
        <v>8193</v>
      </c>
      <c r="L45" s="35">
        <v>8193</v>
      </c>
      <c r="M45" s="35"/>
      <c r="N45" s="35"/>
      <c r="O45" s="30">
        <f t="shared" si="4"/>
        <v>203.19940476190476</v>
      </c>
    </row>
    <row r="46" spans="1:15" x14ac:dyDescent="0.25">
      <c r="A46" s="36" t="s">
        <v>75</v>
      </c>
      <c r="B46" s="37" t="s">
        <v>76</v>
      </c>
      <c r="C46" s="33">
        <f t="shared" si="21"/>
        <v>41187</v>
      </c>
      <c r="D46" s="38">
        <v>20187</v>
      </c>
      <c r="E46" s="38">
        <v>21000</v>
      </c>
      <c r="F46" s="38"/>
      <c r="G46" s="39">
        <v>60917</v>
      </c>
      <c r="H46" s="35">
        <v>39917</v>
      </c>
      <c r="I46" s="35">
        <v>21000</v>
      </c>
      <c r="J46" s="35"/>
      <c r="K46" s="29">
        <f t="shared" si="22"/>
        <v>23339</v>
      </c>
      <c r="L46" s="35">
        <v>23339</v>
      </c>
      <c r="M46" s="35"/>
      <c r="N46" s="35"/>
      <c r="O46" s="30">
        <f t="shared" si="4"/>
        <v>38.312786250143638</v>
      </c>
    </row>
    <row r="47" spans="1:15" x14ac:dyDescent="0.25">
      <c r="A47" s="36" t="s">
        <v>77</v>
      </c>
      <c r="B47" s="37" t="s">
        <v>78</v>
      </c>
      <c r="C47" s="33">
        <f t="shared" si="21"/>
        <v>34874</v>
      </c>
      <c r="D47" s="38">
        <v>33179</v>
      </c>
      <c r="E47" s="38">
        <v>1695</v>
      </c>
      <c r="F47" s="38"/>
      <c r="G47" s="39">
        <v>34874</v>
      </c>
      <c r="H47" s="35">
        <v>33179</v>
      </c>
      <c r="I47" s="35">
        <v>1695</v>
      </c>
      <c r="J47" s="35"/>
      <c r="K47" s="29">
        <f t="shared" si="22"/>
        <v>27880</v>
      </c>
      <c r="L47" s="35">
        <v>26375</v>
      </c>
      <c r="M47" s="35">
        <v>1505</v>
      </c>
      <c r="N47" s="35"/>
      <c r="O47" s="30">
        <f t="shared" si="4"/>
        <v>79.94494465791135</v>
      </c>
    </row>
    <row r="48" spans="1:15" x14ac:dyDescent="0.25">
      <c r="A48" s="36" t="s">
        <v>79</v>
      </c>
      <c r="B48" s="37" t="s">
        <v>80</v>
      </c>
      <c r="C48" s="33">
        <f t="shared" si="21"/>
        <v>67970</v>
      </c>
      <c r="D48" s="38">
        <v>60669</v>
      </c>
      <c r="E48" s="38">
        <v>7301</v>
      </c>
      <c r="F48" s="38"/>
      <c r="G48" s="39">
        <v>69889</v>
      </c>
      <c r="H48" s="35">
        <v>60669</v>
      </c>
      <c r="I48" s="35">
        <v>9220</v>
      </c>
      <c r="J48" s="35"/>
      <c r="K48" s="29">
        <f t="shared" si="22"/>
        <v>17522</v>
      </c>
      <c r="L48" s="35">
        <v>16249</v>
      </c>
      <c r="M48" s="35">
        <v>1273</v>
      </c>
      <c r="N48" s="35"/>
      <c r="O48" s="30">
        <f t="shared" si="4"/>
        <v>25.07118430654323</v>
      </c>
    </row>
    <row r="49" spans="1:15" x14ac:dyDescent="0.25">
      <c r="A49" s="36" t="s">
        <v>81</v>
      </c>
      <c r="B49" s="71" t="s">
        <v>82</v>
      </c>
      <c r="C49" s="33">
        <f t="shared" si="21"/>
        <v>433792</v>
      </c>
      <c r="D49" s="72">
        <v>137892</v>
      </c>
      <c r="E49" s="72">
        <v>295900</v>
      </c>
      <c r="F49" s="72"/>
      <c r="G49" s="39">
        <f>H49+I49</f>
        <v>528744</v>
      </c>
      <c r="H49" s="35">
        <f>173293+48600</f>
        <v>221893</v>
      </c>
      <c r="I49" s="35">
        <v>306851</v>
      </c>
      <c r="J49" s="35"/>
      <c r="K49" s="29">
        <f t="shared" si="22"/>
        <v>294929</v>
      </c>
      <c r="L49" s="35">
        <v>115171</v>
      </c>
      <c r="M49" s="35">
        <v>179758</v>
      </c>
      <c r="N49" s="35"/>
      <c r="O49" s="30">
        <f t="shared" si="4"/>
        <v>55.779167234048984</v>
      </c>
    </row>
    <row r="50" spans="1:15" x14ac:dyDescent="0.25">
      <c r="A50" s="36" t="s">
        <v>83</v>
      </c>
      <c r="B50" s="37" t="s">
        <v>84</v>
      </c>
      <c r="C50" s="33">
        <f t="shared" si="21"/>
        <v>0</v>
      </c>
      <c r="D50" s="38"/>
      <c r="E50" s="38"/>
      <c r="F50" s="38"/>
      <c r="G50" s="39"/>
      <c r="H50" s="35"/>
      <c r="I50" s="35"/>
      <c r="J50" s="35"/>
      <c r="K50" s="29">
        <f t="shared" si="22"/>
        <v>1278</v>
      </c>
      <c r="L50" s="35">
        <v>1163</v>
      </c>
      <c r="M50" s="35">
        <v>115</v>
      </c>
      <c r="N50" s="35"/>
      <c r="O50" s="30"/>
    </row>
    <row r="51" spans="1:15" x14ac:dyDescent="0.25">
      <c r="A51" s="36" t="s">
        <v>85</v>
      </c>
      <c r="B51" s="37" t="s">
        <v>86</v>
      </c>
      <c r="C51" s="33">
        <f t="shared" si="21"/>
        <v>0</v>
      </c>
      <c r="D51" s="38"/>
      <c r="E51" s="38"/>
      <c r="F51" s="38"/>
      <c r="G51" s="39"/>
      <c r="H51" s="35"/>
      <c r="I51" s="35"/>
      <c r="J51" s="35"/>
      <c r="K51" s="29">
        <f t="shared" si="22"/>
        <v>0</v>
      </c>
      <c r="L51" s="35"/>
      <c r="M51" s="35"/>
      <c r="N51" s="35"/>
      <c r="O51" s="30"/>
    </row>
    <row r="52" spans="1:15" x14ac:dyDescent="0.25">
      <c r="A52" s="48" t="s">
        <v>87</v>
      </c>
      <c r="B52" s="49" t="s">
        <v>88</v>
      </c>
      <c r="C52" s="33">
        <f t="shared" si="21"/>
        <v>0</v>
      </c>
      <c r="D52" s="52"/>
      <c r="E52" s="52"/>
      <c r="F52" s="52"/>
      <c r="G52" s="73"/>
      <c r="H52" s="35"/>
      <c r="I52" s="35"/>
      <c r="J52" s="35"/>
      <c r="K52" s="29">
        <f t="shared" si="22"/>
        <v>1038</v>
      </c>
      <c r="L52" s="35">
        <v>1038</v>
      </c>
      <c r="M52" s="35"/>
      <c r="N52" s="35"/>
      <c r="O52" s="30"/>
    </row>
    <row r="53" spans="1:15" ht="16.5" thickBot="1" x14ac:dyDescent="0.3">
      <c r="A53" s="48" t="s">
        <v>89</v>
      </c>
      <c r="B53" s="49" t="s">
        <v>90</v>
      </c>
      <c r="C53" s="33">
        <f t="shared" si="21"/>
        <v>80</v>
      </c>
      <c r="D53" s="52">
        <v>80</v>
      </c>
      <c r="E53" s="52"/>
      <c r="F53" s="52"/>
      <c r="G53" s="73">
        <v>80</v>
      </c>
      <c r="H53" s="44">
        <v>80</v>
      </c>
      <c r="I53" s="44"/>
      <c r="J53" s="44"/>
      <c r="K53" s="29">
        <f t="shared" si="22"/>
        <v>726</v>
      </c>
      <c r="L53" s="44">
        <v>726</v>
      </c>
      <c r="M53" s="44"/>
      <c r="N53" s="44"/>
      <c r="O53" s="18">
        <f t="shared" si="4"/>
        <v>907.49999999999989</v>
      </c>
    </row>
    <row r="54" spans="1:15" ht="14.25" customHeight="1" thickBot="1" x14ac:dyDescent="0.3">
      <c r="A54" s="56" t="s">
        <v>91</v>
      </c>
      <c r="B54" s="20" t="s">
        <v>92</v>
      </c>
      <c r="C54" s="21">
        <f>SUM(C55:C59)</f>
        <v>160225</v>
      </c>
      <c r="D54" s="21">
        <f t="shared" ref="D54:F54" si="23">SUM(D55:D59)</f>
        <v>160225</v>
      </c>
      <c r="E54" s="21">
        <f t="shared" si="23"/>
        <v>0</v>
      </c>
      <c r="F54" s="21">
        <f t="shared" si="23"/>
        <v>0</v>
      </c>
      <c r="G54" s="22">
        <f>SUM(G55:G59)</f>
        <v>181260</v>
      </c>
      <c r="H54" s="74">
        <f t="shared" ref="H54" si="24">SUM(H55:H59)</f>
        <v>181260</v>
      </c>
      <c r="I54" s="24"/>
      <c r="J54" s="24"/>
      <c r="K54" s="23">
        <f>SUM(K55:K59)</f>
        <v>267</v>
      </c>
      <c r="L54" s="23">
        <f>SUM(L55:L59)</f>
        <v>267</v>
      </c>
      <c r="M54" s="23">
        <f t="shared" ref="M54:N54" si="25">SUM(M55:M59)</f>
        <v>0</v>
      </c>
      <c r="N54" s="23">
        <f t="shared" si="25"/>
        <v>0</v>
      </c>
      <c r="O54" s="18">
        <f t="shared" si="4"/>
        <v>0.14730221780867261</v>
      </c>
    </row>
    <row r="55" spans="1:15" x14ac:dyDescent="0.25">
      <c r="A55" s="31" t="s">
        <v>93</v>
      </c>
      <c r="B55" s="32" t="s">
        <v>94</v>
      </c>
      <c r="C55" s="33"/>
      <c r="D55" s="33"/>
      <c r="E55" s="33"/>
      <c r="F55" s="33"/>
      <c r="G55" s="34"/>
      <c r="H55" s="29"/>
      <c r="I55" s="29"/>
      <c r="J55" s="29"/>
      <c r="K55" s="29">
        <f>SUM(L55:N55)</f>
        <v>0</v>
      </c>
      <c r="L55" s="29"/>
      <c r="M55" s="29"/>
      <c r="N55" s="29"/>
      <c r="O55" s="30"/>
    </row>
    <row r="56" spans="1:15" x14ac:dyDescent="0.25">
      <c r="A56" s="36" t="s">
        <v>95</v>
      </c>
      <c r="B56" s="37" t="s">
        <v>96</v>
      </c>
      <c r="C56" s="38">
        <f>SUM(D56:F56)</f>
        <v>160225</v>
      </c>
      <c r="D56" s="38">
        <v>160225</v>
      </c>
      <c r="E56" s="38"/>
      <c r="F56" s="38"/>
      <c r="G56" s="39">
        <v>181260</v>
      </c>
      <c r="H56" s="35">
        <f>160225+21035</f>
        <v>181260</v>
      </c>
      <c r="I56" s="35"/>
      <c r="J56" s="35"/>
      <c r="K56" s="29">
        <f t="shared" ref="K56:K59" si="26">SUM(L56:N56)</f>
        <v>267</v>
      </c>
      <c r="L56" s="35">
        <v>267</v>
      </c>
      <c r="M56" s="35"/>
      <c r="N56" s="35"/>
      <c r="O56" s="30">
        <f t="shared" si="4"/>
        <v>0.14730221780867261</v>
      </c>
    </row>
    <row r="57" spans="1:15" x14ac:dyDescent="0.25">
      <c r="A57" s="36" t="s">
        <v>97</v>
      </c>
      <c r="B57" s="37" t="s">
        <v>98</v>
      </c>
      <c r="C57" s="38"/>
      <c r="D57" s="38"/>
      <c r="E57" s="38"/>
      <c r="F57" s="38"/>
      <c r="G57" s="39"/>
      <c r="H57" s="35"/>
      <c r="I57" s="35"/>
      <c r="J57" s="35"/>
      <c r="K57" s="29">
        <f t="shared" si="26"/>
        <v>0</v>
      </c>
      <c r="L57" s="35"/>
      <c r="M57" s="35"/>
      <c r="N57" s="35"/>
      <c r="O57" s="30"/>
    </row>
    <row r="58" spans="1:15" x14ac:dyDescent="0.25">
      <c r="A58" s="36" t="s">
        <v>99</v>
      </c>
      <c r="B58" s="37" t="s">
        <v>100</v>
      </c>
      <c r="C58" s="38"/>
      <c r="D58" s="38"/>
      <c r="E58" s="38"/>
      <c r="F58" s="38"/>
      <c r="G58" s="39"/>
      <c r="H58" s="35"/>
      <c r="I58" s="35"/>
      <c r="J58" s="35"/>
      <c r="K58" s="29">
        <f t="shared" si="26"/>
        <v>0</v>
      </c>
      <c r="L58" s="35"/>
      <c r="M58" s="35"/>
      <c r="N58" s="35"/>
      <c r="O58" s="30"/>
    </row>
    <row r="59" spans="1:15" ht="16.5" thickBot="1" x14ac:dyDescent="0.3">
      <c r="A59" s="36" t="s">
        <v>101</v>
      </c>
      <c r="B59" s="75" t="s">
        <v>102</v>
      </c>
      <c r="C59" s="38"/>
      <c r="D59" s="38"/>
      <c r="E59" s="38"/>
      <c r="F59" s="38"/>
      <c r="G59" s="76"/>
      <c r="H59" s="44"/>
      <c r="I59" s="44"/>
      <c r="J59" s="44"/>
      <c r="K59" s="29">
        <f t="shared" si="26"/>
        <v>0</v>
      </c>
      <c r="L59" s="44"/>
      <c r="M59" s="44"/>
      <c r="N59" s="44"/>
      <c r="O59" s="18"/>
    </row>
    <row r="60" spans="1:15" ht="15" customHeight="1" thickBot="1" x14ac:dyDescent="0.3">
      <c r="A60" s="56" t="s">
        <v>103</v>
      </c>
      <c r="B60" s="20" t="s">
        <v>104</v>
      </c>
      <c r="C60" s="21">
        <f>SUM(C61:C64)</f>
        <v>1800</v>
      </c>
      <c r="D60" s="21">
        <f t="shared" ref="D60:F60" si="27">SUM(D61:D64)</f>
        <v>1800</v>
      </c>
      <c r="E60" s="21">
        <f t="shared" si="27"/>
        <v>0</v>
      </c>
      <c r="F60" s="21">
        <f t="shared" si="27"/>
        <v>0</v>
      </c>
      <c r="G60" s="22">
        <f>SUM(G61:G64)</f>
        <v>4723</v>
      </c>
      <c r="H60" s="74">
        <f t="shared" ref="H60:I60" si="28">SUM(H61:H64)</f>
        <v>2633</v>
      </c>
      <c r="I60" s="74">
        <f t="shared" si="28"/>
        <v>2090</v>
      </c>
      <c r="J60" s="24"/>
      <c r="K60" s="23">
        <f>SUM(K61:K64)</f>
        <v>4836</v>
      </c>
      <c r="L60" s="23">
        <f>SUM(L61:L64)</f>
        <v>2546</v>
      </c>
      <c r="M60" s="23">
        <f t="shared" ref="M60:N60" si="29">SUM(M61:M64)</f>
        <v>2290</v>
      </c>
      <c r="N60" s="23">
        <f t="shared" si="29"/>
        <v>0</v>
      </c>
      <c r="O60" s="18">
        <f t="shared" si="4"/>
        <v>102.39254710988779</v>
      </c>
    </row>
    <row r="61" spans="1:15" x14ac:dyDescent="0.25">
      <c r="A61" s="31" t="s">
        <v>105</v>
      </c>
      <c r="B61" s="32" t="s">
        <v>106</v>
      </c>
      <c r="C61" s="33">
        <f>SUM(D61:F61)</f>
        <v>1800</v>
      </c>
      <c r="D61" s="33">
        <v>1800</v>
      </c>
      <c r="E61" s="33"/>
      <c r="F61" s="33"/>
      <c r="G61" s="34">
        <v>1800</v>
      </c>
      <c r="H61" s="29">
        <v>1800</v>
      </c>
      <c r="I61" s="29"/>
      <c r="J61" s="29"/>
      <c r="K61" s="29">
        <f>SUM(L61:N61)</f>
        <v>1800</v>
      </c>
      <c r="L61" s="29">
        <v>1800</v>
      </c>
      <c r="M61" s="29"/>
      <c r="N61" s="29"/>
      <c r="O61" s="30">
        <f t="shared" si="4"/>
        <v>100</v>
      </c>
    </row>
    <row r="62" spans="1:15" x14ac:dyDescent="0.25">
      <c r="A62" s="36" t="s">
        <v>107</v>
      </c>
      <c r="B62" s="37" t="s">
        <v>108</v>
      </c>
      <c r="C62" s="38"/>
      <c r="D62" s="38"/>
      <c r="E62" s="38"/>
      <c r="F62" s="38"/>
      <c r="G62" s="39">
        <v>450</v>
      </c>
      <c r="H62" s="35">
        <v>300</v>
      </c>
      <c r="I62" s="35">
        <v>150</v>
      </c>
      <c r="J62" s="35"/>
      <c r="K62" s="29">
        <f t="shared" ref="K62:K64" si="30">SUM(L62:N62)</f>
        <v>513</v>
      </c>
      <c r="L62" s="35">
        <v>163</v>
      </c>
      <c r="M62" s="35">
        <v>350</v>
      </c>
      <c r="N62" s="35"/>
      <c r="O62" s="30">
        <f t="shared" si="4"/>
        <v>113.99999999999999</v>
      </c>
    </row>
    <row r="63" spans="1:15" x14ac:dyDescent="0.25">
      <c r="A63" s="36" t="s">
        <v>109</v>
      </c>
      <c r="B63" s="37" t="s">
        <v>110</v>
      </c>
      <c r="C63" s="38"/>
      <c r="D63" s="38"/>
      <c r="E63" s="38"/>
      <c r="F63" s="38"/>
      <c r="G63" s="39">
        <v>2473</v>
      </c>
      <c r="H63" s="35">
        <v>533</v>
      </c>
      <c r="I63" s="35">
        <v>1940</v>
      </c>
      <c r="J63" s="35"/>
      <c r="K63" s="29">
        <f t="shared" si="30"/>
        <v>2523</v>
      </c>
      <c r="L63" s="35">
        <v>583</v>
      </c>
      <c r="M63" s="35">
        <v>1940</v>
      </c>
      <c r="N63" s="35"/>
      <c r="O63" s="30">
        <f t="shared" si="4"/>
        <v>102.02183582693085</v>
      </c>
    </row>
    <row r="64" spans="1:15" ht="16.5" thickBot="1" x14ac:dyDescent="0.3">
      <c r="A64" s="48"/>
      <c r="B64" s="49" t="s">
        <v>111</v>
      </c>
      <c r="C64" s="52"/>
      <c r="D64" s="52"/>
      <c r="E64" s="52"/>
      <c r="F64" s="52"/>
      <c r="G64" s="73"/>
      <c r="H64" s="44"/>
      <c r="I64" s="44"/>
      <c r="J64" s="44"/>
      <c r="K64" s="29">
        <f t="shared" si="30"/>
        <v>0</v>
      </c>
      <c r="L64" s="44"/>
      <c r="M64" s="44"/>
      <c r="N64" s="44"/>
      <c r="O64" s="18"/>
    </row>
    <row r="65" spans="1:15" ht="14.25" customHeight="1" thickBot="1" x14ac:dyDescent="0.3">
      <c r="A65" s="56" t="s">
        <v>112</v>
      </c>
      <c r="B65" s="45" t="s">
        <v>113</v>
      </c>
      <c r="C65" s="46">
        <f>SUM(C66:C69)</f>
        <v>500</v>
      </c>
      <c r="D65" s="46">
        <f t="shared" ref="D65:F65" si="31">SUM(D66:D69)</f>
        <v>0</v>
      </c>
      <c r="E65" s="46">
        <f t="shared" si="31"/>
        <v>500</v>
      </c>
      <c r="F65" s="46">
        <f t="shared" si="31"/>
        <v>0</v>
      </c>
      <c r="G65" s="22">
        <f>SUM(G66:G68)</f>
        <v>27818</v>
      </c>
      <c r="H65" s="22">
        <f t="shared" ref="H65:J65" si="32">SUM(H66:H68)</f>
        <v>0</v>
      </c>
      <c r="I65" s="74">
        <f t="shared" si="32"/>
        <v>27818</v>
      </c>
      <c r="J65" s="22">
        <f t="shared" si="32"/>
        <v>0</v>
      </c>
      <c r="K65" s="77">
        <f t="shared" ref="K65:N65" si="33">SUM(K66:K68)</f>
        <v>16997</v>
      </c>
      <c r="L65" s="77">
        <f t="shared" si="33"/>
        <v>16</v>
      </c>
      <c r="M65" s="77">
        <f t="shared" si="33"/>
        <v>16981</v>
      </c>
      <c r="N65" s="77">
        <f t="shared" si="33"/>
        <v>0</v>
      </c>
      <c r="O65" s="18">
        <f t="shared" si="4"/>
        <v>61.100726148536921</v>
      </c>
    </row>
    <row r="66" spans="1:15" x14ac:dyDescent="0.25">
      <c r="A66" s="31" t="s">
        <v>114</v>
      </c>
      <c r="B66" s="32" t="s">
        <v>115</v>
      </c>
      <c r="C66" s="33"/>
      <c r="D66" s="33"/>
      <c r="E66" s="33"/>
      <c r="F66" s="33"/>
      <c r="G66" s="39"/>
      <c r="H66" s="29"/>
      <c r="I66" s="29"/>
      <c r="J66" s="29"/>
      <c r="K66" s="29"/>
      <c r="L66" s="29"/>
      <c r="M66" s="29"/>
      <c r="N66" s="29"/>
      <c r="O66" s="30"/>
    </row>
    <row r="67" spans="1:15" x14ac:dyDescent="0.25">
      <c r="A67" s="36" t="s">
        <v>116</v>
      </c>
      <c r="B67" s="37" t="s">
        <v>117</v>
      </c>
      <c r="C67" s="38">
        <f>SUM(D67:F67)</f>
        <v>500</v>
      </c>
      <c r="D67" s="38"/>
      <c r="E67" s="38">
        <v>500</v>
      </c>
      <c r="F67" s="38"/>
      <c r="G67" s="39">
        <v>26818</v>
      </c>
      <c r="H67" s="35"/>
      <c r="I67" s="35">
        <v>26818</v>
      </c>
      <c r="J67" s="35"/>
      <c r="K67" s="35">
        <f>SUM(L66:N67)</f>
        <v>15981</v>
      </c>
      <c r="L67" s="35"/>
      <c r="M67" s="35">
        <v>15981</v>
      </c>
      <c r="N67" s="35"/>
      <c r="O67" s="30">
        <f t="shared" si="4"/>
        <v>59.590573495413523</v>
      </c>
    </row>
    <row r="68" spans="1:15" x14ac:dyDescent="0.25">
      <c r="A68" s="36" t="s">
        <v>118</v>
      </c>
      <c r="B68" s="37" t="s">
        <v>119</v>
      </c>
      <c r="C68" s="38"/>
      <c r="D68" s="38"/>
      <c r="E68" s="38"/>
      <c r="F68" s="38"/>
      <c r="G68" s="39">
        <v>1000</v>
      </c>
      <c r="H68" s="35"/>
      <c r="I68" s="35">
        <v>1000</v>
      </c>
      <c r="J68" s="35"/>
      <c r="K68" s="35">
        <f>SUM(L68:N68)</f>
        <v>1016</v>
      </c>
      <c r="L68" s="35">
        <v>16</v>
      </c>
      <c r="M68" s="35">
        <v>1000</v>
      </c>
      <c r="N68" s="35"/>
      <c r="O68" s="30">
        <f t="shared" si="4"/>
        <v>101.6</v>
      </c>
    </row>
    <row r="69" spans="1:15" ht="16.5" thickBot="1" x14ac:dyDescent="0.3">
      <c r="A69" s="48"/>
      <c r="B69" s="49" t="s">
        <v>120</v>
      </c>
      <c r="C69" s="52"/>
      <c r="D69" s="52"/>
      <c r="E69" s="52"/>
      <c r="F69" s="52"/>
      <c r="G69" s="73"/>
      <c r="H69" s="44"/>
      <c r="I69" s="44"/>
      <c r="J69" s="44"/>
      <c r="K69" s="44"/>
      <c r="L69" s="44"/>
      <c r="M69" s="44"/>
      <c r="N69" s="44"/>
      <c r="O69" s="18"/>
    </row>
    <row r="70" spans="1:15" ht="14.25" customHeight="1" thickBot="1" x14ac:dyDescent="0.3">
      <c r="A70" s="78"/>
      <c r="B70" s="79" t="s">
        <v>121</v>
      </c>
      <c r="C70" s="80">
        <f>SUM(C60,C42,C35,C11)</f>
        <v>2449702</v>
      </c>
      <c r="D70" s="80">
        <f t="shared" ref="D70:F70" si="34">SUM(D60,D42,D35,D11)</f>
        <v>1983660</v>
      </c>
      <c r="E70" s="80">
        <f t="shared" si="34"/>
        <v>466042</v>
      </c>
      <c r="F70" s="80">
        <f t="shared" si="34"/>
        <v>0</v>
      </c>
      <c r="G70" s="81">
        <f>SUM(G60,G42,G35,G21,G12)</f>
        <v>2905057</v>
      </c>
      <c r="H70" s="81">
        <f>SUM(H60,H42,H35,H21,H12)</f>
        <v>2380652</v>
      </c>
      <c r="I70" s="82">
        <f>SUM(I60,I42,I35,I21,I12)</f>
        <v>524405</v>
      </c>
      <c r="J70" s="82">
        <f>SUM(J60,J42,J35,J21,J12)</f>
        <v>0</v>
      </c>
      <c r="K70" s="82">
        <f t="shared" ref="K70:N70" si="35">SUM(K60,K42,K35,K21,K12)</f>
        <v>2581644</v>
      </c>
      <c r="L70" s="82">
        <f t="shared" si="35"/>
        <v>2245221</v>
      </c>
      <c r="M70" s="82">
        <f t="shared" si="35"/>
        <v>336423</v>
      </c>
      <c r="N70" s="82">
        <f t="shared" si="35"/>
        <v>0</v>
      </c>
      <c r="O70" s="18">
        <f t="shared" si="4"/>
        <v>88.867240814896235</v>
      </c>
    </row>
    <row r="71" spans="1:15" ht="15" customHeight="1" thickBot="1" x14ac:dyDescent="0.3">
      <c r="A71" s="78"/>
      <c r="B71" s="79" t="s">
        <v>122</v>
      </c>
      <c r="C71" s="80">
        <f>SUM(C65,C54,C28)</f>
        <v>1872089</v>
      </c>
      <c r="D71" s="80">
        <f t="shared" ref="D71:F71" si="36">SUM(D65,D54,D28)</f>
        <v>946082</v>
      </c>
      <c r="E71" s="80">
        <f t="shared" si="36"/>
        <v>926007</v>
      </c>
      <c r="F71" s="80">
        <f t="shared" si="36"/>
        <v>0</v>
      </c>
      <c r="G71" s="81">
        <f>SUM(G65,G54,G28)</f>
        <v>2694961</v>
      </c>
      <c r="H71" s="82">
        <f t="shared" ref="H71" si="37">SUM(H65,H54,H28)</f>
        <v>1364051</v>
      </c>
      <c r="I71" s="82">
        <f>SUM(I65,I54,I28)</f>
        <v>1330910</v>
      </c>
      <c r="J71" s="82">
        <f>SUM(J65,J54,J28)</f>
        <v>0</v>
      </c>
      <c r="K71" s="82">
        <f t="shared" ref="K71:L71" si="38">SUM(K65,K54,K28)</f>
        <v>2465271</v>
      </c>
      <c r="L71" s="82">
        <f t="shared" si="38"/>
        <v>1172287</v>
      </c>
      <c r="M71" s="82">
        <f t="shared" ref="M71:N71" si="39">SUM(M65,M54,M28)</f>
        <v>1292984</v>
      </c>
      <c r="N71" s="82">
        <f t="shared" si="39"/>
        <v>0</v>
      </c>
      <c r="O71" s="18">
        <f t="shared" si="4"/>
        <v>91.477056625309245</v>
      </c>
    </row>
    <row r="72" spans="1:15" ht="12" customHeight="1" thickBot="1" x14ac:dyDescent="0.3">
      <c r="A72" s="56"/>
      <c r="B72" s="20" t="s">
        <v>123</v>
      </c>
      <c r="C72" s="21">
        <f>SUM(C70:C71)</f>
        <v>4321791</v>
      </c>
      <c r="D72" s="21">
        <f t="shared" ref="D72:F72" si="40">SUM(D70:D71)</f>
        <v>2929742</v>
      </c>
      <c r="E72" s="21">
        <f t="shared" si="40"/>
        <v>1392049</v>
      </c>
      <c r="F72" s="21">
        <f t="shared" si="40"/>
        <v>0</v>
      </c>
      <c r="G72" s="22">
        <f>SUM(G70:G71)</f>
        <v>5600018</v>
      </c>
      <c r="H72" s="74">
        <f t="shared" ref="H72" si="41">SUM(H70:H71)</f>
        <v>3744703</v>
      </c>
      <c r="I72" s="74">
        <f>SUM(I70:I71)</f>
        <v>1855315</v>
      </c>
      <c r="J72" s="74">
        <f>SUM(J70:J71)</f>
        <v>0</v>
      </c>
      <c r="K72" s="74">
        <f t="shared" ref="K72:L72" si="42">SUM(K70:K71)</f>
        <v>5046915</v>
      </c>
      <c r="L72" s="74">
        <f t="shared" si="42"/>
        <v>3417508</v>
      </c>
      <c r="M72" s="74">
        <f t="shared" ref="M72:N72" si="43">SUM(M70:M71)</f>
        <v>1629407</v>
      </c>
      <c r="N72" s="74">
        <f t="shared" si="43"/>
        <v>0</v>
      </c>
      <c r="O72" s="18">
        <f t="shared" si="4"/>
        <v>90.123192461167093</v>
      </c>
    </row>
    <row r="73" spans="1:15" ht="12" customHeight="1" thickBot="1" x14ac:dyDescent="0.3">
      <c r="A73" s="56" t="s">
        <v>124</v>
      </c>
      <c r="B73" s="20" t="s">
        <v>125</v>
      </c>
      <c r="C73" s="21"/>
      <c r="D73" s="21"/>
      <c r="E73" s="21"/>
      <c r="F73" s="21"/>
      <c r="G73" s="22">
        <f>SUM(G75,G86)</f>
        <v>406116</v>
      </c>
      <c r="H73" s="74">
        <f t="shared" ref="H73" si="44">SUM(H75,H86)</f>
        <v>395836</v>
      </c>
      <c r="I73" s="74">
        <f>SUM(I75,I86)</f>
        <v>10280</v>
      </c>
      <c r="J73" s="74">
        <f>SUM(J75,J86)</f>
        <v>0</v>
      </c>
      <c r="K73" s="74">
        <f>SUM(K75,K86,K91)</f>
        <v>316409</v>
      </c>
      <c r="L73" s="74">
        <f>SUM(L75,L86,L91)</f>
        <v>306129</v>
      </c>
      <c r="M73" s="74">
        <f t="shared" ref="M73:N73" si="45">SUM(M75,M86)</f>
        <v>10280</v>
      </c>
      <c r="N73" s="74">
        <f t="shared" si="45"/>
        <v>0</v>
      </c>
      <c r="O73" s="18">
        <f t="shared" si="4"/>
        <v>77.91099094839899</v>
      </c>
    </row>
    <row r="74" spans="1:15" ht="14.1" customHeight="1" thickBot="1" x14ac:dyDescent="0.3">
      <c r="A74" s="83" t="s">
        <v>126</v>
      </c>
      <c r="B74" s="20" t="s">
        <v>127</v>
      </c>
      <c r="C74" s="21">
        <f>SUM(C75,C86)</f>
        <v>379044</v>
      </c>
      <c r="D74" s="21">
        <f t="shared" ref="D74:F74" si="46">SUM(D75,D86)</f>
        <v>45618</v>
      </c>
      <c r="E74" s="21">
        <f t="shared" si="46"/>
        <v>333426</v>
      </c>
      <c r="F74" s="21">
        <f t="shared" si="46"/>
        <v>0</v>
      </c>
      <c r="G74" s="22">
        <f>SUM(G75,G86)</f>
        <v>406116</v>
      </c>
      <c r="H74" s="74">
        <f t="shared" ref="H74" si="47">SUM(H75,H86)</f>
        <v>395836</v>
      </c>
      <c r="I74" s="74">
        <f>SUM(I75,I86)</f>
        <v>10280</v>
      </c>
      <c r="J74" s="74">
        <f>SUM(J75,J86)</f>
        <v>0</v>
      </c>
      <c r="K74" s="74">
        <f>SUM(K75,K86,K91)</f>
        <v>316409</v>
      </c>
      <c r="L74" s="74">
        <f t="shared" ref="L74:M74" si="48">SUM(L75,L86,L91)</f>
        <v>306129</v>
      </c>
      <c r="M74" s="74">
        <f t="shared" si="48"/>
        <v>10280</v>
      </c>
      <c r="N74" s="74">
        <f t="shared" ref="N74" si="49">SUM(N75,N86)</f>
        <v>0</v>
      </c>
      <c r="O74" s="18">
        <f t="shared" si="4"/>
        <v>77.91099094839899</v>
      </c>
    </row>
    <row r="75" spans="1:15" ht="14.1" customHeight="1" thickBot="1" x14ac:dyDescent="0.3">
      <c r="A75" s="84" t="s">
        <v>128</v>
      </c>
      <c r="B75" s="45" t="s">
        <v>129</v>
      </c>
      <c r="C75" s="46">
        <f>SUM(D75:F75)</f>
        <v>323146</v>
      </c>
      <c r="D75" s="46"/>
      <c r="E75" s="46">
        <f>SUM(E76)</f>
        <v>323146</v>
      </c>
      <c r="F75" s="46"/>
      <c r="G75" s="22">
        <f>SUM(G76)</f>
        <v>125000</v>
      </c>
      <c r="H75" s="74">
        <f t="shared" ref="H75" si="50">SUM(H76)</f>
        <v>125000</v>
      </c>
      <c r="I75" s="74">
        <f>SUM(I76)</f>
        <v>0</v>
      </c>
      <c r="J75" s="74">
        <f>SUM(J76)</f>
        <v>0</v>
      </c>
      <c r="K75" s="74">
        <f t="shared" ref="K75:N75" si="51">SUM(K76)</f>
        <v>0</v>
      </c>
      <c r="L75" s="74">
        <f t="shared" si="51"/>
        <v>0</v>
      </c>
      <c r="M75" s="74">
        <f t="shared" si="51"/>
        <v>0</v>
      </c>
      <c r="N75" s="74">
        <f t="shared" si="51"/>
        <v>0</v>
      </c>
      <c r="O75" s="18"/>
    </row>
    <row r="76" spans="1:15" x14ac:dyDescent="0.25">
      <c r="A76" s="31" t="s">
        <v>130</v>
      </c>
      <c r="B76" s="32" t="s">
        <v>131</v>
      </c>
      <c r="C76" s="33">
        <f>SUM(D76:F76)</f>
        <v>323146</v>
      </c>
      <c r="D76" s="33"/>
      <c r="E76" s="33">
        <v>323146</v>
      </c>
      <c r="F76" s="33"/>
      <c r="G76" s="39">
        <v>125000</v>
      </c>
      <c r="H76" s="29">
        <v>125000</v>
      </c>
      <c r="I76" s="29">
        <v>0</v>
      </c>
      <c r="J76" s="29"/>
      <c r="K76" s="29"/>
      <c r="L76" s="29"/>
      <c r="M76" s="29"/>
      <c r="N76" s="29"/>
      <c r="O76" s="30"/>
    </row>
    <row r="77" spans="1:15" x14ac:dyDescent="0.25">
      <c r="A77" s="31"/>
      <c r="B77" s="32" t="s">
        <v>132</v>
      </c>
      <c r="C77" s="33"/>
      <c r="D77" s="33"/>
      <c r="E77" s="33"/>
      <c r="F77" s="33"/>
      <c r="G77" s="39"/>
      <c r="H77" s="35"/>
      <c r="I77" s="35"/>
      <c r="J77" s="35"/>
      <c r="K77" s="35"/>
      <c r="L77" s="35"/>
      <c r="M77" s="35"/>
      <c r="N77" s="35"/>
      <c r="O77" s="30"/>
    </row>
    <row r="78" spans="1:15" x14ac:dyDescent="0.25">
      <c r="A78" s="31"/>
      <c r="B78" s="32" t="s">
        <v>133</v>
      </c>
      <c r="C78" s="33">
        <f t="shared" ref="C78" si="52">SUM(D78:F78)</f>
        <v>323146</v>
      </c>
      <c r="D78" s="33"/>
      <c r="E78" s="33">
        <v>323146</v>
      </c>
      <c r="F78" s="33"/>
      <c r="G78" s="39">
        <v>125000</v>
      </c>
      <c r="H78" s="35">
        <v>125000</v>
      </c>
      <c r="I78" s="35">
        <v>0</v>
      </c>
      <c r="J78" s="35"/>
      <c r="K78" s="35"/>
      <c r="L78" s="35"/>
      <c r="M78" s="35"/>
      <c r="N78" s="35"/>
      <c r="O78" s="30"/>
    </row>
    <row r="79" spans="1:15" x14ac:dyDescent="0.25">
      <c r="A79" s="36" t="s">
        <v>134</v>
      </c>
      <c r="B79" s="37" t="s">
        <v>135</v>
      </c>
      <c r="C79" s="38"/>
      <c r="D79" s="38"/>
      <c r="E79" s="38"/>
      <c r="F79" s="38"/>
      <c r="G79" s="39"/>
      <c r="H79" s="35"/>
      <c r="I79" s="35"/>
      <c r="J79" s="35"/>
      <c r="K79" s="35"/>
      <c r="L79" s="35"/>
      <c r="M79" s="35"/>
      <c r="N79" s="35"/>
      <c r="O79" s="30"/>
    </row>
    <row r="80" spans="1:15" ht="16.5" thickBot="1" x14ac:dyDescent="0.3">
      <c r="A80" s="48" t="s">
        <v>136</v>
      </c>
      <c r="B80" s="85" t="s">
        <v>137</v>
      </c>
      <c r="C80" s="86"/>
      <c r="D80" s="86"/>
      <c r="E80" s="86"/>
      <c r="F80" s="86"/>
      <c r="G80" s="39"/>
      <c r="H80" s="44"/>
      <c r="I80" s="44"/>
      <c r="J80" s="44"/>
      <c r="K80" s="44"/>
      <c r="L80" s="44"/>
      <c r="M80" s="44"/>
      <c r="N80" s="44"/>
      <c r="O80" s="30"/>
    </row>
    <row r="81" spans="1:15" ht="12" customHeight="1" thickBot="1" x14ac:dyDescent="0.3">
      <c r="A81" s="84" t="s">
        <v>138</v>
      </c>
      <c r="B81" s="45" t="s">
        <v>139</v>
      </c>
      <c r="C81" s="46"/>
      <c r="D81" s="46"/>
      <c r="E81" s="46"/>
      <c r="F81" s="46"/>
      <c r="G81" s="22"/>
      <c r="H81" s="24"/>
      <c r="I81" s="24"/>
      <c r="J81" s="24"/>
      <c r="K81" s="24"/>
      <c r="L81" s="24"/>
      <c r="M81" s="24"/>
      <c r="N81" s="24"/>
      <c r="O81" s="18"/>
    </row>
    <row r="82" spans="1:15" x14ac:dyDescent="0.25">
      <c r="A82" s="31" t="s">
        <v>140</v>
      </c>
      <c r="B82" s="32" t="s">
        <v>141</v>
      </c>
      <c r="C82" s="33"/>
      <c r="D82" s="33"/>
      <c r="E82" s="33"/>
      <c r="F82" s="33"/>
      <c r="G82" s="39"/>
      <c r="H82" s="29"/>
      <c r="I82" s="29"/>
      <c r="J82" s="29"/>
      <c r="K82" s="29"/>
      <c r="L82" s="29"/>
      <c r="M82" s="29"/>
      <c r="N82" s="29"/>
      <c r="O82" s="30"/>
    </row>
    <row r="83" spans="1:15" x14ac:dyDescent="0.25">
      <c r="A83" s="36" t="s">
        <v>142</v>
      </c>
      <c r="B83" s="37" t="s">
        <v>143</v>
      </c>
      <c r="C83" s="38"/>
      <c r="D83" s="38"/>
      <c r="E83" s="38"/>
      <c r="F83" s="38"/>
      <c r="G83" s="39"/>
      <c r="H83" s="35"/>
      <c r="I83" s="35"/>
      <c r="J83" s="35"/>
      <c r="K83" s="35"/>
      <c r="L83" s="35"/>
      <c r="M83" s="35"/>
      <c r="N83" s="35"/>
      <c r="O83" s="30"/>
    </row>
    <row r="84" spans="1:15" x14ac:dyDescent="0.25">
      <c r="A84" s="36" t="s">
        <v>144</v>
      </c>
      <c r="B84" s="37" t="s">
        <v>145</v>
      </c>
      <c r="C84" s="38"/>
      <c r="D84" s="38"/>
      <c r="E84" s="38"/>
      <c r="F84" s="38"/>
      <c r="G84" s="39"/>
      <c r="H84" s="35"/>
      <c r="I84" s="35"/>
      <c r="J84" s="35"/>
      <c r="K84" s="35"/>
      <c r="L84" s="35"/>
      <c r="M84" s="35"/>
      <c r="N84" s="35"/>
      <c r="O84" s="30"/>
    </row>
    <row r="85" spans="1:15" ht="16.5" thickBot="1" x14ac:dyDescent="0.3">
      <c r="A85" s="87" t="s">
        <v>146</v>
      </c>
      <c r="B85" s="88" t="s">
        <v>147</v>
      </c>
      <c r="C85" s="89"/>
      <c r="D85" s="89"/>
      <c r="E85" s="89"/>
      <c r="F85" s="89"/>
      <c r="G85" s="90"/>
      <c r="H85" s="91"/>
      <c r="I85" s="91"/>
      <c r="J85" s="91"/>
      <c r="K85" s="91"/>
      <c r="L85" s="91"/>
      <c r="M85" s="91"/>
      <c r="N85" s="91"/>
      <c r="O85" s="18"/>
    </row>
    <row r="86" spans="1:15" ht="16.5" thickBot="1" x14ac:dyDescent="0.3">
      <c r="A86" s="84" t="s">
        <v>148</v>
      </c>
      <c r="B86" s="45" t="s">
        <v>149</v>
      </c>
      <c r="C86" s="46">
        <f>C87</f>
        <v>55898</v>
      </c>
      <c r="D86" s="46">
        <f t="shared" ref="D86:F86" si="53">D87</f>
        <v>45618</v>
      </c>
      <c r="E86" s="46">
        <f t="shared" si="53"/>
        <v>10280</v>
      </c>
      <c r="F86" s="46">
        <f t="shared" si="53"/>
        <v>0</v>
      </c>
      <c r="G86" s="22">
        <f>SUM(G87)</f>
        <v>281116</v>
      </c>
      <c r="H86" s="74">
        <f t="shared" ref="H86:N86" si="54">SUM(H87)</f>
        <v>270836</v>
      </c>
      <c r="I86" s="74">
        <f t="shared" si="54"/>
        <v>10280</v>
      </c>
      <c r="J86" s="22">
        <f t="shared" si="54"/>
        <v>0</v>
      </c>
      <c r="K86" s="77">
        <f t="shared" si="54"/>
        <v>281116</v>
      </c>
      <c r="L86" s="77">
        <f t="shared" si="54"/>
        <v>270836</v>
      </c>
      <c r="M86" s="77">
        <f t="shared" si="54"/>
        <v>10280</v>
      </c>
      <c r="N86" s="77">
        <f t="shared" si="54"/>
        <v>0</v>
      </c>
      <c r="O86" s="18">
        <f t="shared" ref="O86:O104" si="55">K86/G86*100</f>
        <v>100</v>
      </c>
    </row>
    <row r="87" spans="1:15" ht="12" customHeight="1" x14ac:dyDescent="0.25">
      <c r="A87" s="31" t="s">
        <v>150</v>
      </c>
      <c r="B87" s="32" t="s">
        <v>151</v>
      </c>
      <c r="C87" s="33">
        <f>SUM(D87:F87)</f>
        <v>55898</v>
      </c>
      <c r="D87" s="33">
        <v>45618</v>
      </c>
      <c r="E87" s="33">
        <v>10280</v>
      </c>
      <c r="F87" s="33"/>
      <c r="G87" s="39">
        <v>281116</v>
      </c>
      <c r="H87" s="29">
        <v>270836</v>
      </c>
      <c r="I87" s="29">
        <v>10280</v>
      </c>
      <c r="J87" s="29"/>
      <c r="K87" s="29">
        <f>SUM(L87:N87)</f>
        <v>281116</v>
      </c>
      <c r="L87" s="29">
        <v>270836</v>
      </c>
      <c r="M87" s="29">
        <v>10280</v>
      </c>
      <c r="N87" s="29"/>
      <c r="O87" s="30">
        <f t="shared" si="55"/>
        <v>100</v>
      </c>
    </row>
    <row r="88" spans="1:15" ht="12" customHeight="1" x14ac:dyDescent="0.25">
      <c r="A88" s="65"/>
      <c r="B88" s="37" t="s">
        <v>152</v>
      </c>
      <c r="C88" s="38"/>
      <c r="D88" s="38">
        <v>19271</v>
      </c>
      <c r="E88" s="38">
        <v>10280</v>
      </c>
      <c r="F88" s="38"/>
      <c r="G88" s="39">
        <v>254769</v>
      </c>
      <c r="H88" s="35">
        <v>244489</v>
      </c>
      <c r="I88" s="35">
        <v>10280</v>
      </c>
      <c r="J88" s="35"/>
      <c r="K88" s="29">
        <f t="shared" ref="K88:K90" si="56">SUM(L88:N88)</f>
        <v>254769</v>
      </c>
      <c r="L88" s="35">
        <v>244489</v>
      </c>
      <c r="M88" s="35">
        <v>10280</v>
      </c>
      <c r="N88" s="35"/>
      <c r="O88" s="30">
        <f t="shared" si="55"/>
        <v>100</v>
      </c>
    </row>
    <row r="89" spans="1:15" ht="12" customHeight="1" x14ac:dyDescent="0.25">
      <c r="A89" s="65"/>
      <c r="B89" s="66" t="s">
        <v>153</v>
      </c>
      <c r="C89" s="68"/>
      <c r="D89" s="68">
        <v>26347</v>
      </c>
      <c r="E89" s="68"/>
      <c r="F89" s="68"/>
      <c r="G89" s="39">
        <v>26347</v>
      </c>
      <c r="H89" s="35">
        <v>26347</v>
      </c>
      <c r="I89" s="35"/>
      <c r="J89" s="35"/>
      <c r="K89" s="29">
        <f t="shared" si="56"/>
        <v>26347</v>
      </c>
      <c r="L89" s="35">
        <v>26347</v>
      </c>
      <c r="M89" s="35"/>
      <c r="N89" s="35"/>
      <c r="O89" s="30">
        <f t="shared" si="55"/>
        <v>100</v>
      </c>
    </row>
    <row r="90" spans="1:15" ht="12" customHeight="1" thickBot="1" x14ac:dyDescent="0.3">
      <c r="A90" s="48" t="s">
        <v>154</v>
      </c>
      <c r="B90" s="49" t="s">
        <v>155</v>
      </c>
      <c r="C90" s="52"/>
      <c r="D90" s="52"/>
      <c r="E90" s="52"/>
      <c r="F90" s="52"/>
      <c r="G90" s="39"/>
      <c r="H90" s="44"/>
      <c r="I90" s="44"/>
      <c r="J90" s="44"/>
      <c r="K90" s="29">
        <f t="shared" si="56"/>
        <v>0</v>
      </c>
      <c r="L90" s="44"/>
      <c r="M90" s="44"/>
      <c r="N90" s="44"/>
      <c r="O90" s="18"/>
    </row>
    <row r="91" spans="1:15" ht="14.25" customHeight="1" thickBot="1" x14ac:dyDescent="0.3">
      <c r="A91" s="84" t="s">
        <v>156</v>
      </c>
      <c r="B91" s="45" t="s">
        <v>157</v>
      </c>
      <c r="C91" s="46"/>
      <c r="D91" s="46"/>
      <c r="E91" s="46"/>
      <c r="F91" s="46"/>
      <c r="G91" s="22"/>
      <c r="H91" s="24"/>
      <c r="I91" s="24"/>
      <c r="J91" s="24"/>
      <c r="K91" s="23">
        <f>SUM(K92:K97)</f>
        <v>35293</v>
      </c>
      <c r="L91" s="23">
        <f>SUM(L92:L95)</f>
        <v>35293</v>
      </c>
      <c r="M91" s="24"/>
      <c r="N91" s="24"/>
      <c r="O91" s="18"/>
    </row>
    <row r="92" spans="1:15" ht="14.25" customHeight="1" x14ac:dyDescent="0.25">
      <c r="A92" s="92" t="s">
        <v>158</v>
      </c>
      <c r="B92" s="32" t="s">
        <v>159</v>
      </c>
      <c r="C92" s="33"/>
      <c r="D92" s="33"/>
      <c r="E92" s="33"/>
      <c r="F92" s="33"/>
      <c r="G92" s="39"/>
      <c r="H92" s="29"/>
      <c r="I92" s="29"/>
      <c r="J92" s="29"/>
      <c r="K92" s="29">
        <f>SUM(L92:N92)</f>
        <v>35293</v>
      </c>
      <c r="L92" s="29">
        <v>35293</v>
      </c>
      <c r="M92" s="29"/>
      <c r="N92" s="29"/>
      <c r="O92" s="30"/>
    </row>
    <row r="93" spans="1:15" ht="31.5" x14ac:dyDescent="0.25">
      <c r="A93" s="93" t="s">
        <v>160</v>
      </c>
      <c r="B93" s="37" t="s">
        <v>161</v>
      </c>
      <c r="C93" s="38"/>
      <c r="D93" s="38"/>
      <c r="E93" s="38"/>
      <c r="F93" s="38"/>
      <c r="G93" s="39"/>
      <c r="H93" s="35"/>
      <c r="I93" s="35"/>
      <c r="J93" s="35"/>
      <c r="K93" s="35"/>
      <c r="L93" s="35"/>
      <c r="M93" s="35"/>
      <c r="N93" s="35"/>
      <c r="O93" s="30"/>
    </row>
    <row r="94" spans="1:15" ht="31.5" x14ac:dyDescent="0.25">
      <c r="A94" s="94" t="s">
        <v>162</v>
      </c>
      <c r="B94" s="49" t="s">
        <v>163</v>
      </c>
      <c r="C94" s="52"/>
      <c r="D94" s="52"/>
      <c r="E94" s="52"/>
      <c r="F94" s="52"/>
      <c r="G94" s="73"/>
      <c r="H94" s="35"/>
      <c r="I94" s="35"/>
      <c r="J94" s="35"/>
      <c r="K94" s="35"/>
      <c r="L94" s="35"/>
      <c r="M94" s="35"/>
      <c r="N94" s="35"/>
      <c r="O94" s="30"/>
    </row>
    <row r="95" spans="1:15" ht="31.5" x14ac:dyDescent="0.25">
      <c r="A95" s="93" t="s">
        <v>164</v>
      </c>
      <c r="B95" s="37" t="s">
        <v>165</v>
      </c>
      <c r="C95" s="38"/>
      <c r="D95" s="38"/>
      <c r="E95" s="38"/>
      <c r="F95" s="38"/>
      <c r="G95" s="39"/>
      <c r="H95" s="35"/>
      <c r="I95" s="35"/>
      <c r="J95" s="35"/>
      <c r="K95" s="35"/>
      <c r="L95" s="35"/>
      <c r="M95" s="35"/>
      <c r="N95" s="35"/>
      <c r="O95" s="30"/>
    </row>
    <row r="96" spans="1:15" x14ac:dyDescent="0.25">
      <c r="A96" s="36"/>
      <c r="B96" s="37" t="s">
        <v>166</v>
      </c>
      <c r="C96" s="38"/>
      <c r="D96" s="38"/>
      <c r="E96" s="38"/>
      <c r="F96" s="38"/>
      <c r="G96" s="39"/>
      <c r="H96" s="35"/>
      <c r="I96" s="35"/>
      <c r="J96" s="35"/>
      <c r="K96" s="35"/>
      <c r="L96" s="35"/>
      <c r="M96" s="35"/>
      <c r="N96" s="35"/>
      <c r="O96" s="30"/>
    </row>
    <row r="97" spans="1:15" ht="16.5" thickBot="1" x14ac:dyDescent="0.3">
      <c r="A97" s="65"/>
      <c r="B97" s="66" t="s">
        <v>167</v>
      </c>
      <c r="C97" s="68"/>
      <c r="D97" s="68"/>
      <c r="E97" s="68"/>
      <c r="F97" s="68"/>
      <c r="G97" s="95"/>
      <c r="H97" s="44"/>
      <c r="I97" s="44"/>
      <c r="J97" s="44"/>
      <c r="K97" s="44"/>
      <c r="L97" s="44"/>
      <c r="M97" s="44"/>
      <c r="N97" s="44"/>
      <c r="O97" s="18"/>
    </row>
    <row r="98" spans="1:15" ht="12" customHeight="1" thickBot="1" x14ac:dyDescent="0.3">
      <c r="A98" s="84" t="s">
        <v>168</v>
      </c>
      <c r="B98" s="45" t="s">
        <v>169</v>
      </c>
      <c r="C98" s="46"/>
      <c r="D98" s="46"/>
      <c r="E98" s="46"/>
      <c r="F98" s="46"/>
      <c r="G98" s="22"/>
      <c r="H98" s="24"/>
      <c r="I98" s="24"/>
      <c r="J98" s="24"/>
      <c r="K98" s="24"/>
      <c r="L98" s="24"/>
      <c r="M98" s="24"/>
      <c r="N98" s="24"/>
      <c r="O98" s="18"/>
    </row>
    <row r="99" spans="1:15" x14ac:dyDescent="0.25">
      <c r="A99" s="96" t="s">
        <v>170</v>
      </c>
      <c r="B99" s="32" t="s">
        <v>171</v>
      </c>
      <c r="C99" s="33"/>
      <c r="D99" s="33"/>
      <c r="E99" s="33"/>
      <c r="F99" s="33"/>
      <c r="G99" s="39"/>
      <c r="H99" s="29"/>
      <c r="I99" s="29"/>
      <c r="J99" s="29"/>
      <c r="K99" s="29"/>
      <c r="L99" s="29"/>
      <c r="M99" s="29"/>
      <c r="N99" s="29"/>
      <c r="O99" s="30"/>
    </row>
    <row r="100" spans="1:15" x14ac:dyDescent="0.25">
      <c r="A100" s="97" t="s">
        <v>172</v>
      </c>
      <c r="B100" s="37" t="s">
        <v>173</v>
      </c>
      <c r="C100" s="38"/>
      <c r="D100" s="38"/>
      <c r="E100" s="38"/>
      <c r="F100" s="38"/>
      <c r="G100" s="39"/>
      <c r="H100" s="35"/>
      <c r="I100" s="35"/>
      <c r="J100" s="35"/>
      <c r="K100" s="35"/>
      <c r="L100" s="35"/>
      <c r="M100" s="35"/>
      <c r="N100" s="35"/>
      <c r="O100" s="30"/>
    </row>
    <row r="101" spans="1:15" x14ac:dyDescent="0.25">
      <c r="A101" s="98" t="s">
        <v>174</v>
      </c>
      <c r="B101" s="37" t="s">
        <v>175</v>
      </c>
      <c r="C101" s="38"/>
      <c r="D101" s="38"/>
      <c r="E101" s="38"/>
      <c r="F101" s="38"/>
      <c r="G101" s="39"/>
      <c r="H101" s="35"/>
      <c r="I101" s="35"/>
      <c r="J101" s="35"/>
      <c r="K101" s="35"/>
      <c r="L101" s="35"/>
      <c r="M101" s="35"/>
      <c r="N101" s="35"/>
      <c r="O101" s="30"/>
    </row>
    <row r="102" spans="1:15" ht="16.5" thickBot="1" x14ac:dyDescent="0.3">
      <c r="A102" s="99" t="s">
        <v>176</v>
      </c>
      <c r="B102" s="49" t="s">
        <v>177</v>
      </c>
      <c r="C102" s="52"/>
      <c r="D102" s="52"/>
      <c r="E102" s="52"/>
      <c r="F102" s="52"/>
      <c r="G102" s="39"/>
      <c r="H102" s="44"/>
      <c r="I102" s="44"/>
      <c r="J102" s="44"/>
      <c r="K102" s="44"/>
      <c r="L102" s="44"/>
      <c r="M102" s="44"/>
      <c r="N102" s="44"/>
      <c r="O102" s="18"/>
    </row>
    <row r="103" spans="1:15" ht="16.5" thickBot="1" x14ac:dyDescent="0.3">
      <c r="A103" s="100" t="s">
        <v>178</v>
      </c>
      <c r="B103" s="45" t="s">
        <v>179</v>
      </c>
      <c r="C103" s="46"/>
      <c r="D103" s="46"/>
      <c r="E103" s="46"/>
      <c r="F103" s="46"/>
      <c r="G103" s="81"/>
      <c r="H103" s="24"/>
      <c r="I103" s="24"/>
      <c r="J103" s="24"/>
      <c r="K103" s="24"/>
      <c r="L103" s="24"/>
      <c r="M103" s="24"/>
      <c r="N103" s="24"/>
      <c r="O103" s="18"/>
    </row>
    <row r="104" spans="1:15" ht="16.5" thickBot="1" x14ac:dyDescent="0.3">
      <c r="A104" s="101"/>
      <c r="B104" s="102" t="s">
        <v>180</v>
      </c>
      <c r="C104" s="103">
        <f>SUM(C74,C72)</f>
        <v>4700835</v>
      </c>
      <c r="D104" s="103">
        <f t="shared" ref="D104:F104" si="57">SUM(D74,D72)</f>
        <v>2975360</v>
      </c>
      <c r="E104" s="103">
        <f t="shared" si="57"/>
        <v>1725475</v>
      </c>
      <c r="F104" s="103">
        <f t="shared" si="57"/>
        <v>0</v>
      </c>
      <c r="G104" s="22">
        <f>SUM(G73,G72)</f>
        <v>6006134</v>
      </c>
      <c r="H104" s="22">
        <f t="shared" ref="H104:J104" si="58">SUM(H73,H72)</f>
        <v>4140539</v>
      </c>
      <c r="I104" s="22">
        <f t="shared" si="58"/>
        <v>1865595</v>
      </c>
      <c r="J104" s="22">
        <f t="shared" si="58"/>
        <v>0</v>
      </c>
      <c r="K104" s="22">
        <f t="shared" ref="K104:N104" si="59">SUM(K73,K72)</f>
        <v>5363324</v>
      </c>
      <c r="L104" s="22">
        <f>SUM(L73,L72)</f>
        <v>3723637</v>
      </c>
      <c r="M104" s="22">
        <f t="shared" si="59"/>
        <v>1639687</v>
      </c>
      <c r="N104" s="22">
        <f t="shared" si="59"/>
        <v>0</v>
      </c>
      <c r="O104" s="18">
        <f t="shared" si="55"/>
        <v>89.297441582222433</v>
      </c>
    </row>
    <row r="105" spans="1:15" x14ac:dyDescent="0.25">
      <c r="A105" s="104"/>
      <c r="B105" s="105"/>
      <c r="C105" s="105"/>
      <c r="D105" s="105"/>
      <c r="E105" s="105"/>
      <c r="F105" s="105"/>
      <c r="G105" s="106"/>
      <c r="H105" s="107"/>
      <c r="I105" s="107"/>
      <c r="J105" s="107"/>
    </row>
    <row r="106" spans="1:15" ht="16.5" customHeight="1" thickBot="1" x14ac:dyDescent="0.3">
      <c r="A106" s="179" t="s">
        <v>181</v>
      </c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</row>
    <row r="107" spans="1:15" ht="16.5" customHeight="1" thickBot="1" x14ac:dyDescent="0.3">
      <c r="A107" s="181" t="s">
        <v>5</v>
      </c>
      <c r="B107" s="181" t="s">
        <v>182</v>
      </c>
      <c r="C107" s="181" t="s">
        <v>280</v>
      </c>
      <c r="D107" s="183" t="s">
        <v>281</v>
      </c>
      <c r="E107" s="184"/>
      <c r="F107" s="185"/>
      <c r="G107" s="181" t="s">
        <v>282</v>
      </c>
      <c r="H107" s="183" t="s">
        <v>283</v>
      </c>
      <c r="I107" s="184"/>
      <c r="J107" s="185"/>
      <c r="K107" s="181" t="s">
        <v>284</v>
      </c>
      <c r="L107" s="183" t="s">
        <v>285</v>
      </c>
      <c r="M107" s="184"/>
      <c r="N107" s="185"/>
      <c r="O107" s="181" t="s">
        <v>286</v>
      </c>
    </row>
    <row r="108" spans="1:15" ht="57" customHeight="1" thickBot="1" x14ac:dyDescent="0.3">
      <c r="A108" s="182"/>
      <c r="B108" s="182"/>
      <c r="C108" s="182"/>
      <c r="D108" s="7" t="s">
        <v>7</v>
      </c>
      <c r="E108" s="7" t="s">
        <v>8</v>
      </c>
      <c r="F108" s="7" t="s">
        <v>9</v>
      </c>
      <c r="G108" s="182"/>
      <c r="H108" s="7" t="s">
        <v>7</v>
      </c>
      <c r="I108" s="7" t="s">
        <v>8</v>
      </c>
      <c r="J108" s="7" t="s">
        <v>9</v>
      </c>
      <c r="K108" s="182"/>
      <c r="L108" s="7" t="s">
        <v>7</v>
      </c>
      <c r="M108" s="7" t="s">
        <v>8</v>
      </c>
      <c r="N108" s="7" t="s">
        <v>9</v>
      </c>
      <c r="O108" s="182"/>
    </row>
    <row r="109" spans="1:15" ht="18" customHeight="1" thickBot="1" x14ac:dyDescent="0.3">
      <c r="A109" s="108">
        <v>1</v>
      </c>
      <c r="B109" s="109">
        <v>2</v>
      </c>
      <c r="C109" s="110">
        <v>3</v>
      </c>
      <c r="D109" s="110">
        <v>4</v>
      </c>
      <c r="E109" s="110">
        <v>5</v>
      </c>
      <c r="F109" s="110">
        <v>6</v>
      </c>
      <c r="G109" s="111">
        <v>7</v>
      </c>
      <c r="H109" s="112">
        <v>8</v>
      </c>
      <c r="I109" s="112">
        <v>9</v>
      </c>
      <c r="J109" s="112">
        <v>10</v>
      </c>
      <c r="K109" s="112">
        <v>11</v>
      </c>
      <c r="L109" s="112">
        <v>12</v>
      </c>
      <c r="M109" s="112">
        <v>13</v>
      </c>
      <c r="N109" s="112">
        <v>14</v>
      </c>
      <c r="O109" s="112">
        <v>15</v>
      </c>
    </row>
    <row r="110" spans="1:15" ht="12" customHeight="1" thickBot="1" x14ac:dyDescent="0.3">
      <c r="A110" s="113" t="s">
        <v>183</v>
      </c>
      <c r="B110" s="114" t="s">
        <v>289</v>
      </c>
      <c r="C110" s="15">
        <f>SUM(C111:C126)</f>
        <v>2058069</v>
      </c>
      <c r="D110" s="15">
        <f t="shared" ref="D110:F110" si="60">SUM(D111:D126)</f>
        <v>1833289</v>
      </c>
      <c r="E110" s="15">
        <f t="shared" si="60"/>
        <v>219051</v>
      </c>
      <c r="F110" s="15">
        <f t="shared" si="60"/>
        <v>5729</v>
      </c>
      <c r="G110" s="115">
        <f>SUM(G111:G126)</f>
        <v>2863284</v>
      </c>
      <c r="H110" s="116">
        <f t="shared" ref="H110:J110" si="61">SUM(H111:H126)</f>
        <v>2287650</v>
      </c>
      <c r="I110" s="74">
        <f t="shared" si="61"/>
        <v>569785</v>
      </c>
      <c r="J110" s="74">
        <f t="shared" si="61"/>
        <v>5849</v>
      </c>
      <c r="K110" s="74">
        <f t="shared" ref="K110:N110" si="62">SUM(K111:K126)</f>
        <v>2492665</v>
      </c>
      <c r="L110" s="74">
        <f t="shared" si="62"/>
        <v>2070499</v>
      </c>
      <c r="M110" s="74">
        <f t="shared" si="62"/>
        <v>416303</v>
      </c>
      <c r="N110" s="74">
        <f t="shared" si="62"/>
        <v>5863</v>
      </c>
      <c r="O110" s="117">
        <f>K110/G110*100</f>
        <v>87.056156497224862</v>
      </c>
    </row>
    <row r="111" spans="1:15" ht="16.5" thickBot="1" x14ac:dyDescent="0.3">
      <c r="A111" s="118" t="s">
        <v>184</v>
      </c>
      <c r="B111" s="119" t="s">
        <v>185</v>
      </c>
      <c r="C111" s="120">
        <f>SUM(D111:F111)</f>
        <v>412776</v>
      </c>
      <c r="D111" s="121">
        <v>346523</v>
      </c>
      <c r="E111" s="121">
        <v>61859</v>
      </c>
      <c r="F111" s="121">
        <v>4394</v>
      </c>
      <c r="G111" s="122">
        <f>SUM(H111:J111)</f>
        <v>603430</v>
      </c>
      <c r="H111" s="29">
        <f>526258-88</f>
        <v>526170</v>
      </c>
      <c r="I111" s="29">
        <v>72771</v>
      </c>
      <c r="J111" s="29">
        <v>4489</v>
      </c>
      <c r="K111" s="29">
        <f>SUM(L111:N111)</f>
        <v>575580</v>
      </c>
      <c r="L111" s="29">
        <v>501244</v>
      </c>
      <c r="M111" s="29">
        <v>69836</v>
      </c>
      <c r="N111" s="29">
        <v>4500</v>
      </c>
      <c r="O111" s="123">
        <f t="shared" ref="O111:O158" si="63">K111/G111*100</f>
        <v>95.384717365725933</v>
      </c>
    </row>
    <row r="112" spans="1:15" ht="16.5" thickBot="1" x14ac:dyDescent="0.3">
      <c r="A112" s="36" t="s">
        <v>186</v>
      </c>
      <c r="B112" s="124" t="s">
        <v>187</v>
      </c>
      <c r="C112" s="125">
        <f t="shared" ref="C112:C126" si="64">SUM(D112:F112)</f>
        <v>108711</v>
      </c>
      <c r="D112" s="126">
        <v>91131</v>
      </c>
      <c r="E112" s="126">
        <v>16395</v>
      </c>
      <c r="F112" s="126">
        <v>1185</v>
      </c>
      <c r="G112" s="122">
        <f>SUM(H112:J112)</f>
        <v>138685</v>
      </c>
      <c r="H112" s="35">
        <f>118008+149</f>
        <v>118157</v>
      </c>
      <c r="I112" s="35">
        <v>19318</v>
      </c>
      <c r="J112" s="35">
        <v>1210</v>
      </c>
      <c r="K112" s="29">
        <f t="shared" ref="K112:K167" si="65">SUM(L112:N112)</f>
        <v>130449</v>
      </c>
      <c r="L112" s="35">
        <v>111243</v>
      </c>
      <c r="M112" s="35">
        <v>18010</v>
      </c>
      <c r="N112" s="35">
        <v>1196</v>
      </c>
      <c r="O112" s="127">
        <f t="shared" si="63"/>
        <v>94.061362079532756</v>
      </c>
    </row>
    <row r="113" spans="1:15" x14ac:dyDescent="0.25">
      <c r="A113" s="36" t="s">
        <v>188</v>
      </c>
      <c r="B113" s="124" t="s">
        <v>279</v>
      </c>
      <c r="C113" s="125">
        <f t="shared" si="64"/>
        <v>564551</v>
      </c>
      <c r="D113" s="126">
        <v>435904</v>
      </c>
      <c r="E113" s="126">
        <v>128497</v>
      </c>
      <c r="F113" s="126">
        <v>150</v>
      </c>
      <c r="G113" s="122">
        <f t="shared" ref="G113:G114" si="66">SUM(H113:J113)</f>
        <v>1123637</v>
      </c>
      <c r="H113" s="35">
        <f>690032-24833+181</f>
        <v>665380</v>
      </c>
      <c r="I113" s="35">
        <f>457677+430</f>
        <v>458107</v>
      </c>
      <c r="J113" s="35">
        <v>150</v>
      </c>
      <c r="K113" s="29">
        <f t="shared" si="65"/>
        <v>800193</v>
      </c>
      <c r="L113" s="35">
        <v>488905</v>
      </c>
      <c r="M113" s="35">
        <v>311121</v>
      </c>
      <c r="N113" s="35">
        <v>167</v>
      </c>
      <c r="O113" s="127">
        <f t="shared" si="63"/>
        <v>71.214547046777568</v>
      </c>
    </row>
    <row r="114" spans="1:15" x14ac:dyDescent="0.25">
      <c r="A114" s="36" t="s">
        <v>189</v>
      </c>
      <c r="B114" s="128" t="s">
        <v>190</v>
      </c>
      <c r="C114" s="125">
        <f t="shared" si="64"/>
        <v>20093</v>
      </c>
      <c r="D114" s="125">
        <v>20093</v>
      </c>
      <c r="E114" s="125"/>
      <c r="F114" s="129"/>
      <c r="G114" s="34">
        <f t="shared" si="66"/>
        <v>21285</v>
      </c>
      <c r="H114" s="35">
        <f>24427-2900-242</f>
        <v>21285</v>
      </c>
      <c r="I114" s="35"/>
      <c r="J114" s="35"/>
      <c r="K114" s="29">
        <f t="shared" si="65"/>
        <v>19290</v>
      </c>
      <c r="L114" s="35">
        <v>19290</v>
      </c>
      <c r="M114" s="35"/>
      <c r="N114" s="35"/>
      <c r="O114" s="127">
        <f t="shared" si="63"/>
        <v>90.627202255109225</v>
      </c>
    </row>
    <row r="115" spans="1:15" x14ac:dyDescent="0.25">
      <c r="A115" s="36" t="s">
        <v>191</v>
      </c>
      <c r="B115" s="124" t="s">
        <v>192</v>
      </c>
      <c r="C115" s="125">
        <f t="shared" si="64"/>
        <v>180737</v>
      </c>
      <c r="D115" s="130">
        <v>180737</v>
      </c>
      <c r="E115" s="130"/>
      <c r="F115" s="130"/>
      <c r="G115" s="73">
        <f>H115</f>
        <v>187777</v>
      </c>
      <c r="H115" s="35">
        <f>187419+358</f>
        <v>187777</v>
      </c>
      <c r="I115" s="35"/>
      <c r="J115" s="35"/>
      <c r="K115" s="29">
        <f t="shared" si="65"/>
        <v>187775</v>
      </c>
      <c r="L115" s="35">
        <v>187775</v>
      </c>
      <c r="M115" s="35"/>
      <c r="N115" s="35"/>
      <c r="O115" s="127">
        <f t="shared" si="63"/>
        <v>99.998934906830968</v>
      </c>
    </row>
    <row r="116" spans="1:15" x14ac:dyDescent="0.25">
      <c r="A116" s="36" t="s">
        <v>193</v>
      </c>
      <c r="B116" s="131" t="s">
        <v>194</v>
      </c>
      <c r="C116" s="125">
        <f t="shared" si="64"/>
        <v>0</v>
      </c>
      <c r="D116" s="132"/>
      <c r="E116" s="132"/>
      <c r="F116" s="132"/>
      <c r="G116" s="73"/>
      <c r="H116" s="35"/>
      <c r="I116" s="35"/>
      <c r="J116" s="35"/>
      <c r="K116" s="29">
        <f t="shared" si="65"/>
        <v>0</v>
      </c>
      <c r="L116" s="35"/>
      <c r="M116" s="35"/>
      <c r="N116" s="35"/>
      <c r="O116" s="127"/>
    </row>
    <row r="117" spans="1:15" x14ac:dyDescent="0.25">
      <c r="A117" s="36" t="s">
        <v>195</v>
      </c>
      <c r="B117" s="124" t="s">
        <v>196</v>
      </c>
      <c r="C117" s="125">
        <f t="shared" si="64"/>
        <v>0</v>
      </c>
      <c r="D117" s="130"/>
      <c r="E117" s="130"/>
      <c r="F117" s="130"/>
      <c r="G117" s="73">
        <v>950</v>
      </c>
      <c r="H117" s="35">
        <v>950</v>
      </c>
      <c r="I117" s="35"/>
      <c r="J117" s="35"/>
      <c r="K117" s="29">
        <f t="shared" si="65"/>
        <v>950</v>
      </c>
      <c r="L117" s="35">
        <v>950</v>
      </c>
      <c r="M117" s="35"/>
      <c r="N117" s="35"/>
      <c r="O117" s="127">
        <f t="shared" si="63"/>
        <v>100</v>
      </c>
    </row>
    <row r="118" spans="1:15" x14ac:dyDescent="0.25">
      <c r="A118" s="36" t="s">
        <v>197</v>
      </c>
      <c r="B118" s="124" t="s">
        <v>198</v>
      </c>
      <c r="C118" s="125">
        <f t="shared" si="64"/>
        <v>0</v>
      </c>
      <c r="D118" s="130"/>
      <c r="E118" s="130"/>
      <c r="F118" s="130"/>
      <c r="G118" s="73"/>
      <c r="H118" s="35"/>
      <c r="I118" s="35"/>
      <c r="J118" s="35"/>
      <c r="K118" s="29">
        <f t="shared" si="65"/>
        <v>0</v>
      </c>
      <c r="L118" s="35"/>
      <c r="M118" s="35"/>
      <c r="N118" s="35"/>
      <c r="O118" s="127"/>
    </row>
    <row r="119" spans="1:15" x14ac:dyDescent="0.25">
      <c r="A119" s="36" t="s">
        <v>199</v>
      </c>
      <c r="B119" s="131" t="s">
        <v>200</v>
      </c>
      <c r="C119" s="125">
        <f t="shared" si="64"/>
        <v>726904</v>
      </c>
      <c r="D119" s="132">
        <v>724904</v>
      </c>
      <c r="E119" s="132">
        <v>2000</v>
      </c>
      <c r="F119" s="132"/>
      <c r="G119" s="73">
        <f>H119+I119</f>
        <v>763141</v>
      </c>
      <c r="H119" s="35">
        <f>761499-358</f>
        <v>761141</v>
      </c>
      <c r="I119" s="35">
        <v>2000</v>
      </c>
      <c r="J119" s="35"/>
      <c r="K119" s="29">
        <f t="shared" si="65"/>
        <v>758790</v>
      </c>
      <c r="L119" s="35">
        <v>756868</v>
      </c>
      <c r="M119" s="35">
        <v>1922</v>
      </c>
      <c r="N119" s="35"/>
      <c r="O119" s="127">
        <f t="shared" si="63"/>
        <v>99.429856343716295</v>
      </c>
    </row>
    <row r="120" spans="1:15" x14ac:dyDescent="0.25">
      <c r="A120" s="36" t="s">
        <v>201</v>
      </c>
      <c r="B120" s="131" t="s">
        <v>202</v>
      </c>
      <c r="C120" s="125">
        <f t="shared" si="64"/>
        <v>0</v>
      </c>
      <c r="D120" s="132"/>
      <c r="E120" s="132"/>
      <c r="F120" s="132"/>
      <c r="G120" s="73"/>
      <c r="H120" s="35"/>
      <c r="I120" s="35"/>
      <c r="J120" s="35"/>
      <c r="K120" s="29">
        <f t="shared" si="65"/>
        <v>0</v>
      </c>
      <c r="L120" s="35"/>
      <c r="M120" s="35"/>
      <c r="N120" s="35"/>
      <c r="O120" s="127"/>
    </row>
    <row r="121" spans="1:15" x14ac:dyDescent="0.25">
      <c r="A121" s="36" t="s">
        <v>203</v>
      </c>
      <c r="B121" s="124" t="s">
        <v>204</v>
      </c>
      <c r="C121" s="125">
        <f t="shared" si="64"/>
        <v>0</v>
      </c>
      <c r="D121" s="130"/>
      <c r="E121" s="130"/>
      <c r="F121" s="130"/>
      <c r="G121" s="73">
        <v>450</v>
      </c>
      <c r="H121" s="35">
        <v>300</v>
      </c>
      <c r="I121" s="35">
        <v>150</v>
      </c>
      <c r="J121" s="35"/>
      <c r="K121" s="29">
        <f t="shared" si="65"/>
        <v>371</v>
      </c>
      <c r="L121" s="35">
        <v>221</v>
      </c>
      <c r="M121" s="35">
        <v>150</v>
      </c>
      <c r="N121" s="35"/>
      <c r="O121" s="127">
        <f t="shared" si="63"/>
        <v>82.444444444444443</v>
      </c>
    </row>
    <row r="122" spans="1:15" x14ac:dyDescent="0.25">
      <c r="A122" s="65" t="s">
        <v>205</v>
      </c>
      <c r="B122" s="133" t="s">
        <v>206</v>
      </c>
      <c r="C122" s="125">
        <f t="shared" si="64"/>
        <v>300</v>
      </c>
      <c r="D122" s="130">
        <v>300</v>
      </c>
      <c r="E122" s="130"/>
      <c r="F122" s="130"/>
      <c r="G122" s="73">
        <f>H122</f>
        <v>716</v>
      </c>
      <c r="H122" s="35">
        <f>582+134</f>
        <v>716</v>
      </c>
      <c r="I122" s="35"/>
      <c r="J122" s="35"/>
      <c r="K122" s="29">
        <f t="shared" si="65"/>
        <v>582</v>
      </c>
      <c r="L122" s="35">
        <v>582</v>
      </c>
      <c r="M122" s="35"/>
      <c r="N122" s="35"/>
      <c r="O122" s="127">
        <f t="shared" si="63"/>
        <v>81.284916201117312</v>
      </c>
    </row>
    <row r="123" spans="1:15" x14ac:dyDescent="0.25">
      <c r="A123" s="36" t="s">
        <v>207</v>
      </c>
      <c r="B123" s="133" t="s">
        <v>208</v>
      </c>
      <c r="C123" s="125">
        <f t="shared" si="64"/>
        <v>0</v>
      </c>
      <c r="D123" s="130"/>
      <c r="E123" s="130"/>
      <c r="F123" s="130"/>
      <c r="G123" s="73"/>
      <c r="H123" s="35"/>
      <c r="I123" s="35"/>
      <c r="J123" s="35"/>
      <c r="K123" s="29">
        <f t="shared" si="65"/>
        <v>0</v>
      </c>
      <c r="L123" s="35"/>
      <c r="M123" s="35"/>
      <c r="N123" s="35"/>
      <c r="O123" s="127"/>
    </row>
    <row r="124" spans="1:15" x14ac:dyDescent="0.25">
      <c r="A124" s="36" t="s">
        <v>209</v>
      </c>
      <c r="B124" s="133" t="s">
        <v>210</v>
      </c>
      <c r="C124" s="125">
        <f t="shared" si="64"/>
        <v>0</v>
      </c>
      <c r="D124" s="130"/>
      <c r="E124" s="130"/>
      <c r="F124" s="130"/>
      <c r="G124" s="73"/>
      <c r="H124" s="35"/>
      <c r="I124" s="35"/>
      <c r="J124" s="35"/>
      <c r="K124" s="29">
        <f t="shared" si="65"/>
        <v>0</v>
      </c>
      <c r="L124" s="35"/>
      <c r="M124" s="35"/>
      <c r="N124" s="35"/>
      <c r="O124" s="127"/>
    </row>
    <row r="125" spans="1:15" x14ac:dyDescent="0.25">
      <c r="A125" s="36" t="s">
        <v>211</v>
      </c>
      <c r="B125" s="124" t="s">
        <v>212</v>
      </c>
      <c r="C125" s="125">
        <f t="shared" si="64"/>
        <v>14777</v>
      </c>
      <c r="D125" s="134">
        <v>4477</v>
      </c>
      <c r="E125" s="134">
        <v>10300</v>
      </c>
      <c r="F125" s="134"/>
      <c r="G125" s="39">
        <v>23213</v>
      </c>
      <c r="H125" s="35">
        <f>5574+200</f>
        <v>5774</v>
      </c>
      <c r="I125" s="35">
        <f>17639-200</f>
        <v>17439</v>
      </c>
      <c r="J125" s="35"/>
      <c r="K125" s="29">
        <f t="shared" si="65"/>
        <v>18685</v>
      </c>
      <c r="L125" s="35">
        <v>3421</v>
      </c>
      <c r="M125" s="35">
        <v>15264</v>
      </c>
      <c r="N125" s="35"/>
      <c r="O125" s="127">
        <f t="shared" si="63"/>
        <v>80.493688881230341</v>
      </c>
    </row>
    <row r="126" spans="1:15" ht="16.5" thickBot="1" x14ac:dyDescent="0.3">
      <c r="A126" s="36" t="s">
        <v>213</v>
      </c>
      <c r="B126" s="124" t="s">
        <v>214</v>
      </c>
      <c r="C126" s="126">
        <f t="shared" si="64"/>
        <v>29220</v>
      </c>
      <c r="D126" s="134">
        <v>29220</v>
      </c>
      <c r="E126" s="134"/>
      <c r="F126" s="134"/>
      <c r="G126" s="43">
        <f>H126+I126+J126</f>
        <v>0</v>
      </c>
      <c r="H126" s="44">
        <f>64529-64529</f>
        <v>0</v>
      </c>
      <c r="I126" s="44"/>
      <c r="J126" s="44"/>
      <c r="K126" s="91">
        <f t="shared" si="65"/>
        <v>0</v>
      </c>
      <c r="L126" s="44"/>
      <c r="M126" s="44"/>
      <c r="N126" s="44"/>
      <c r="O126" s="135"/>
    </row>
    <row r="127" spans="1:15" ht="18.75" customHeight="1" thickBot="1" x14ac:dyDescent="0.3">
      <c r="A127" s="56" t="s">
        <v>42</v>
      </c>
      <c r="B127" s="136" t="s">
        <v>290</v>
      </c>
      <c r="C127" s="137">
        <f>C128+C131+C132+C133+C134+C135+C136+C137+C138+C139+C140+C141</f>
        <v>2642766</v>
      </c>
      <c r="D127" s="137">
        <f t="shared" ref="D127:F127" si="67">D128+D131+D132+D133+D134+D135+D136+D137+D138+D139+D140+D141</f>
        <v>1011259</v>
      </c>
      <c r="E127" s="137">
        <f t="shared" si="67"/>
        <v>1631507</v>
      </c>
      <c r="F127" s="137">
        <f t="shared" si="67"/>
        <v>0</v>
      </c>
      <c r="G127" s="22">
        <f>SUM(G128:G141)-G129-G130</f>
        <v>3113882</v>
      </c>
      <c r="H127" s="22">
        <f t="shared" ref="H127" si="68">SUM(H128:H141)-H129-H130</f>
        <v>1679542</v>
      </c>
      <c r="I127" s="22">
        <f>SUM(I136,I131,I138,I128)</f>
        <v>1434340</v>
      </c>
      <c r="J127" s="23">
        <f>SUM(J131:J141,J128:J129)</f>
        <v>0</v>
      </c>
      <c r="K127" s="138">
        <f t="shared" si="65"/>
        <v>2701532</v>
      </c>
      <c r="L127" s="23">
        <f>SUM(L131:L141,L128)</f>
        <v>1306945</v>
      </c>
      <c r="M127" s="23">
        <f>SUM(M131:M141,M128:M129)-M129</f>
        <v>1394587</v>
      </c>
      <c r="N127" s="23">
        <f t="shared" ref="N127" si="69">SUM(N131:N141,N128:N129)</f>
        <v>0</v>
      </c>
      <c r="O127" s="117">
        <f t="shared" si="63"/>
        <v>86.757687028602888</v>
      </c>
    </row>
    <row r="128" spans="1:15" ht="12" customHeight="1" x14ac:dyDescent="0.25">
      <c r="A128" s="31" t="s">
        <v>44</v>
      </c>
      <c r="B128" s="124" t="s">
        <v>215</v>
      </c>
      <c r="C128" s="126">
        <f>SUM(D128:F128)</f>
        <v>2521327</v>
      </c>
      <c r="D128" s="126">
        <v>959962</v>
      </c>
      <c r="E128" s="126">
        <v>1561365</v>
      </c>
      <c r="F128" s="126"/>
      <c r="G128" s="34">
        <f>H128+I128</f>
        <v>2550204</v>
      </c>
      <c r="H128" s="29">
        <f>1059489+4173+147622</f>
        <v>1211284</v>
      </c>
      <c r="I128" s="29">
        <f>1338911+9</f>
        <v>1338920</v>
      </c>
      <c r="J128" s="29"/>
      <c r="K128" s="29">
        <f t="shared" si="65"/>
        <v>2172828</v>
      </c>
      <c r="L128" s="29">
        <v>859438</v>
      </c>
      <c r="M128" s="29">
        <v>1313390</v>
      </c>
      <c r="N128" s="29"/>
      <c r="O128" s="123">
        <f t="shared" si="63"/>
        <v>85.202125006470069</v>
      </c>
    </row>
    <row r="129" spans="1:15" ht="12" customHeight="1" x14ac:dyDescent="0.25">
      <c r="A129" s="31" t="s">
        <v>216</v>
      </c>
      <c r="B129" s="124" t="s">
        <v>217</v>
      </c>
      <c r="C129" s="139">
        <f t="shared" ref="C129:C141" si="70">SUM(D129:F129)</f>
        <v>409697</v>
      </c>
      <c r="D129" s="139">
        <v>115558</v>
      </c>
      <c r="E129" s="139">
        <v>294139</v>
      </c>
      <c r="F129" s="126"/>
      <c r="G129" s="140">
        <v>454398</v>
      </c>
      <c r="H129" s="141">
        <v>149308</v>
      </c>
      <c r="I129" s="141">
        <v>305090</v>
      </c>
      <c r="J129" s="35"/>
      <c r="K129" s="55">
        <f t="shared" si="65"/>
        <v>39768</v>
      </c>
      <c r="L129" s="141">
        <v>29354</v>
      </c>
      <c r="M129" s="141">
        <v>10414</v>
      </c>
      <c r="N129" s="35"/>
      <c r="O129" s="127">
        <f t="shared" si="63"/>
        <v>8.7517990836227266</v>
      </c>
    </row>
    <row r="130" spans="1:15" ht="12" customHeight="1" x14ac:dyDescent="0.25">
      <c r="A130" s="31"/>
      <c r="B130" s="133" t="s">
        <v>218</v>
      </c>
      <c r="C130" s="139">
        <f t="shared" si="70"/>
        <v>2053720</v>
      </c>
      <c r="D130" s="142">
        <v>805067</v>
      </c>
      <c r="E130" s="142">
        <v>1248653</v>
      </c>
      <c r="F130" s="143"/>
      <c r="G130" s="140">
        <v>2206779</v>
      </c>
      <c r="H130" s="141">
        <v>906975</v>
      </c>
      <c r="I130" s="141">
        <v>1299804</v>
      </c>
      <c r="J130" s="35"/>
      <c r="K130" s="55">
        <f t="shared" si="65"/>
        <v>2084772</v>
      </c>
      <c r="L130" s="141">
        <v>795402</v>
      </c>
      <c r="M130" s="141">
        <v>1289370</v>
      </c>
      <c r="N130" s="35"/>
      <c r="O130" s="127">
        <f t="shared" si="63"/>
        <v>94.471263320885328</v>
      </c>
    </row>
    <row r="131" spans="1:15" ht="12" customHeight="1" x14ac:dyDescent="0.25">
      <c r="A131" s="31" t="s">
        <v>46</v>
      </c>
      <c r="B131" s="133" t="s">
        <v>219</v>
      </c>
      <c r="C131" s="126">
        <f t="shared" si="70"/>
        <v>27240</v>
      </c>
      <c r="D131" s="130">
        <v>24700</v>
      </c>
      <c r="E131" s="130">
        <v>2540</v>
      </c>
      <c r="F131" s="130"/>
      <c r="G131" s="39">
        <f>H131+I131</f>
        <v>56244</v>
      </c>
      <c r="H131" s="35">
        <f>52860+4384-2500</f>
        <v>54744</v>
      </c>
      <c r="I131" s="35">
        <f>4040-2540</f>
        <v>1500</v>
      </c>
      <c r="J131" s="35"/>
      <c r="K131" s="29">
        <f t="shared" si="65"/>
        <v>35954</v>
      </c>
      <c r="L131" s="35">
        <v>34993</v>
      </c>
      <c r="M131" s="35">
        <v>961</v>
      </c>
      <c r="N131" s="35"/>
      <c r="O131" s="144">
        <f t="shared" si="63"/>
        <v>63.925040893250838</v>
      </c>
    </row>
    <row r="132" spans="1:15" ht="12" customHeight="1" x14ac:dyDescent="0.25">
      <c r="A132" s="31"/>
      <c r="B132" s="133" t="s">
        <v>220</v>
      </c>
      <c r="C132" s="126">
        <f t="shared" si="70"/>
        <v>0</v>
      </c>
      <c r="D132" s="125"/>
      <c r="E132" s="125"/>
      <c r="F132" s="125"/>
      <c r="G132" s="145">
        <v>0</v>
      </c>
      <c r="H132" s="35"/>
      <c r="I132" s="35"/>
      <c r="J132" s="35"/>
      <c r="K132" s="29">
        <f t="shared" si="65"/>
        <v>0</v>
      </c>
      <c r="L132" s="35"/>
      <c r="M132" s="35"/>
      <c r="N132" s="35"/>
      <c r="O132" s="127"/>
    </row>
    <row r="133" spans="1:15" ht="12" customHeight="1" x14ac:dyDescent="0.25">
      <c r="A133" s="31" t="s">
        <v>48</v>
      </c>
      <c r="B133" s="146" t="s">
        <v>194</v>
      </c>
      <c r="C133" s="126">
        <f t="shared" si="70"/>
        <v>0</v>
      </c>
      <c r="D133" s="147"/>
      <c r="E133" s="147"/>
      <c r="F133" s="147"/>
      <c r="G133" s="148"/>
      <c r="H133" s="35"/>
      <c r="I133" s="35"/>
      <c r="J133" s="35"/>
      <c r="K133" s="29">
        <f t="shared" si="65"/>
        <v>0</v>
      </c>
      <c r="L133" s="35"/>
      <c r="M133" s="35"/>
      <c r="N133" s="35"/>
      <c r="O133" s="127"/>
    </row>
    <row r="134" spans="1:15" x14ac:dyDescent="0.25">
      <c r="A134" s="31" t="s">
        <v>50</v>
      </c>
      <c r="B134" s="149" t="s">
        <v>196</v>
      </c>
      <c r="C134" s="126">
        <f t="shared" si="70"/>
        <v>0</v>
      </c>
      <c r="D134" s="125"/>
      <c r="E134" s="125"/>
      <c r="F134" s="125"/>
      <c r="G134" s="148"/>
      <c r="H134" s="35"/>
      <c r="I134" s="35"/>
      <c r="J134" s="35"/>
      <c r="K134" s="29">
        <f t="shared" si="65"/>
        <v>0</v>
      </c>
      <c r="L134" s="35"/>
      <c r="M134" s="35"/>
      <c r="N134" s="35"/>
      <c r="O134" s="127"/>
    </row>
    <row r="135" spans="1:15" ht="12" customHeight="1" x14ac:dyDescent="0.25">
      <c r="A135" s="31" t="s">
        <v>52</v>
      </c>
      <c r="B135" s="124" t="s">
        <v>198</v>
      </c>
      <c r="C135" s="126">
        <f t="shared" si="70"/>
        <v>0</v>
      </c>
      <c r="D135" s="125"/>
      <c r="E135" s="125"/>
      <c r="F135" s="125"/>
      <c r="G135" s="148"/>
      <c r="H135" s="35"/>
      <c r="I135" s="35"/>
      <c r="J135" s="35"/>
      <c r="K135" s="29">
        <f t="shared" si="65"/>
        <v>0</v>
      </c>
      <c r="L135" s="35"/>
      <c r="M135" s="35"/>
      <c r="N135" s="35"/>
      <c r="O135" s="127"/>
    </row>
    <row r="136" spans="1:15" ht="12" customHeight="1" x14ac:dyDescent="0.25">
      <c r="A136" s="31" t="s">
        <v>54</v>
      </c>
      <c r="B136" s="124" t="s">
        <v>221</v>
      </c>
      <c r="C136" s="126">
        <f t="shared" si="70"/>
        <v>25597</v>
      </c>
      <c r="D136" s="125">
        <v>25597</v>
      </c>
      <c r="E136" s="125"/>
      <c r="F136" s="125"/>
      <c r="G136" s="148">
        <f>H136+I136</f>
        <v>459541</v>
      </c>
      <c r="H136" s="35">
        <f>390939+2000</f>
        <v>392939</v>
      </c>
      <c r="I136" s="35">
        <v>66602</v>
      </c>
      <c r="J136" s="35"/>
      <c r="K136" s="29">
        <f t="shared" si="65"/>
        <v>453991</v>
      </c>
      <c r="L136" s="35">
        <v>392939</v>
      </c>
      <c r="M136" s="35">
        <v>61052</v>
      </c>
      <c r="N136" s="35"/>
      <c r="O136" s="127">
        <f t="shared" si="63"/>
        <v>98.79227315952221</v>
      </c>
    </row>
    <row r="137" spans="1:15" ht="12" customHeight="1" x14ac:dyDescent="0.25">
      <c r="A137" s="31" t="s">
        <v>222</v>
      </c>
      <c r="B137" s="124" t="s">
        <v>223</v>
      </c>
      <c r="C137" s="126">
        <f t="shared" si="70"/>
        <v>0</v>
      </c>
      <c r="D137" s="125"/>
      <c r="E137" s="125"/>
      <c r="F137" s="125"/>
      <c r="G137" s="148"/>
      <c r="H137" s="35"/>
      <c r="I137" s="35"/>
      <c r="J137" s="35"/>
      <c r="K137" s="29">
        <f t="shared" si="65"/>
        <v>0</v>
      </c>
      <c r="L137" s="35"/>
      <c r="M137" s="35"/>
      <c r="N137" s="35"/>
      <c r="O137" s="127"/>
    </row>
    <row r="138" spans="1:15" ht="12" customHeight="1" x14ac:dyDescent="0.25">
      <c r="A138" s="31" t="s">
        <v>224</v>
      </c>
      <c r="B138" s="124" t="s">
        <v>204</v>
      </c>
      <c r="C138" s="126">
        <f t="shared" si="70"/>
        <v>1000</v>
      </c>
      <c r="D138" s="125"/>
      <c r="E138" s="125">
        <v>1000</v>
      </c>
      <c r="F138" s="125"/>
      <c r="G138" s="148">
        <v>27318</v>
      </c>
      <c r="H138" s="35"/>
      <c r="I138" s="35">
        <v>27318</v>
      </c>
      <c r="J138" s="35"/>
      <c r="K138" s="29">
        <f t="shared" si="65"/>
        <v>19184</v>
      </c>
      <c r="L138" s="35"/>
      <c r="M138" s="35">
        <v>19184</v>
      </c>
      <c r="N138" s="35"/>
      <c r="O138" s="127">
        <f t="shared" si="63"/>
        <v>70.224760231349293</v>
      </c>
    </row>
    <row r="139" spans="1:15" x14ac:dyDescent="0.25">
      <c r="A139" s="31" t="s">
        <v>225</v>
      </c>
      <c r="B139" s="124" t="s">
        <v>226</v>
      </c>
      <c r="C139" s="126">
        <f t="shared" si="70"/>
        <v>0</v>
      </c>
      <c r="D139" s="125"/>
      <c r="E139" s="125"/>
      <c r="F139" s="125"/>
      <c r="G139" s="148"/>
      <c r="H139" s="35"/>
      <c r="I139" s="35"/>
      <c r="J139" s="35"/>
      <c r="K139" s="29">
        <f t="shared" si="65"/>
        <v>0</v>
      </c>
      <c r="L139" s="35"/>
      <c r="M139" s="35"/>
      <c r="N139" s="35"/>
      <c r="O139" s="127"/>
    </row>
    <row r="140" spans="1:15" x14ac:dyDescent="0.25">
      <c r="A140" s="36" t="s">
        <v>227</v>
      </c>
      <c r="B140" s="124" t="s">
        <v>228</v>
      </c>
      <c r="C140" s="126">
        <f t="shared" si="70"/>
        <v>66602</v>
      </c>
      <c r="D140" s="134"/>
      <c r="E140" s="134">
        <v>66602</v>
      </c>
      <c r="F140" s="134"/>
      <c r="G140" s="39">
        <v>0</v>
      </c>
      <c r="H140" s="35"/>
      <c r="I140" s="35">
        <v>0</v>
      </c>
      <c r="J140" s="35"/>
      <c r="K140" s="29">
        <f t="shared" si="65"/>
        <v>0</v>
      </c>
      <c r="L140" s="35"/>
      <c r="M140" s="35"/>
      <c r="N140" s="35"/>
      <c r="O140" s="127"/>
    </row>
    <row r="141" spans="1:15" ht="16.5" thickBot="1" x14ac:dyDescent="0.3">
      <c r="A141" s="36" t="s">
        <v>229</v>
      </c>
      <c r="B141" s="124" t="s">
        <v>230</v>
      </c>
      <c r="C141" s="126">
        <f t="shared" si="70"/>
        <v>1000</v>
      </c>
      <c r="D141" s="150">
        <v>1000</v>
      </c>
      <c r="E141" s="150"/>
      <c r="F141" s="150"/>
      <c r="G141" s="148">
        <v>20575</v>
      </c>
      <c r="H141" s="44">
        <v>20575</v>
      </c>
      <c r="I141" s="44"/>
      <c r="J141" s="44"/>
      <c r="K141" s="91">
        <f t="shared" si="65"/>
        <v>19575</v>
      </c>
      <c r="L141" s="44">
        <v>19575</v>
      </c>
      <c r="M141" s="44"/>
      <c r="N141" s="44"/>
      <c r="O141" s="135">
        <f t="shared" si="63"/>
        <v>95.139732685297702</v>
      </c>
    </row>
    <row r="142" spans="1:15" ht="12" customHeight="1" thickBot="1" x14ac:dyDescent="0.3">
      <c r="A142" s="56"/>
      <c r="B142" s="20" t="s">
        <v>231</v>
      </c>
      <c r="C142" s="21">
        <f>SUM(C127,C110)</f>
        <v>4700835</v>
      </c>
      <c r="D142" s="21">
        <f t="shared" ref="D142:F142" si="71">SUM(D127,D110)</f>
        <v>2844548</v>
      </c>
      <c r="E142" s="21">
        <f t="shared" si="71"/>
        <v>1850558</v>
      </c>
      <c r="F142" s="21">
        <f t="shared" si="71"/>
        <v>5729</v>
      </c>
      <c r="G142" s="22">
        <f>SUM(G127,G110)</f>
        <v>5977166</v>
      </c>
      <c r="H142" s="74">
        <f t="shared" ref="H142:J142" si="72">SUM(H127,H110)</f>
        <v>3967192</v>
      </c>
      <c r="I142" s="74">
        <f t="shared" si="72"/>
        <v>2004125</v>
      </c>
      <c r="J142" s="74">
        <f t="shared" si="72"/>
        <v>5849</v>
      </c>
      <c r="K142" s="138">
        <f t="shared" si="65"/>
        <v>5194197</v>
      </c>
      <c r="L142" s="74">
        <f t="shared" ref="L142:N142" si="73">SUM(L127,L110)</f>
        <v>3377444</v>
      </c>
      <c r="M142" s="74">
        <f t="shared" si="73"/>
        <v>1810890</v>
      </c>
      <c r="N142" s="74">
        <f t="shared" si="73"/>
        <v>5863</v>
      </c>
      <c r="O142" s="117">
        <f t="shared" si="63"/>
        <v>86.90066496396453</v>
      </c>
    </row>
    <row r="143" spans="1:15" ht="12" customHeight="1" thickBot="1" x14ac:dyDescent="0.3">
      <c r="A143" s="56" t="s">
        <v>55</v>
      </c>
      <c r="B143" s="20" t="s">
        <v>232</v>
      </c>
      <c r="C143" s="21"/>
      <c r="D143" s="21"/>
      <c r="E143" s="21"/>
      <c r="F143" s="21"/>
      <c r="G143" s="22">
        <f>SUM(G156)</f>
        <v>28968</v>
      </c>
      <c r="H143" s="22">
        <f t="shared" ref="H143" si="74">SUM(H156)</f>
        <v>28968</v>
      </c>
      <c r="I143" s="24"/>
      <c r="J143" s="24"/>
      <c r="K143" s="138">
        <f t="shared" si="65"/>
        <v>28968</v>
      </c>
      <c r="L143" s="23">
        <f>SUM(L156)</f>
        <v>28968</v>
      </c>
      <c r="M143" s="24"/>
      <c r="N143" s="24"/>
      <c r="O143" s="117">
        <f t="shared" si="63"/>
        <v>100</v>
      </c>
    </row>
    <row r="144" spans="1:15" ht="12" customHeight="1" thickBot="1" x14ac:dyDescent="0.3">
      <c r="A144" s="19" t="s">
        <v>57</v>
      </c>
      <c r="B144" s="20" t="s">
        <v>233</v>
      </c>
      <c r="C144" s="21"/>
      <c r="D144" s="21"/>
      <c r="E144" s="21"/>
      <c r="F144" s="21"/>
      <c r="G144" s="22"/>
      <c r="H144" s="24"/>
      <c r="I144" s="24"/>
      <c r="J144" s="24"/>
      <c r="K144" s="91">
        <f t="shared" si="65"/>
        <v>0</v>
      </c>
      <c r="L144" s="24"/>
      <c r="M144" s="24"/>
      <c r="N144" s="24"/>
      <c r="O144" s="117"/>
    </row>
    <row r="145" spans="1:15" ht="12" customHeight="1" thickBot="1" x14ac:dyDescent="0.3">
      <c r="A145" s="56" t="s">
        <v>128</v>
      </c>
      <c r="B145" s="20" t="s">
        <v>234</v>
      </c>
      <c r="C145" s="21"/>
      <c r="D145" s="21"/>
      <c r="E145" s="21"/>
      <c r="F145" s="21"/>
      <c r="G145" s="22"/>
      <c r="H145" s="24"/>
      <c r="I145" s="24"/>
      <c r="J145" s="24"/>
      <c r="K145" s="91">
        <f t="shared" si="65"/>
        <v>0</v>
      </c>
      <c r="L145" s="24"/>
      <c r="M145" s="24"/>
      <c r="N145" s="24"/>
      <c r="O145" s="117"/>
    </row>
    <row r="146" spans="1:15" ht="12" customHeight="1" x14ac:dyDescent="0.25">
      <c r="A146" s="31" t="s">
        <v>235</v>
      </c>
      <c r="B146" s="151" t="s">
        <v>236</v>
      </c>
      <c r="C146" s="152"/>
      <c r="D146" s="152"/>
      <c r="E146" s="152"/>
      <c r="F146" s="152"/>
      <c r="G146" s="148"/>
      <c r="H146" s="29"/>
      <c r="I146" s="29"/>
      <c r="J146" s="29"/>
      <c r="K146" s="29">
        <f t="shared" si="65"/>
        <v>0</v>
      </c>
      <c r="L146" s="29"/>
      <c r="M146" s="29"/>
      <c r="N146" s="29"/>
      <c r="O146" s="123"/>
    </row>
    <row r="147" spans="1:15" x14ac:dyDescent="0.25">
      <c r="A147" s="31" t="s">
        <v>237</v>
      </c>
      <c r="B147" s="151" t="s">
        <v>238</v>
      </c>
      <c r="C147" s="153"/>
      <c r="D147" s="153"/>
      <c r="E147" s="153"/>
      <c r="F147" s="153"/>
      <c r="G147" s="148"/>
      <c r="H147" s="35"/>
      <c r="I147" s="35"/>
      <c r="J147" s="35"/>
      <c r="K147" s="29">
        <f t="shared" si="65"/>
        <v>0</v>
      </c>
      <c r="L147" s="35"/>
      <c r="M147" s="35"/>
      <c r="N147" s="35"/>
      <c r="O147" s="127"/>
    </row>
    <row r="148" spans="1:15" ht="12" customHeight="1" thickBot="1" x14ac:dyDescent="0.3">
      <c r="A148" s="31" t="s">
        <v>239</v>
      </c>
      <c r="B148" s="151" t="s">
        <v>240</v>
      </c>
      <c r="C148" s="153"/>
      <c r="D148" s="153"/>
      <c r="E148" s="153"/>
      <c r="F148" s="153"/>
      <c r="G148" s="148"/>
      <c r="H148" s="44"/>
      <c r="I148" s="44"/>
      <c r="J148" s="44"/>
      <c r="K148" s="91">
        <f t="shared" si="65"/>
        <v>0</v>
      </c>
      <c r="L148" s="44"/>
      <c r="M148" s="44"/>
      <c r="N148" s="44"/>
      <c r="O148" s="135"/>
    </row>
    <row r="149" spans="1:15" ht="12" customHeight="1" thickBot="1" x14ac:dyDescent="0.3">
      <c r="A149" s="56" t="s">
        <v>138</v>
      </c>
      <c r="B149" s="20" t="s">
        <v>241</v>
      </c>
      <c r="C149" s="154"/>
      <c r="D149" s="155"/>
      <c r="E149" s="155"/>
      <c r="F149" s="155"/>
      <c r="G149" s="156"/>
      <c r="H149" s="24"/>
      <c r="I149" s="24"/>
      <c r="J149" s="24"/>
      <c r="K149" s="91">
        <f t="shared" si="65"/>
        <v>0</v>
      </c>
      <c r="L149" s="24"/>
      <c r="M149" s="24"/>
      <c r="N149" s="24"/>
      <c r="O149" s="117"/>
    </row>
    <row r="150" spans="1:15" x14ac:dyDescent="0.25">
      <c r="A150" s="31" t="s">
        <v>242</v>
      </c>
      <c r="B150" s="151" t="s">
        <v>243</v>
      </c>
      <c r="C150" s="153"/>
      <c r="D150" s="153"/>
      <c r="E150" s="153"/>
      <c r="F150" s="153"/>
      <c r="G150" s="148"/>
      <c r="H150" s="29"/>
      <c r="I150" s="29"/>
      <c r="J150" s="29"/>
      <c r="K150" s="29">
        <f t="shared" si="65"/>
        <v>0</v>
      </c>
      <c r="L150" s="29"/>
      <c r="M150" s="29"/>
      <c r="N150" s="29"/>
      <c r="O150" s="123"/>
    </row>
    <row r="151" spans="1:15" x14ac:dyDescent="0.25">
      <c r="A151" s="31" t="s">
        <v>244</v>
      </c>
      <c r="B151" s="151" t="s">
        <v>245</v>
      </c>
      <c r="C151" s="153"/>
      <c r="D151" s="153"/>
      <c r="E151" s="153"/>
      <c r="F151" s="153"/>
      <c r="G151" s="148"/>
      <c r="H151" s="35"/>
      <c r="I151" s="35"/>
      <c r="J151" s="35"/>
      <c r="K151" s="29">
        <f t="shared" si="65"/>
        <v>0</v>
      </c>
      <c r="L151" s="35"/>
      <c r="M151" s="35"/>
      <c r="N151" s="35"/>
      <c r="O151" s="127"/>
    </row>
    <row r="152" spans="1:15" x14ac:dyDescent="0.25">
      <c r="A152" s="31" t="s">
        <v>246</v>
      </c>
      <c r="B152" s="151" t="s">
        <v>247</v>
      </c>
      <c r="C152" s="153"/>
      <c r="D152" s="153"/>
      <c r="E152" s="153"/>
      <c r="F152" s="153"/>
      <c r="G152" s="148"/>
      <c r="H152" s="35"/>
      <c r="I152" s="35"/>
      <c r="J152" s="35"/>
      <c r="K152" s="29">
        <f t="shared" si="65"/>
        <v>0</v>
      </c>
      <c r="L152" s="35"/>
      <c r="M152" s="35"/>
      <c r="N152" s="35"/>
      <c r="O152" s="127"/>
    </row>
    <row r="153" spans="1:15" x14ac:dyDescent="0.25">
      <c r="A153" s="31" t="s">
        <v>248</v>
      </c>
      <c r="B153" s="151" t="s">
        <v>249</v>
      </c>
      <c r="C153" s="153"/>
      <c r="D153" s="153"/>
      <c r="E153" s="153"/>
      <c r="F153" s="153"/>
      <c r="G153" s="148"/>
      <c r="H153" s="35"/>
      <c r="I153" s="35"/>
      <c r="J153" s="35"/>
      <c r="K153" s="29">
        <f t="shared" si="65"/>
        <v>0</v>
      </c>
      <c r="L153" s="35"/>
      <c r="M153" s="35"/>
      <c r="N153" s="35"/>
      <c r="O153" s="127"/>
    </row>
    <row r="154" spans="1:15" x14ac:dyDescent="0.25">
      <c r="A154" s="36" t="s">
        <v>250</v>
      </c>
      <c r="B154" s="157" t="s">
        <v>251</v>
      </c>
      <c r="C154" s="158"/>
      <c r="D154" s="158"/>
      <c r="E154" s="158"/>
      <c r="F154" s="158"/>
      <c r="G154" s="148"/>
      <c r="H154" s="35"/>
      <c r="I154" s="35"/>
      <c r="J154" s="35"/>
      <c r="K154" s="29">
        <f t="shared" si="65"/>
        <v>0</v>
      </c>
      <c r="L154" s="35"/>
      <c r="M154" s="35"/>
      <c r="N154" s="35"/>
      <c r="O154" s="127"/>
    </row>
    <row r="155" spans="1:15" ht="16.5" thickBot="1" x14ac:dyDescent="0.3">
      <c r="A155" s="65" t="s">
        <v>252</v>
      </c>
      <c r="B155" s="159" t="s">
        <v>253</v>
      </c>
      <c r="C155" s="160"/>
      <c r="D155" s="160"/>
      <c r="E155" s="160"/>
      <c r="F155" s="160"/>
      <c r="G155" s="161"/>
      <c r="H155" s="44"/>
      <c r="I155" s="44"/>
      <c r="J155" s="44"/>
      <c r="K155" s="91">
        <f t="shared" si="65"/>
        <v>0</v>
      </c>
      <c r="L155" s="44"/>
      <c r="M155" s="44"/>
      <c r="N155" s="44"/>
      <c r="O155" s="135"/>
    </row>
    <row r="156" spans="1:15" ht="12" customHeight="1" thickBot="1" x14ac:dyDescent="0.3">
      <c r="A156" s="56" t="s">
        <v>148</v>
      </c>
      <c r="B156" s="20" t="s">
        <v>254</v>
      </c>
      <c r="C156" s="154"/>
      <c r="D156" s="155"/>
      <c r="E156" s="155"/>
      <c r="F156" s="155"/>
      <c r="G156" s="156">
        <f>SUM(G158)</f>
        <v>28968</v>
      </c>
      <c r="H156" s="22">
        <f t="shared" ref="H156" si="75">SUM(H158)</f>
        <v>28968</v>
      </c>
      <c r="I156" s="24"/>
      <c r="J156" s="24"/>
      <c r="K156" s="91">
        <f t="shared" si="65"/>
        <v>28968</v>
      </c>
      <c r="L156" s="23">
        <f>SUM(L158)</f>
        <v>28968</v>
      </c>
      <c r="M156" s="24"/>
      <c r="N156" s="24"/>
      <c r="O156" s="117">
        <f t="shared" si="63"/>
        <v>100</v>
      </c>
    </row>
    <row r="157" spans="1:15" ht="31.5" x14ac:dyDescent="0.25">
      <c r="A157" s="92" t="s">
        <v>255</v>
      </c>
      <c r="B157" s="151" t="s">
        <v>256</v>
      </c>
      <c r="C157" s="153"/>
      <c r="D157" s="153"/>
      <c r="E157" s="153"/>
      <c r="F157" s="153"/>
      <c r="G157" s="148"/>
      <c r="H157" s="29"/>
      <c r="I157" s="29"/>
      <c r="J157" s="29"/>
      <c r="K157" s="29">
        <f t="shared" si="65"/>
        <v>0</v>
      </c>
      <c r="L157" s="29"/>
      <c r="M157" s="29"/>
      <c r="N157" s="29"/>
      <c r="O157" s="123"/>
    </row>
    <row r="158" spans="1:15" ht="31.5" x14ac:dyDescent="0.25">
      <c r="A158" s="92" t="s">
        <v>257</v>
      </c>
      <c r="B158" s="151" t="s">
        <v>258</v>
      </c>
      <c r="C158" s="153"/>
      <c r="D158" s="153"/>
      <c r="E158" s="153"/>
      <c r="F158" s="153"/>
      <c r="G158" s="148">
        <v>28968</v>
      </c>
      <c r="H158" s="35">
        <v>28968</v>
      </c>
      <c r="I158" s="35"/>
      <c r="J158" s="35"/>
      <c r="K158" s="29">
        <f t="shared" si="65"/>
        <v>28968</v>
      </c>
      <c r="L158" s="35">
        <v>28968</v>
      </c>
      <c r="M158" s="35"/>
      <c r="N158" s="35"/>
      <c r="O158" s="127">
        <f t="shared" si="63"/>
        <v>100</v>
      </c>
    </row>
    <row r="159" spans="1:15" ht="31.5" x14ac:dyDescent="0.25">
      <c r="A159" s="92" t="s">
        <v>259</v>
      </c>
      <c r="B159" s="151" t="s">
        <v>260</v>
      </c>
      <c r="C159" s="153"/>
      <c r="D159" s="153"/>
      <c r="E159" s="153"/>
      <c r="F159" s="153"/>
      <c r="G159" s="148"/>
      <c r="H159" s="35"/>
      <c r="I159" s="35"/>
      <c r="J159" s="35"/>
      <c r="K159" s="29">
        <f t="shared" si="65"/>
        <v>0</v>
      </c>
      <c r="L159" s="35"/>
      <c r="M159" s="35"/>
      <c r="N159" s="35"/>
      <c r="O159" s="127"/>
    </row>
    <row r="160" spans="1:15" ht="31.5" x14ac:dyDescent="0.25">
      <c r="A160" s="93" t="s">
        <v>261</v>
      </c>
      <c r="B160" s="157" t="s">
        <v>262</v>
      </c>
      <c r="C160" s="158"/>
      <c r="D160" s="158"/>
      <c r="E160" s="158"/>
      <c r="F160" s="158"/>
      <c r="G160" s="148"/>
      <c r="H160" s="35"/>
      <c r="I160" s="35"/>
      <c r="J160" s="35"/>
      <c r="K160" s="29">
        <f t="shared" si="65"/>
        <v>0</v>
      </c>
      <c r="L160" s="35"/>
      <c r="M160" s="35"/>
      <c r="N160" s="35"/>
      <c r="O160" s="127"/>
    </row>
    <row r="161" spans="1:15" ht="32.25" thickBot="1" x14ac:dyDescent="0.3">
      <c r="A161" s="162" t="s">
        <v>263</v>
      </c>
      <c r="B161" s="159" t="s">
        <v>264</v>
      </c>
      <c r="C161" s="160"/>
      <c r="D161" s="160"/>
      <c r="E161" s="160"/>
      <c r="F161" s="160"/>
      <c r="G161" s="161"/>
      <c r="H161" s="44"/>
      <c r="I161" s="44"/>
      <c r="J161" s="44"/>
      <c r="K161" s="91">
        <f t="shared" si="65"/>
        <v>0</v>
      </c>
      <c r="L161" s="44"/>
      <c r="M161" s="44"/>
      <c r="N161" s="44"/>
      <c r="O161" s="135"/>
    </row>
    <row r="162" spans="1:15" ht="12" customHeight="1" thickBot="1" x14ac:dyDescent="0.3">
      <c r="A162" s="19" t="s">
        <v>265</v>
      </c>
      <c r="B162" s="20" t="s">
        <v>266</v>
      </c>
      <c r="C162" s="154"/>
      <c r="D162" s="155"/>
      <c r="E162" s="155"/>
      <c r="F162" s="155"/>
      <c r="G162" s="163"/>
      <c r="H162" s="24"/>
      <c r="I162" s="24"/>
      <c r="J162" s="24"/>
      <c r="K162" s="91">
        <f t="shared" si="65"/>
        <v>0</v>
      </c>
      <c r="L162" s="24"/>
      <c r="M162" s="24"/>
      <c r="N162" s="24"/>
      <c r="O162" s="117"/>
    </row>
    <row r="163" spans="1:15" x14ac:dyDescent="0.25">
      <c r="A163" s="31" t="s">
        <v>267</v>
      </c>
      <c r="B163" s="151" t="s">
        <v>268</v>
      </c>
      <c r="C163" s="153"/>
      <c r="D163" s="153"/>
      <c r="E163" s="153"/>
      <c r="F163" s="153"/>
      <c r="G163" s="148"/>
      <c r="H163" s="29"/>
      <c r="I163" s="29"/>
      <c r="J163" s="29"/>
      <c r="K163" s="29">
        <f t="shared" si="65"/>
        <v>0</v>
      </c>
      <c r="L163" s="29"/>
      <c r="M163" s="29"/>
      <c r="N163" s="29"/>
      <c r="O163" s="123"/>
    </row>
    <row r="164" spans="1:15" ht="15" customHeight="1" x14ac:dyDescent="0.25">
      <c r="A164" s="31" t="s">
        <v>269</v>
      </c>
      <c r="B164" s="151" t="s">
        <v>270</v>
      </c>
      <c r="C164" s="153"/>
      <c r="D164" s="153"/>
      <c r="E164" s="153"/>
      <c r="F164" s="153"/>
      <c r="G164" s="148"/>
      <c r="H164" s="35"/>
      <c r="I164" s="35"/>
      <c r="J164" s="35"/>
      <c r="K164" s="29">
        <f t="shared" si="65"/>
        <v>0</v>
      </c>
      <c r="L164" s="35"/>
      <c r="M164" s="35"/>
      <c r="N164" s="35"/>
      <c r="O164" s="127"/>
    </row>
    <row r="165" spans="1:15" x14ac:dyDescent="0.25">
      <c r="A165" s="31" t="s">
        <v>271</v>
      </c>
      <c r="B165" s="151" t="s">
        <v>272</v>
      </c>
      <c r="C165" s="153"/>
      <c r="D165" s="153"/>
      <c r="E165" s="153"/>
      <c r="F165" s="153"/>
      <c r="G165" s="148"/>
      <c r="H165" s="35"/>
      <c r="I165" s="35"/>
      <c r="J165" s="35"/>
      <c r="K165" s="29">
        <f t="shared" si="65"/>
        <v>0</v>
      </c>
      <c r="L165" s="35"/>
      <c r="M165" s="35"/>
      <c r="N165" s="35"/>
      <c r="O165" s="127"/>
    </row>
    <row r="166" spans="1:15" ht="22.5" customHeight="1" thickBot="1" x14ac:dyDescent="0.3">
      <c r="A166" s="87" t="s">
        <v>273</v>
      </c>
      <c r="B166" s="164" t="s">
        <v>274</v>
      </c>
      <c r="C166" s="165"/>
      <c r="D166" s="150"/>
      <c r="E166" s="150"/>
      <c r="F166" s="150"/>
      <c r="G166" s="148"/>
      <c r="H166" s="44"/>
      <c r="I166" s="44"/>
      <c r="J166" s="44"/>
      <c r="K166" s="91">
        <f t="shared" si="65"/>
        <v>0</v>
      </c>
      <c r="L166" s="44"/>
      <c r="M166" s="44"/>
      <c r="N166" s="44"/>
      <c r="O166" s="135"/>
    </row>
    <row r="167" spans="1:15" ht="15" customHeight="1" thickBot="1" x14ac:dyDescent="0.3">
      <c r="A167" s="166"/>
      <c r="B167" s="167" t="s">
        <v>275</v>
      </c>
      <c r="C167" s="168">
        <f>SUM(C142)</f>
        <v>4700835</v>
      </c>
      <c r="D167" s="168">
        <f t="shared" ref="D167:F167" si="76">SUM(D142)</f>
        <v>2844548</v>
      </c>
      <c r="E167" s="168">
        <f t="shared" si="76"/>
        <v>1850558</v>
      </c>
      <c r="F167" s="169">
        <f t="shared" si="76"/>
        <v>5729</v>
      </c>
      <c r="G167" s="170">
        <f>SUM(G143,G142)</f>
        <v>6006134</v>
      </c>
      <c r="H167" s="171">
        <f t="shared" ref="H167:J167" si="77">SUM(H143,H142)</f>
        <v>3996160</v>
      </c>
      <c r="I167" s="171">
        <f t="shared" si="77"/>
        <v>2004125</v>
      </c>
      <c r="J167" s="171">
        <f t="shared" si="77"/>
        <v>5849</v>
      </c>
      <c r="K167" s="138">
        <f t="shared" si="65"/>
        <v>5223165</v>
      </c>
      <c r="L167" s="171">
        <f t="shared" ref="L167:N167" si="78">SUM(L143,L142)</f>
        <v>3406412</v>
      </c>
      <c r="M167" s="171">
        <f t="shared" si="78"/>
        <v>1810890</v>
      </c>
      <c r="N167" s="171">
        <f t="shared" si="78"/>
        <v>5863</v>
      </c>
      <c r="O167" s="117">
        <f>K167/G167*100</f>
        <v>86.963843963521299</v>
      </c>
    </row>
    <row r="168" spans="1:15" ht="13.5" customHeight="1" x14ac:dyDescent="0.25">
      <c r="A168" s="172"/>
      <c r="B168" s="173"/>
      <c r="C168" s="173"/>
      <c r="D168" s="173"/>
      <c r="E168" s="173"/>
      <c r="F168" s="173"/>
      <c r="G168" s="174"/>
      <c r="H168" s="107"/>
      <c r="I168" s="107"/>
      <c r="J168" s="107"/>
    </row>
    <row r="169" spans="1:15" ht="27.75" customHeight="1" x14ac:dyDescent="0.25">
      <c r="A169" s="188" t="s">
        <v>276</v>
      </c>
      <c r="B169" s="189"/>
      <c r="C169" s="189"/>
      <c r="D169" s="189"/>
      <c r="E169" s="189"/>
      <c r="F169" s="189"/>
      <c r="G169" s="189"/>
      <c r="H169" s="189"/>
      <c r="I169" s="189"/>
      <c r="J169" s="189"/>
    </row>
    <row r="170" spans="1:15" ht="16.5" thickBot="1" x14ac:dyDescent="0.3">
      <c r="A170" s="186"/>
      <c r="B170" s="187"/>
      <c r="C170" s="175"/>
      <c r="D170" s="175"/>
      <c r="E170" s="175"/>
      <c r="F170" s="175"/>
      <c r="G170" s="176"/>
      <c r="H170" s="177"/>
      <c r="I170" s="177"/>
      <c r="J170" s="176" t="s">
        <v>4</v>
      </c>
    </row>
    <row r="171" spans="1:15" ht="32.25" thickBot="1" x14ac:dyDescent="0.3">
      <c r="A171" s="56">
        <v>1</v>
      </c>
      <c r="B171" s="136" t="s">
        <v>277</v>
      </c>
      <c r="C171" s="178">
        <f>C72-C142</f>
        <v>-379044</v>
      </c>
      <c r="D171" s="178">
        <f t="shared" ref="D171:F171" si="79">D72-D142</f>
        <v>85194</v>
      </c>
      <c r="E171" s="178">
        <f t="shared" si="79"/>
        <v>-458509</v>
      </c>
      <c r="F171" s="178">
        <f t="shared" si="79"/>
        <v>-5729</v>
      </c>
      <c r="G171" s="22">
        <f>+G72-G142</f>
        <v>-377148</v>
      </c>
      <c r="H171" s="22">
        <f t="shared" ref="H171" si="80">+H72-H142</f>
        <v>-222489</v>
      </c>
      <c r="I171" s="22">
        <f>+I72-I142</f>
        <v>-148810</v>
      </c>
      <c r="J171" s="22">
        <f>+J72-J142</f>
        <v>-5849</v>
      </c>
      <c r="K171" s="22">
        <f t="shared" ref="K171:N171" si="81">+K72-K142</f>
        <v>-147282</v>
      </c>
      <c r="L171" s="22">
        <f t="shared" si="81"/>
        <v>40064</v>
      </c>
      <c r="M171" s="22">
        <f t="shared" si="81"/>
        <v>-181483</v>
      </c>
      <c r="N171" s="22">
        <f t="shared" si="81"/>
        <v>-5863</v>
      </c>
      <c r="O171" s="22"/>
    </row>
    <row r="172" spans="1:15" ht="32.25" thickBot="1" x14ac:dyDescent="0.3">
      <c r="A172" s="56" t="s">
        <v>42</v>
      </c>
      <c r="B172" s="136" t="s">
        <v>278</v>
      </c>
      <c r="C172" s="178">
        <f>C74-C143</f>
        <v>379044</v>
      </c>
      <c r="D172" s="178">
        <f t="shared" ref="D172:F172" si="82">D74-D143</f>
        <v>45618</v>
      </c>
      <c r="E172" s="178">
        <f t="shared" si="82"/>
        <v>333426</v>
      </c>
      <c r="F172" s="178">
        <f t="shared" si="82"/>
        <v>0</v>
      </c>
      <c r="G172" s="22">
        <f>G74-G143</f>
        <v>377148</v>
      </c>
      <c r="H172" s="22">
        <f t="shared" ref="H172" si="83">H74-H143</f>
        <v>366868</v>
      </c>
      <c r="I172" s="22">
        <f>I74-I143</f>
        <v>10280</v>
      </c>
      <c r="J172" s="22">
        <f>J74-J143</f>
        <v>0</v>
      </c>
      <c r="K172" s="22">
        <f t="shared" ref="K172:N172" si="84">K74-K143</f>
        <v>287441</v>
      </c>
      <c r="L172" s="22">
        <f t="shared" si="84"/>
        <v>277161</v>
      </c>
      <c r="M172" s="22">
        <f t="shared" si="84"/>
        <v>10280</v>
      </c>
      <c r="N172" s="22">
        <f t="shared" si="84"/>
        <v>0</v>
      </c>
      <c r="O172" s="22"/>
    </row>
  </sheetData>
  <mergeCells count="24">
    <mergeCell ref="K8:K9"/>
    <mergeCell ref="L8:N8"/>
    <mergeCell ref="O8:O9"/>
    <mergeCell ref="A2:O2"/>
    <mergeCell ref="A3:O3"/>
    <mergeCell ref="A5:O5"/>
    <mergeCell ref="A8:A9"/>
    <mergeCell ref="B8:B9"/>
    <mergeCell ref="G8:G9"/>
    <mergeCell ref="H8:J8"/>
    <mergeCell ref="C8:C9"/>
    <mergeCell ref="D8:F8"/>
    <mergeCell ref="A170:B170"/>
    <mergeCell ref="A107:A108"/>
    <mergeCell ref="B107:B108"/>
    <mergeCell ref="G107:G108"/>
    <mergeCell ref="H107:J107"/>
    <mergeCell ref="A169:J169"/>
    <mergeCell ref="A106:O106"/>
    <mergeCell ref="C107:C108"/>
    <mergeCell ref="D107:F107"/>
    <mergeCell ref="K107:K108"/>
    <mergeCell ref="L107:N107"/>
    <mergeCell ref="O107:O108"/>
  </mergeCells>
  <pageMargins left="0.70866141732283472" right="0.70866141732283472" top="0.74803149606299213" bottom="0.74803149606299213" header="0.31496062992125984" footer="0.31496062992125984"/>
  <pageSetup paperSize="8" scale="73" fitToHeight="3" orientation="landscape" r:id="rId1"/>
  <rowBreaks count="2" manualBreakCount="2">
    <brk id="53" max="14" man="1"/>
    <brk id="10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1mell zárszám_2015</vt:lpstr>
      <vt:lpstr>'1mell zárszám_2015'!Nyomtatási_terület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2016-05-11T05:57:19Z</dcterms:modified>
</cp:coreProperties>
</file>