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78" i="1"/>
  <c r="L78" s="1"/>
  <c r="M78" s="1"/>
  <c r="G78"/>
  <c r="F78"/>
  <c r="D78"/>
  <c r="C78"/>
  <c r="K78" s="1"/>
  <c r="L77"/>
  <c r="M77" s="1"/>
  <c r="K77"/>
  <c r="F77"/>
  <c r="J76"/>
  <c r="I76"/>
  <c r="H76"/>
  <c r="G76"/>
  <c r="E76"/>
  <c r="C76"/>
  <c r="K76" s="1"/>
  <c r="K75"/>
  <c r="L74"/>
  <c r="M74" s="1"/>
  <c r="K74"/>
  <c r="F74"/>
  <c r="D74"/>
  <c r="M73"/>
  <c r="L73"/>
  <c r="K73"/>
  <c r="F73"/>
  <c r="K72"/>
  <c r="D72"/>
  <c r="D75" s="1"/>
  <c r="I71"/>
  <c r="G71"/>
  <c r="E71"/>
  <c r="C71"/>
  <c r="K71" s="1"/>
  <c r="K70"/>
  <c r="L69"/>
  <c r="M69" s="1"/>
  <c r="K69"/>
  <c r="F69"/>
  <c r="L68"/>
  <c r="M68" s="1"/>
  <c r="K68"/>
  <c r="F68"/>
  <c r="K67"/>
  <c r="J67"/>
  <c r="J70" s="1"/>
  <c r="H67"/>
  <c r="F67"/>
  <c r="D67"/>
  <c r="K66"/>
  <c r="H66"/>
  <c r="F66"/>
  <c r="D66"/>
  <c r="L66" s="1"/>
  <c r="M66" s="1"/>
  <c r="K65"/>
  <c r="D65"/>
  <c r="L65" s="1"/>
  <c r="M65" s="1"/>
  <c r="K64"/>
  <c r="H64"/>
  <c r="F64"/>
  <c r="J63"/>
  <c r="I63"/>
  <c r="H63"/>
  <c r="G63"/>
  <c r="K63" s="1"/>
  <c r="D63"/>
  <c r="L63" s="1"/>
  <c r="M63" s="1"/>
  <c r="C63"/>
  <c r="M62"/>
  <c r="L62"/>
  <c r="K62"/>
  <c r="F62"/>
  <c r="M61"/>
  <c r="L61"/>
  <c r="K61"/>
  <c r="F61"/>
  <c r="M60"/>
  <c r="L60"/>
  <c r="K60"/>
  <c r="F60"/>
  <c r="M59"/>
  <c r="L59"/>
  <c r="K59"/>
  <c r="F59"/>
  <c r="M58"/>
  <c r="L58"/>
  <c r="K58"/>
  <c r="F58"/>
  <c r="M57"/>
  <c r="L57"/>
  <c r="K57"/>
  <c r="F57"/>
  <c r="M56"/>
  <c r="L56"/>
  <c r="K56"/>
  <c r="F56"/>
  <c r="M55"/>
  <c r="L55"/>
  <c r="K55"/>
  <c r="F55"/>
  <c r="M54"/>
  <c r="L54"/>
  <c r="K54"/>
  <c r="F54"/>
  <c r="J53"/>
  <c r="I53"/>
  <c r="H53"/>
  <c r="G53"/>
  <c r="K53" s="1"/>
  <c r="D53"/>
  <c r="L53" s="1"/>
  <c r="M53" s="1"/>
  <c r="C53"/>
  <c r="M52"/>
  <c r="L52"/>
  <c r="K52"/>
  <c r="F52"/>
  <c r="M51"/>
  <c r="L51"/>
  <c r="K51"/>
  <c r="F51"/>
  <c r="M50"/>
  <c r="L50"/>
  <c r="K50"/>
  <c r="F50"/>
  <c r="E49"/>
  <c r="C49"/>
  <c r="J48"/>
  <c r="I48"/>
  <c r="H48"/>
  <c r="G48"/>
  <c r="E48"/>
  <c r="D48"/>
  <c r="L48" s="1"/>
  <c r="M48" s="1"/>
  <c r="C48"/>
  <c r="K48" s="1"/>
  <c r="M47"/>
  <c r="L47"/>
  <c r="K47"/>
  <c r="F47"/>
  <c r="M46"/>
  <c r="L46"/>
  <c r="K46"/>
  <c r="F46"/>
  <c r="M45"/>
  <c r="L45"/>
  <c r="K45"/>
  <c r="F45"/>
  <c r="M44"/>
  <c r="L44"/>
  <c r="K44"/>
  <c r="F44"/>
  <c r="M43"/>
  <c r="L43"/>
  <c r="K43"/>
  <c r="F43"/>
  <c r="J42"/>
  <c r="I42"/>
  <c r="H42"/>
  <c r="G42"/>
  <c r="K42" s="1"/>
  <c r="D42"/>
  <c r="L42" s="1"/>
  <c r="M42" s="1"/>
  <c r="C42"/>
  <c r="M41"/>
  <c r="L41"/>
  <c r="K41"/>
  <c r="F41"/>
  <c r="M40"/>
  <c r="L40"/>
  <c r="K40"/>
  <c r="F40"/>
  <c r="J39"/>
  <c r="I39"/>
  <c r="H39"/>
  <c r="G39"/>
  <c r="K39" s="1"/>
  <c r="D39"/>
  <c r="L39" s="1"/>
  <c r="M39" s="1"/>
  <c r="C39"/>
  <c r="M38"/>
  <c r="L38"/>
  <c r="K38"/>
  <c r="F38"/>
  <c r="M37"/>
  <c r="L37"/>
  <c r="K37"/>
  <c r="F37"/>
  <c r="M36"/>
  <c r="L36"/>
  <c r="K36"/>
  <c r="F36"/>
  <c r="M35"/>
  <c r="L35"/>
  <c r="K35"/>
  <c r="F35"/>
  <c r="M34"/>
  <c r="L34"/>
  <c r="K34"/>
  <c r="F34"/>
  <c r="M33"/>
  <c r="L33"/>
  <c r="K33"/>
  <c r="F33"/>
  <c r="M32"/>
  <c r="L32"/>
  <c r="K32"/>
  <c r="F32"/>
  <c r="J31"/>
  <c r="I31"/>
  <c r="H31"/>
  <c r="G31"/>
  <c r="K31" s="1"/>
  <c r="D31"/>
  <c r="L31" s="1"/>
  <c r="M31" s="1"/>
  <c r="C31"/>
  <c r="M30"/>
  <c r="L30"/>
  <c r="K30"/>
  <c r="F30"/>
  <c r="M29"/>
  <c r="L29"/>
  <c r="K29"/>
  <c r="F29"/>
  <c r="J28"/>
  <c r="J49" s="1"/>
  <c r="I28"/>
  <c r="I49" s="1"/>
  <c r="H28"/>
  <c r="H49" s="1"/>
  <c r="G28"/>
  <c r="K28" s="1"/>
  <c r="D28"/>
  <c r="D49" s="1"/>
  <c r="C28"/>
  <c r="M27"/>
  <c r="L27"/>
  <c r="K27"/>
  <c r="F27"/>
  <c r="M26"/>
  <c r="L26"/>
  <c r="K26"/>
  <c r="F26"/>
  <c r="M25"/>
  <c r="L25"/>
  <c r="K25"/>
  <c r="F25"/>
  <c r="M24"/>
  <c r="L24"/>
  <c r="K24"/>
  <c r="F24"/>
  <c r="E23"/>
  <c r="E79" s="1"/>
  <c r="C23"/>
  <c r="C79" s="1"/>
  <c r="J22"/>
  <c r="I22"/>
  <c r="H22"/>
  <c r="G22"/>
  <c r="F22"/>
  <c r="E22"/>
  <c r="D22"/>
  <c r="L22" s="1"/>
  <c r="M22" s="1"/>
  <c r="C22"/>
  <c r="K22" s="1"/>
  <c r="M21"/>
  <c r="L21"/>
  <c r="K21"/>
  <c r="F21"/>
  <c r="M20"/>
  <c r="L20"/>
  <c r="K20"/>
  <c r="F20"/>
  <c r="M19"/>
  <c r="L19"/>
  <c r="K19"/>
  <c r="F19"/>
  <c r="J18"/>
  <c r="J23" s="1"/>
  <c r="I18"/>
  <c r="I23" s="1"/>
  <c r="I79" s="1"/>
  <c r="H18"/>
  <c r="H23" s="1"/>
  <c r="G18"/>
  <c r="G23" s="1"/>
  <c r="D18"/>
  <c r="D23" s="1"/>
  <c r="C18"/>
  <c r="M17"/>
  <c r="L17"/>
  <c r="K17"/>
  <c r="F17"/>
  <c r="M16"/>
  <c r="L16"/>
  <c r="K16"/>
  <c r="F16"/>
  <c r="M15"/>
  <c r="L15"/>
  <c r="K15"/>
  <c r="F15"/>
  <c r="M14"/>
  <c r="L14"/>
  <c r="K14"/>
  <c r="F14"/>
  <c r="M13"/>
  <c r="L13"/>
  <c r="K13"/>
  <c r="F13"/>
  <c r="M12"/>
  <c r="L12"/>
  <c r="K12"/>
  <c r="F12"/>
  <c r="M11"/>
  <c r="L11"/>
  <c r="K11"/>
  <c r="F11"/>
  <c r="M10"/>
  <c r="L10"/>
  <c r="K10"/>
  <c r="F10"/>
  <c r="M9"/>
  <c r="L9"/>
  <c r="K9"/>
  <c r="F9"/>
  <c r="M8"/>
  <c r="L8"/>
  <c r="K8"/>
  <c r="F8"/>
  <c r="M7"/>
  <c r="L7"/>
  <c r="K7"/>
  <c r="F7"/>
  <c r="M6"/>
  <c r="L6"/>
  <c r="K6"/>
  <c r="F6"/>
  <c r="M5"/>
  <c r="L5"/>
  <c r="K5"/>
  <c r="F5"/>
  <c r="L75" l="1"/>
  <c r="M75" s="1"/>
  <c r="F75"/>
  <c r="L23"/>
  <c r="M23" s="1"/>
  <c r="L49"/>
  <c r="M49" s="1"/>
  <c r="F49"/>
  <c r="K49"/>
  <c r="K18"/>
  <c r="F48"/>
  <c r="G49"/>
  <c r="G79" s="1"/>
  <c r="K79" s="1"/>
  <c r="L67"/>
  <c r="M67" s="1"/>
  <c r="D70"/>
  <c r="H70"/>
  <c r="H71" s="1"/>
  <c r="H79" s="1"/>
  <c r="D71"/>
  <c r="J71"/>
  <c r="J79" s="1"/>
  <c r="D76"/>
  <c r="F18"/>
  <c r="F23" s="1"/>
  <c r="L18"/>
  <c r="M18" s="1"/>
  <c r="F28"/>
  <c r="L28"/>
  <c r="M28" s="1"/>
  <c r="F31"/>
  <c r="F39"/>
  <c r="F42"/>
  <c r="F53"/>
  <c r="F63"/>
  <c r="F65"/>
  <c r="F72"/>
  <c r="L72"/>
  <c r="M72" s="1"/>
  <c r="K23"/>
  <c r="L64"/>
  <c r="M64" s="1"/>
  <c r="L76" l="1"/>
  <c r="M76" s="1"/>
  <c r="F76"/>
  <c r="L71"/>
  <c r="M71" s="1"/>
  <c r="F71"/>
  <c r="L70"/>
  <c r="M70" s="1"/>
  <c r="F70"/>
  <c r="D79"/>
  <c r="L79" l="1"/>
  <c r="M79" s="1"/>
  <c r="M82" s="1"/>
  <c r="F79"/>
</calcChain>
</file>

<file path=xl/sharedStrings.xml><?xml version="1.0" encoding="utf-8"?>
<sst xmlns="http://schemas.openxmlformats.org/spreadsheetml/2006/main" count="168" uniqueCount="163">
  <si>
    <t xml:space="preserve"> K1-K8. Költségvetési kiadások</t>
  </si>
  <si>
    <t>Harkány Város Önkormányzata</t>
  </si>
  <si>
    <t>Harkányi Közös Önkormányzati Hivatal</t>
  </si>
  <si>
    <t>Harkányi Kulturális- és Sportközpont</t>
  </si>
  <si>
    <t>Összesen:</t>
  </si>
  <si>
    <t>Sor-szám</t>
  </si>
  <si>
    <t>Megnevezés</t>
  </si>
  <si>
    <t>Módosított előirányzat 2017</t>
  </si>
  <si>
    <t>Eredeti előirányzat 2018</t>
  </si>
  <si>
    <t>Eredeti ei Projektek 2018</t>
  </si>
  <si>
    <t>Eredeti ei összesen 2018        4+5</t>
  </si>
  <si>
    <t>Eredeti ei projektek nélkül          2018        4+8+10</t>
  </si>
  <si>
    <t>Eredeti ei prjokettekkel együtt         2018          5+12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</si>
  <si>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</si>
  <si>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</si>
  <si>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</si>
  <si>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</si>
  <si>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</si>
  <si>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</si>
  <si>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</si>
  <si>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</si>
  <si>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</si>
  <si>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</si>
  <si>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</si>
  <si>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</si>
  <si>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</si>
  <si>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</si>
  <si>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</si>
  <si>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</si>
  <si>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</si>
  <si>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</si>
  <si>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</si>
  <si>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</si>
  <si>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</si>
  <si>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</si>
  <si>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</si>
  <si>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</si>
  <si>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</si>
  <si>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</si>
  <si>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</si>
  <si>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</si>
  <si>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</si>
  <si>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</si>
  <si>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</si>
  <si>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</si>
  <si>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</si>
  <si>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</si>
  <si>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</si>
  <si>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</si>
  <si>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</si>
  <si>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</si>
  <si>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</si>
  <si>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</si>
  <si>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</si>
  <si>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</si>
  <si>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</si>
  <si>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</si>
  <si>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</si>
  <si>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</si>
  <si>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</si>
  <si>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</si>
  <si>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</si>
  <si>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</si>
  <si>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</si>
  <si>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</si>
  <si>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</si>
  <si>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</si>
  <si>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</si>
  <si>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</si>
  <si>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</si>
  <si>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</si>
  <si>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</si>
  <si>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</si>
  <si>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</si>
  <si>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</si>
  <si>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</si>
  <si>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</si>
  <si>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</si>
  <si>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</si>
  <si>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</si>
  <si>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</si>
  <si>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</si>
  <si>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</si>
  <si>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</si>
  <si>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</si>
  <si>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</si>
  <si>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</si>
  <si>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</si>
  <si>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</si>
  <si>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</si>
  <si>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</si>
  <si>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</si>
  <si>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</si>
  <si>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</si>
  <si>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</si>
  <si>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</si>
  <si>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</si>
  <si>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</si>
  <si>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</si>
  <si>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</si>
  <si>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</si>
  <si>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</si>
  <si>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</si>
  <si>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</si>
  <si>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Lakhatással kapcsolatos ellátások (K46)</t>
  </si>
  <si>
    <t>47</t>
  </si>
  <si>
    <t>Intézményi ellátottak pénzbeli juttatásai (K47)</t>
  </si>
  <si>
    <t>48</t>
  </si>
  <si>
    <t>Egyéb nem intézményi ellátások (K48)</t>
  </si>
  <si>
    <t>49</t>
  </si>
  <si>
    <t>Ellátottak pénzbeli juttatásai (=46+...+53) (K4)</t>
  </si>
  <si>
    <t>50</t>
  </si>
  <si>
    <t>Elvonások és befizetések (K502)</t>
  </si>
  <si>
    <t>51</t>
  </si>
  <si>
    <t>Egyéb működési célú támogatások államháztartáson belülre (K506)</t>
  </si>
  <si>
    <t>52</t>
  </si>
  <si>
    <t>Működési célú visszatérítendő tám Áht.-n belülre( k505)</t>
  </si>
  <si>
    <t>53</t>
  </si>
  <si>
    <t>Működési célú visszatérítendő támogatások, kölcsönök nyújtása államháztartáson kívülre (K508)</t>
  </si>
  <si>
    <t>54</t>
  </si>
  <si>
    <t>Árkiegészítések, ártámogatások (K509)</t>
  </si>
  <si>
    <t>55</t>
  </si>
  <si>
    <t>Kamattámogatások (K510)</t>
  </si>
  <si>
    <t>56</t>
  </si>
  <si>
    <t>Működési célú támogatások az Európai Uniónak (K511)</t>
  </si>
  <si>
    <t>57</t>
  </si>
  <si>
    <t>Egyéb működési célú támogatások államháztartáson kívülre (K512)</t>
  </si>
  <si>
    <t>58</t>
  </si>
  <si>
    <t>Tartalékok (K513)</t>
  </si>
  <si>
    <t>59</t>
  </si>
  <si>
    <t>Egyéb működési célú kiadások (=55+59+…+70) (K5)</t>
  </si>
  <si>
    <t>60</t>
  </si>
  <si>
    <t>Immateriális javak beszerzése, létesítése (K61)</t>
  </si>
  <si>
    <t>61</t>
  </si>
  <si>
    <t>Ingatlanok beszerzése, létesítése (K62)</t>
  </si>
  <si>
    <t>62</t>
  </si>
  <si>
    <t>Informatikai eszközök beszerzése, létesítése (K63)</t>
  </si>
  <si>
    <t>63</t>
  </si>
  <si>
    <t>Egyéb tárgyi eszközök beszerzése, létesítése (K64)</t>
  </si>
  <si>
    <t>64</t>
  </si>
  <si>
    <t>Részesedések beszerzése (K65)</t>
  </si>
  <si>
    <t>65</t>
  </si>
  <si>
    <t>Meglévő részesedések növeléséhez kapcsolódó kiadások (K66)</t>
  </si>
  <si>
    <t>66</t>
  </si>
  <si>
    <t>Beruházási célú előzetesen felszámított általános forgalmi adó (K67)</t>
  </si>
  <si>
    <t>67</t>
  </si>
  <si>
    <t>Beruházások (=72+…+78) (K6)</t>
  </si>
  <si>
    <t>68</t>
  </si>
  <si>
    <t>Ingatlanok felújítása (K71)</t>
  </si>
  <si>
    <t>69</t>
  </si>
  <si>
    <t>Informatikai eszközök felújítása (K72)</t>
  </si>
  <si>
    <t>70</t>
  </si>
  <si>
    <t>Egyéb tárgyi eszközök felújítása  (K73)</t>
  </si>
  <si>
    <t>71</t>
  </si>
  <si>
    <t>Felújítási célú előzetesen felszámított általános forgalmi adó (K74)</t>
  </si>
  <si>
    <t>72</t>
  </si>
  <si>
    <t>Felújítások (=80+...+83) (K7)</t>
  </si>
  <si>
    <t>73</t>
  </si>
  <si>
    <t>Egyéb felhalmozási célú támogatások államháztartáson kívülre  (K89)</t>
  </si>
  <si>
    <t>74</t>
  </si>
  <si>
    <t>Egyéb felhalmozási célú kiadások (=85+…+93) (K8)</t>
  </si>
  <si>
    <t>75</t>
  </si>
  <si>
    <t>Költségvetési kiadások (=19+20+45+54+71+79+84+94) (K1-K8)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</si>
</sst>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/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topLeftCell="A79" workbookViewId="0">
      <selection sqref="A1:N83"/>
    </sheetView>
  </sheetViews>
  <sheetFormatPr defaultRowHeight="15"/>
  <cols>
    <col min="2" max="2" width="12.140625" customWidth="1"/>
    <col min="3" max="3" width="13.140625" customWidth="1"/>
    <col min="4" max="4" width="13" customWidth="1"/>
    <col min="5" max="5" width="12.85546875" customWidth="1"/>
    <col min="6" max="6" width="12.140625" customWidth="1"/>
    <col min="7" max="7" width="12" customWidth="1"/>
    <col min="8" max="9" width="12.28515625" customWidth="1"/>
    <col min="10" max="10" width="13.42578125" customWidth="1"/>
    <col min="11" max="11" width="12.85546875" customWidth="1"/>
    <col min="12" max="12" width="12.28515625" customWidth="1"/>
    <col min="13" max="13" width="11.5703125" customWidth="1"/>
  </cols>
  <sheetData>
    <row r="1" spans="1:14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spans="1:14" ht="15.75">
      <c r="A2" s="5"/>
      <c r="B2" s="5"/>
      <c r="C2" s="6" t="s">
        <v>1</v>
      </c>
      <c r="D2" s="7"/>
      <c r="E2" s="7"/>
      <c r="F2" s="8"/>
      <c r="G2" s="9" t="s">
        <v>2</v>
      </c>
      <c r="H2" s="9"/>
      <c r="I2" s="10" t="s">
        <v>3</v>
      </c>
      <c r="J2" s="10"/>
      <c r="K2" s="11" t="s">
        <v>4</v>
      </c>
      <c r="L2" s="11"/>
      <c r="M2" s="11"/>
      <c r="N2" s="4"/>
    </row>
    <row r="3" spans="1:14" ht="94.5">
      <c r="A3" s="12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7</v>
      </c>
      <c r="H3" s="12" t="s">
        <v>8</v>
      </c>
      <c r="I3" s="12" t="s">
        <v>7</v>
      </c>
      <c r="J3" s="12" t="s">
        <v>8</v>
      </c>
      <c r="K3" s="12" t="s">
        <v>7</v>
      </c>
      <c r="L3" s="12" t="s">
        <v>11</v>
      </c>
      <c r="M3" s="12" t="s">
        <v>12</v>
      </c>
      <c r="N3" s="4"/>
    </row>
    <row r="4" spans="1:14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4"/>
    </row>
    <row r="5" spans="1:14" ht="76.5">
      <c r="A5" s="14" t="s">
        <v>13</v>
      </c>
      <c r="B5" s="15" t="s">
        <v>14</v>
      </c>
      <c r="C5" s="16">
        <v>58026173</v>
      </c>
      <c r="D5" s="16">
        <v>55585176</v>
      </c>
      <c r="E5" s="16"/>
      <c r="F5" s="16">
        <f>SUM(D5:E5)</f>
        <v>55585176</v>
      </c>
      <c r="G5" s="16">
        <v>90086880</v>
      </c>
      <c r="H5" s="16">
        <v>96083124</v>
      </c>
      <c r="I5" s="16">
        <v>23560193</v>
      </c>
      <c r="J5" s="16">
        <v>25907733</v>
      </c>
      <c r="K5" s="17">
        <f t="shared" ref="K5:L36" si="0">C5+G5+I5</f>
        <v>171673246</v>
      </c>
      <c r="L5" s="17">
        <f>D5+H5+J5</f>
        <v>177576033</v>
      </c>
      <c r="M5" s="18">
        <f>L5+E5</f>
        <v>177576033</v>
      </c>
      <c r="N5" s="4"/>
    </row>
    <row r="6" spans="1:14" ht="38.25">
      <c r="A6" s="14" t="s">
        <v>15</v>
      </c>
      <c r="B6" s="15" t="s">
        <v>16</v>
      </c>
      <c r="C6" s="16">
        <v>1330000</v>
      </c>
      <c r="D6" s="16">
        <v>2433000</v>
      </c>
      <c r="E6" s="16"/>
      <c r="F6" s="16">
        <f t="shared" ref="F6:F69" si="1">SUM(D6:E6)</f>
        <v>2433000</v>
      </c>
      <c r="G6" s="16">
        <v>4660500</v>
      </c>
      <c r="H6" s="16">
        <v>3742000</v>
      </c>
      <c r="I6" s="16">
        <v>1131000</v>
      </c>
      <c r="J6" s="16">
        <v>1151250</v>
      </c>
      <c r="K6" s="17">
        <f t="shared" si="0"/>
        <v>7121500</v>
      </c>
      <c r="L6" s="17">
        <f t="shared" si="0"/>
        <v>7326250</v>
      </c>
      <c r="M6" s="18">
        <f t="shared" ref="M6:M69" si="2">L6+E6</f>
        <v>7326250</v>
      </c>
      <c r="N6" s="4"/>
    </row>
    <row r="7" spans="1:14" ht="63.75">
      <c r="A7" s="14" t="s">
        <v>17</v>
      </c>
      <c r="B7" s="15" t="s">
        <v>18</v>
      </c>
      <c r="C7" s="16">
        <v>1000000</v>
      </c>
      <c r="D7" s="16">
        <v>1500000</v>
      </c>
      <c r="E7" s="16"/>
      <c r="F7" s="16">
        <f t="shared" si="1"/>
        <v>1500000</v>
      </c>
      <c r="G7" s="16">
        <v>1876024</v>
      </c>
      <c r="H7" s="16">
        <v>4800000</v>
      </c>
      <c r="I7" s="16">
        <v>819000</v>
      </c>
      <c r="J7" s="16"/>
      <c r="K7" s="17">
        <f t="shared" si="0"/>
        <v>3695024</v>
      </c>
      <c r="L7" s="17">
        <f t="shared" si="0"/>
        <v>6300000</v>
      </c>
      <c r="M7" s="18">
        <f t="shared" si="2"/>
        <v>6300000</v>
      </c>
      <c r="N7" s="4"/>
    </row>
    <row r="8" spans="1:14" ht="89.25">
      <c r="A8" s="14" t="s">
        <v>19</v>
      </c>
      <c r="B8" s="15" t="s">
        <v>20</v>
      </c>
      <c r="C8" s="16">
        <v>2480000</v>
      </c>
      <c r="D8" s="16">
        <v>2950000</v>
      </c>
      <c r="E8" s="16"/>
      <c r="F8" s="16">
        <f t="shared" si="1"/>
        <v>2950000</v>
      </c>
      <c r="G8" s="16">
        <v>1000000</v>
      </c>
      <c r="H8" s="16"/>
      <c r="I8" s="16">
        <v>3100000</v>
      </c>
      <c r="J8" s="16">
        <v>2900000</v>
      </c>
      <c r="K8" s="17">
        <f t="shared" si="0"/>
        <v>6580000</v>
      </c>
      <c r="L8" s="17">
        <f t="shared" si="0"/>
        <v>5850000</v>
      </c>
      <c r="M8" s="18">
        <f t="shared" si="2"/>
        <v>5850000</v>
      </c>
      <c r="N8" s="4"/>
    </row>
    <row r="9" spans="1:14" ht="38.25">
      <c r="A9" s="14" t="s">
        <v>21</v>
      </c>
      <c r="B9" s="15" t="s">
        <v>22</v>
      </c>
      <c r="C9" s="16">
        <v>1005000</v>
      </c>
      <c r="D9" s="16"/>
      <c r="E9" s="16"/>
      <c r="F9" s="16">
        <f t="shared" si="1"/>
        <v>0</v>
      </c>
      <c r="G9" s="16"/>
      <c r="H9" s="16"/>
      <c r="I9" s="16"/>
      <c r="J9" s="16"/>
      <c r="K9" s="17">
        <f t="shared" si="0"/>
        <v>1005000</v>
      </c>
      <c r="L9" s="17">
        <f t="shared" si="0"/>
        <v>0</v>
      </c>
      <c r="M9" s="18">
        <f t="shared" si="2"/>
        <v>0</v>
      </c>
      <c r="N9" s="4"/>
    </row>
    <row r="10" spans="1:14" ht="38.25">
      <c r="A10" s="14" t="s">
        <v>23</v>
      </c>
      <c r="B10" s="15" t="s">
        <v>24</v>
      </c>
      <c r="C10" s="16">
        <v>850070</v>
      </c>
      <c r="D10" s="16"/>
      <c r="E10" s="16"/>
      <c r="F10" s="16">
        <f t="shared" si="1"/>
        <v>0</v>
      </c>
      <c r="G10" s="16">
        <v>857100</v>
      </c>
      <c r="H10" s="16">
        <v>541500</v>
      </c>
      <c r="I10" s="16"/>
      <c r="J10" s="16"/>
      <c r="K10" s="17">
        <f t="shared" si="0"/>
        <v>1707170</v>
      </c>
      <c r="L10" s="17">
        <f t="shared" si="0"/>
        <v>541500</v>
      </c>
      <c r="M10" s="18">
        <f t="shared" si="2"/>
        <v>541500</v>
      </c>
      <c r="N10" s="4"/>
    </row>
    <row r="11" spans="1:14" ht="51">
      <c r="A11" s="14" t="s">
        <v>25</v>
      </c>
      <c r="B11" s="15" t="s">
        <v>26</v>
      </c>
      <c r="C11" s="16">
        <v>1964000</v>
      </c>
      <c r="D11" s="16">
        <v>1915360</v>
      </c>
      <c r="E11" s="16"/>
      <c r="F11" s="16">
        <f t="shared" si="1"/>
        <v>1915360</v>
      </c>
      <c r="G11" s="16">
        <v>5289545</v>
      </c>
      <c r="H11" s="16">
        <v>5403800</v>
      </c>
      <c r="I11" s="16">
        <v>687000</v>
      </c>
      <c r="J11" s="16">
        <v>670000</v>
      </c>
      <c r="K11" s="17">
        <f t="shared" si="0"/>
        <v>7940545</v>
      </c>
      <c r="L11" s="17">
        <f t="shared" si="0"/>
        <v>7989160</v>
      </c>
      <c r="M11" s="18">
        <f t="shared" si="2"/>
        <v>7989160</v>
      </c>
      <c r="N11" s="4"/>
    </row>
    <row r="12" spans="1:14" ht="51">
      <c r="A12" s="14" t="s">
        <v>27</v>
      </c>
      <c r="B12" s="15" t="s">
        <v>28</v>
      </c>
      <c r="C12" s="16">
        <v>208000</v>
      </c>
      <c r="D12" s="16">
        <v>91250</v>
      </c>
      <c r="E12" s="16"/>
      <c r="F12" s="16">
        <f t="shared" si="1"/>
        <v>91250</v>
      </c>
      <c r="G12" s="16"/>
      <c r="H12" s="16"/>
      <c r="I12" s="16"/>
      <c r="J12" s="16"/>
      <c r="K12" s="17">
        <f t="shared" si="0"/>
        <v>208000</v>
      </c>
      <c r="L12" s="17">
        <f t="shared" si="0"/>
        <v>91250</v>
      </c>
      <c r="M12" s="18">
        <f t="shared" si="2"/>
        <v>91250</v>
      </c>
      <c r="N12" s="4"/>
    </row>
    <row r="13" spans="1:14" ht="63.75">
      <c r="A13" s="14" t="s">
        <v>29</v>
      </c>
      <c r="B13" s="15" t="s">
        <v>30</v>
      </c>
      <c r="C13" s="16">
        <v>650060</v>
      </c>
      <c r="D13" s="16">
        <v>760000</v>
      </c>
      <c r="E13" s="16"/>
      <c r="F13" s="16">
        <f t="shared" si="1"/>
        <v>760000</v>
      </c>
      <c r="G13" s="16">
        <v>1384210</v>
      </c>
      <c r="H13" s="16">
        <v>1883250</v>
      </c>
      <c r="I13" s="16">
        <v>420000</v>
      </c>
      <c r="J13" s="16">
        <v>420000</v>
      </c>
      <c r="K13" s="17">
        <f t="shared" si="0"/>
        <v>2454270</v>
      </c>
      <c r="L13" s="17">
        <f t="shared" si="0"/>
        <v>3063250</v>
      </c>
      <c r="M13" s="18">
        <f t="shared" si="2"/>
        <v>3063250</v>
      </c>
      <c r="N13" s="4"/>
    </row>
    <row r="14" spans="1:14" ht="51">
      <c r="A14" s="14" t="s">
        <v>31</v>
      </c>
      <c r="B14" s="15" t="s">
        <v>32</v>
      </c>
      <c r="C14" s="16"/>
      <c r="D14" s="16"/>
      <c r="E14" s="16"/>
      <c r="F14" s="16">
        <f t="shared" si="1"/>
        <v>0</v>
      </c>
      <c r="G14" s="16"/>
      <c r="H14" s="16"/>
      <c r="I14" s="16"/>
      <c r="J14" s="16"/>
      <c r="K14" s="17">
        <f t="shared" si="0"/>
        <v>0</v>
      </c>
      <c r="L14" s="17">
        <f t="shared" si="0"/>
        <v>0</v>
      </c>
      <c r="M14" s="18">
        <f t="shared" si="2"/>
        <v>0</v>
      </c>
      <c r="N14" s="4"/>
    </row>
    <row r="15" spans="1:14" ht="38.25">
      <c r="A15" s="14" t="s">
        <v>33</v>
      </c>
      <c r="B15" s="15" t="s">
        <v>34</v>
      </c>
      <c r="C15" s="16"/>
      <c r="D15" s="16"/>
      <c r="E15" s="16"/>
      <c r="F15" s="16">
        <f t="shared" si="1"/>
        <v>0</v>
      </c>
      <c r="G15" s="16"/>
      <c r="H15" s="16"/>
      <c r="I15" s="16"/>
      <c r="J15" s="16"/>
      <c r="K15" s="17">
        <f t="shared" si="0"/>
        <v>0</v>
      </c>
      <c r="L15" s="17">
        <f t="shared" si="0"/>
        <v>0</v>
      </c>
      <c r="M15" s="18">
        <f t="shared" si="2"/>
        <v>0</v>
      </c>
      <c r="N15" s="4"/>
    </row>
    <row r="16" spans="1:14" ht="38.25">
      <c r="A16" s="14" t="s">
        <v>35</v>
      </c>
      <c r="B16" s="15" t="s">
        <v>36</v>
      </c>
      <c r="C16" s="16"/>
      <c r="D16" s="16"/>
      <c r="E16" s="16"/>
      <c r="F16" s="16">
        <f t="shared" si="1"/>
        <v>0</v>
      </c>
      <c r="G16" s="16"/>
      <c r="H16" s="16"/>
      <c r="I16" s="16"/>
      <c r="J16" s="16"/>
      <c r="K16" s="17">
        <f t="shared" si="0"/>
        <v>0</v>
      </c>
      <c r="L16" s="17">
        <f t="shared" si="0"/>
        <v>0</v>
      </c>
      <c r="M16" s="18">
        <f t="shared" si="2"/>
        <v>0</v>
      </c>
      <c r="N16" s="4"/>
    </row>
    <row r="17" spans="1:14" ht="76.5">
      <c r="A17" s="14" t="s">
        <v>37</v>
      </c>
      <c r="B17" s="15" t="s">
        <v>38</v>
      </c>
      <c r="C17" s="16">
        <v>2055500</v>
      </c>
      <c r="D17" s="16">
        <v>350000</v>
      </c>
      <c r="E17" s="16"/>
      <c r="F17" s="16">
        <f t="shared" si="1"/>
        <v>350000</v>
      </c>
      <c r="G17" s="16">
        <v>3388083</v>
      </c>
      <c r="H17" s="16">
        <v>9392000</v>
      </c>
      <c r="I17" s="16">
        <v>250300</v>
      </c>
      <c r="J17" s="16">
        <v>650000</v>
      </c>
      <c r="K17" s="17">
        <f t="shared" si="0"/>
        <v>5693883</v>
      </c>
      <c r="L17" s="17">
        <f t="shared" si="0"/>
        <v>10392000</v>
      </c>
      <c r="M17" s="18">
        <f t="shared" si="2"/>
        <v>10392000</v>
      </c>
      <c r="N17" s="4"/>
    </row>
    <row r="18" spans="1:14" ht="76.5">
      <c r="A18" s="19" t="s">
        <v>39</v>
      </c>
      <c r="B18" s="20" t="s">
        <v>40</v>
      </c>
      <c r="C18" s="21">
        <f t="shared" ref="C18:J18" si="3">SUM(C5:C17)</f>
        <v>69568803</v>
      </c>
      <c r="D18" s="21">
        <f t="shared" si="3"/>
        <v>65584786</v>
      </c>
      <c r="E18" s="21"/>
      <c r="F18" s="16">
        <f t="shared" si="1"/>
        <v>65584786</v>
      </c>
      <c r="G18" s="21">
        <f t="shared" si="3"/>
        <v>108542342</v>
      </c>
      <c r="H18" s="21">
        <f t="shared" si="3"/>
        <v>121845674</v>
      </c>
      <c r="I18" s="21">
        <f t="shared" si="3"/>
        <v>29967493</v>
      </c>
      <c r="J18" s="21">
        <f t="shared" si="3"/>
        <v>31698983</v>
      </c>
      <c r="K18" s="22">
        <f t="shared" si="0"/>
        <v>208078638</v>
      </c>
      <c r="L18" s="22">
        <f t="shared" si="0"/>
        <v>219129443</v>
      </c>
      <c r="M18" s="23">
        <f t="shared" si="2"/>
        <v>219129443</v>
      </c>
      <c r="N18" s="4"/>
    </row>
    <row r="19" spans="1:14" ht="63.75">
      <c r="A19" s="14" t="s">
        <v>41</v>
      </c>
      <c r="B19" s="15" t="s">
        <v>42</v>
      </c>
      <c r="C19" s="16">
        <v>20768732</v>
      </c>
      <c r="D19" s="16">
        <v>19989928</v>
      </c>
      <c r="E19" s="16"/>
      <c r="F19" s="16">
        <f t="shared" si="1"/>
        <v>19989928</v>
      </c>
      <c r="G19" s="16"/>
      <c r="H19" s="16"/>
      <c r="I19" s="16"/>
      <c r="J19" s="16"/>
      <c r="K19" s="17">
        <f t="shared" si="0"/>
        <v>20768732</v>
      </c>
      <c r="L19" s="17">
        <f t="shared" si="0"/>
        <v>19989928</v>
      </c>
      <c r="M19" s="18">
        <f t="shared" si="2"/>
        <v>19989928</v>
      </c>
      <c r="N19" s="4"/>
    </row>
    <row r="20" spans="1:14" ht="153">
      <c r="A20" s="14" t="s">
        <v>43</v>
      </c>
      <c r="B20" s="15" t="s">
        <v>44</v>
      </c>
      <c r="C20" s="16">
        <v>8652900</v>
      </c>
      <c r="D20" s="16">
        <v>21421900</v>
      </c>
      <c r="E20" s="16">
        <v>168385266</v>
      </c>
      <c r="F20" s="16">
        <f t="shared" si="1"/>
        <v>189807166</v>
      </c>
      <c r="G20" s="16">
        <v>150000</v>
      </c>
      <c r="H20" s="16"/>
      <c r="I20" s="16">
        <v>750000</v>
      </c>
      <c r="J20" s="16">
        <v>1284000</v>
      </c>
      <c r="K20" s="17">
        <f t="shared" si="0"/>
        <v>9552900</v>
      </c>
      <c r="L20" s="17">
        <f t="shared" si="0"/>
        <v>22705900</v>
      </c>
      <c r="M20" s="18">
        <f t="shared" si="2"/>
        <v>191091166</v>
      </c>
      <c r="N20" s="4"/>
    </row>
    <row r="21" spans="1:14" ht="63.75">
      <c r="A21" s="14" t="s">
        <v>45</v>
      </c>
      <c r="B21" s="15" t="s">
        <v>46</v>
      </c>
      <c r="C21" s="16">
        <v>2900000</v>
      </c>
      <c r="D21" s="16">
        <v>1000000</v>
      </c>
      <c r="E21" s="16"/>
      <c r="F21" s="16">
        <f t="shared" si="1"/>
        <v>1000000</v>
      </c>
      <c r="G21" s="16">
        <v>145532</v>
      </c>
      <c r="H21" s="16">
        <v>200000</v>
      </c>
      <c r="I21" s="16">
        <v>684000</v>
      </c>
      <c r="J21" s="16">
        <v>773000</v>
      </c>
      <c r="K21" s="17">
        <f t="shared" si="0"/>
        <v>3729532</v>
      </c>
      <c r="L21" s="17">
        <f t="shared" si="0"/>
        <v>1973000</v>
      </c>
      <c r="M21" s="18">
        <f t="shared" si="2"/>
        <v>1973000</v>
      </c>
      <c r="N21" s="4"/>
    </row>
    <row r="22" spans="1:14" ht="63.75">
      <c r="A22" s="19" t="s">
        <v>47</v>
      </c>
      <c r="B22" s="20" t="s">
        <v>48</v>
      </c>
      <c r="C22" s="21">
        <f t="shared" ref="C22:J22" si="4">SUM(C19:C21)</f>
        <v>32321632</v>
      </c>
      <c r="D22" s="21">
        <f t="shared" si="4"/>
        <v>42411828</v>
      </c>
      <c r="E22" s="21">
        <f>SUM(E19:E21)</f>
        <v>168385266</v>
      </c>
      <c r="F22" s="21">
        <f>SUM(F19:F21)</f>
        <v>210797094</v>
      </c>
      <c r="G22" s="21">
        <f t="shared" si="4"/>
        <v>295532</v>
      </c>
      <c r="H22" s="21">
        <f t="shared" si="4"/>
        <v>200000</v>
      </c>
      <c r="I22" s="21">
        <f t="shared" si="4"/>
        <v>1434000</v>
      </c>
      <c r="J22" s="21">
        <f t="shared" si="4"/>
        <v>2057000</v>
      </c>
      <c r="K22" s="22">
        <f t="shared" si="0"/>
        <v>34051164</v>
      </c>
      <c r="L22" s="22">
        <f t="shared" si="0"/>
        <v>44668828</v>
      </c>
      <c r="M22" s="24">
        <f t="shared" si="2"/>
        <v>213054094</v>
      </c>
      <c r="N22" s="4"/>
    </row>
    <row r="23" spans="1:14" ht="51">
      <c r="A23" s="19" t="s">
        <v>49</v>
      </c>
      <c r="B23" s="20" t="s">
        <v>50</v>
      </c>
      <c r="C23" s="21">
        <f t="shared" ref="C23:J23" si="5">C18+C22</f>
        <v>101890435</v>
      </c>
      <c r="D23" s="21">
        <f t="shared" si="5"/>
        <v>107996614</v>
      </c>
      <c r="E23" s="21">
        <f>E18+E22</f>
        <v>168385266</v>
      </c>
      <c r="F23" s="21">
        <f>F18+F22</f>
        <v>276381880</v>
      </c>
      <c r="G23" s="21">
        <f t="shared" si="5"/>
        <v>108837874</v>
      </c>
      <c r="H23" s="21">
        <f t="shared" si="5"/>
        <v>122045674</v>
      </c>
      <c r="I23" s="21">
        <f t="shared" si="5"/>
        <v>31401493</v>
      </c>
      <c r="J23" s="21">
        <f t="shared" si="5"/>
        <v>33755983</v>
      </c>
      <c r="K23" s="22">
        <f t="shared" si="0"/>
        <v>242129802</v>
      </c>
      <c r="L23" s="22">
        <f t="shared" si="0"/>
        <v>263798271</v>
      </c>
      <c r="M23" s="24">
        <f t="shared" si="2"/>
        <v>432183537</v>
      </c>
      <c r="N23" s="4"/>
    </row>
    <row r="24" spans="1:14" ht="114.75">
      <c r="A24" s="19" t="s">
        <v>51</v>
      </c>
      <c r="B24" s="20" t="s">
        <v>52</v>
      </c>
      <c r="C24" s="21">
        <v>22404117</v>
      </c>
      <c r="D24" s="21">
        <v>23672928</v>
      </c>
      <c r="E24" s="21">
        <v>32912567</v>
      </c>
      <c r="F24" s="21">
        <f t="shared" si="1"/>
        <v>56585495</v>
      </c>
      <c r="G24" s="21">
        <v>26563092</v>
      </c>
      <c r="H24" s="21">
        <v>29566762</v>
      </c>
      <c r="I24" s="21">
        <v>7457669</v>
      </c>
      <c r="J24" s="21">
        <v>6867979</v>
      </c>
      <c r="K24" s="22">
        <f t="shared" si="0"/>
        <v>56424878</v>
      </c>
      <c r="L24" s="22">
        <f t="shared" si="0"/>
        <v>60107669</v>
      </c>
      <c r="M24" s="23">
        <f t="shared" si="2"/>
        <v>93020236</v>
      </c>
      <c r="N24" s="4"/>
    </row>
    <row r="25" spans="1:14" ht="51">
      <c r="A25" s="14" t="s">
        <v>53</v>
      </c>
      <c r="B25" s="15" t="s">
        <v>54</v>
      </c>
      <c r="C25" s="16">
        <v>815000</v>
      </c>
      <c r="D25" s="16">
        <v>1500000</v>
      </c>
      <c r="E25" s="16"/>
      <c r="F25" s="16">
        <f t="shared" si="1"/>
        <v>1500000</v>
      </c>
      <c r="G25" s="16">
        <v>500000</v>
      </c>
      <c r="H25" s="16">
        <v>250000</v>
      </c>
      <c r="I25" s="16">
        <v>1563806</v>
      </c>
      <c r="J25" s="16">
        <v>750000</v>
      </c>
      <c r="K25" s="17">
        <f t="shared" si="0"/>
        <v>2878806</v>
      </c>
      <c r="L25" s="17">
        <f t="shared" si="0"/>
        <v>2500000</v>
      </c>
      <c r="M25" s="18">
        <f t="shared" si="2"/>
        <v>2500000</v>
      </c>
      <c r="N25" s="4"/>
    </row>
    <row r="26" spans="1:14" ht="63.75">
      <c r="A26" s="14" t="s">
        <v>55</v>
      </c>
      <c r="B26" s="15" t="s">
        <v>56</v>
      </c>
      <c r="C26" s="16">
        <v>10695000</v>
      </c>
      <c r="D26" s="16">
        <v>13100000</v>
      </c>
      <c r="E26" s="16"/>
      <c r="F26" s="16">
        <f t="shared" si="1"/>
        <v>13100000</v>
      </c>
      <c r="G26" s="16">
        <v>2380000</v>
      </c>
      <c r="H26" s="16">
        <v>3800000</v>
      </c>
      <c r="I26" s="16">
        <v>2525000</v>
      </c>
      <c r="J26" s="16">
        <v>3800000</v>
      </c>
      <c r="K26" s="17">
        <f t="shared" si="0"/>
        <v>15600000</v>
      </c>
      <c r="L26" s="17">
        <f t="shared" si="0"/>
        <v>20700000</v>
      </c>
      <c r="M26" s="18">
        <f t="shared" si="2"/>
        <v>20700000</v>
      </c>
      <c r="N26" s="4"/>
    </row>
    <row r="27" spans="1:14" ht="25.5">
      <c r="A27" s="14" t="s">
        <v>57</v>
      </c>
      <c r="B27" s="15" t="s">
        <v>58</v>
      </c>
      <c r="C27" s="16"/>
      <c r="D27" s="16"/>
      <c r="E27" s="16"/>
      <c r="F27" s="16">
        <f t="shared" si="1"/>
        <v>0</v>
      </c>
      <c r="G27" s="16"/>
      <c r="H27" s="16"/>
      <c r="I27" s="16"/>
      <c r="J27" s="16"/>
      <c r="K27" s="17">
        <f t="shared" si="0"/>
        <v>0</v>
      </c>
      <c r="L27" s="17">
        <f t="shared" si="0"/>
        <v>0</v>
      </c>
      <c r="M27" s="18">
        <f t="shared" si="2"/>
        <v>0</v>
      </c>
      <c r="N27" s="4"/>
    </row>
    <row r="28" spans="1:14" ht="51">
      <c r="A28" s="19" t="s">
        <v>59</v>
      </c>
      <c r="B28" s="20" t="s">
        <v>60</v>
      </c>
      <c r="C28" s="21">
        <f t="shared" ref="C28:J28" si="6">SUM(C25:C27)</f>
        <v>11510000</v>
      </c>
      <c r="D28" s="21">
        <f t="shared" si="6"/>
        <v>14600000</v>
      </c>
      <c r="E28" s="21"/>
      <c r="F28" s="21">
        <f t="shared" si="1"/>
        <v>14600000</v>
      </c>
      <c r="G28" s="21">
        <f t="shared" si="6"/>
        <v>2880000</v>
      </c>
      <c r="H28" s="21">
        <f t="shared" si="6"/>
        <v>4050000</v>
      </c>
      <c r="I28" s="21">
        <f t="shared" si="6"/>
        <v>4088806</v>
      </c>
      <c r="J28" s="21">
        <f t="shared" si="6"/>
        <v>4550000</v>
      </c>
      <c r="K28" s="22">
        <f t="shared" si="0"/>
        <v>18478806</v>
      </c>
      <c r="L28" s="22">
        <f t="shared" si="0"/>
        <v>23200000</v>
      </c>
      <c r="M28" s="24">
        <f t="shared" si="2"/>
        <v>23200000</v>
      </c>
      <c r="N28" s="4"/>
    </row>
    <row r="29" spans="1:14" ht="76.5">
      <c r="A29" s="14" t="s">
        <v>61</v>
      </c>
      <c r="B29" s="15" t="s">
        <v>62</v>
      </c>
      <c r="C29" s="16">
        <v>940000</v>
      </c>
      <c r="D29" s="16">
        <v>1599990</v>
      </c>
      <c r="E29" s="16"/>
      <c r="F29" s="16">
        <f t="shared" si="1"/>
        <v>1599990</v>
      </c>
      <c r="G29" s="16">
        <v>3850000</v>
      </c>
      <c r="H29" s="16">
        <v>5200000</v>
      </c>
      <c r="I29" s="16">
        <v>355000</v>
      </c>
      <c r="J29" s="16">
        <v>200000</v>
      </c>
      <c r="K29" s="17">
        <f t="shared" si="0"/>
        <v>5145000</v>
      </c>
      <c r="L29" s="17">
        <f t="shared" si="0"/>
        <v>6999990</v>
      </c>
      <c r="M29" s="18">
        <f t="shared" si="2"/>
        <v>6999990</v>
      </c>
      <c r="N29" s="4"/>
    </row>
    <row r="30" spans="1:14" ht="63.75">
      <c r="A30" s="14" t="s">
        <v>63</v>
      </c>
      <c r="B30" s="15" t="s">
        <v>64</v>
      </c>
      <c r="C30" s="16">
        <v>1083000</v>
      </c>
      <c r="D30" s="16">
        <v>1300000</v>
      </c>
      <c r="E30" s="16"/>
      <c r="F30" s="16">
        <f t="shared" si="1"/>
        <v>1300000</v>
      </c>
      <c r="G30" s="16">
        <v>1350000</v>
      </c>
      <c r="H30" s="16">
        <v>1750000</v>
      </c>
      <c r="I30" s="16">
        <v>440000</v>
      </c>
      <c r="J30" s="16">
        <v>400000</v>
      </c>
      <c r="K30" s="17">
        <f t="shared" si="0"/>
        <v>2873000</v>
      </c>
      <c r="L30" s="17">
        <f t="shared" si="0"/>
        <v>3450000</v>
      </c>
      <c r="M30" s="18">
        <f t="shared" si="2"/>
        <v>3450000</v>
      </c>
      <c r="N30" s="4"/>
    </row>
    <row r="31" spans="1:14" ht="76.5">
      <c r="A31" s="19" t="s">
        <v>65</v>
      </c>
      <c r="B31" s="20" t="s">
        <v>66</v>
      </c>
      <c r="C31" s="21">
        <f t="shared" ref="C31:J31" si="7">SUM(C29:C30)</f>
        <v>2023000</v>
      </c>
      <c r="D31" s="21">
        <f t="shared" si="7"/>
        <v>2899990</v>
      </c>
      <c r="E31" s="21"/>
      <c r="F31" s="21">
        <f t="shared" si="1"/>
        <v>2899990</v>
      </c>
      <c r="G31" s="21">
        <f t="shared" si="7"/>
        <v>5200000</v>
      </c>
      <c r="H31" s="21">
        <f t="shared" si="7"/>
        <v>6950000</v>
      </c>
      <c r="I31" s="21">
        <f t="shared" si="7"/>
        <v>795000</v>
      </c>
      <c r="J31" s="21">
        <f t="shared" si="7"/>
        <v>600000</v>
      </c>
      <c r="K31" s="22">
        <f t="shared" si="0"/>
        <v>8018000</v>
      </c>
      <c r="L31" s="22">
        <f t="shared" si="0"/>
        <v>10449990</v>
      </c>
      <c r="M31" s="24">
        <f t="shared" si="2"/>
        <v>10449990</v>
      </c>
      <c r="N31" s="4"/>
    </row>
    <row r="32" spans="1:14" ht="38.25">
      <c r="A32" s="14" t="s">
        <v>67</v>
      </c>
      <c r="B32" s="15" t="s">
        <v>68</v>
      </c>
      <c r="C32" s="16">
        <v>20325000</v>
      </c>
      <c r="D32" s="16">
        <v>24500000</v>
      </c>
      <c r="E32" s="16"/>
      <c r="F32" s="16">
        <f t="shared" si="1"/>
        <v>24500000</v>
      </c>
      <c r="G32" s="16">
        <v>2750000</v>
      </c>
      <c r="H32" s="16">
        <v>3500000</v>
      </c>
      <c r="I32" s="16">
        <v>8200000</v>
      </c>
      <c r="J32" s="16">
        <v>7800000</v>
      </c>
      <c r="K32" s="17">
        <f t="shared" si="0"/>
        <v>31275000</v>
      </c>
      <c r="L32" s="17">
        <f t="shared" si="0"/>
        <v>35800000</v>
      </c>
      <c r="M32" s="18">
        <f t="shared" si="2"/>
        <v>35800000</v>
      </c>
      <c r="N32" s="4"/>
    </row>
    <row r="33" spans="1:14" ht="38.25">
      <c r="A33" s="14" t="s">
        <v>69</v>
      </c>
      <c r="B33" s="15" t="s">
        <v>70</v>
      </c>
      <c r="C33" s="16">
        <v>5954715</v>
      </c>
      <c r="D33" s="16">
        <v>17500000</v>
      </c>
      <c r="E33" s="16"/>
      <c r="F33" s="16">
        <f t="shared" si="1"/>
        <v>17500000</v>
      </c>
      <c r="G33" s="16"/>
      <c r="H33" s="16"/>
      <c r="I33" s="16"/>
      <c r="J33" s="16"/>
      <c r="K33" s="17">
        <f t="shared" si="0"/>
        <v>5954715</v>
      </c>
      <c r="L33" s="17">
        <f t="shared" si="0"/>
        <v>17500000</v>
      </c>
      <c r="M33" s="18">
        <f t="shared" si="2"/>
        <v>17500000</v>
      </c>
      <c r="N33" s="4"/>
    </row>
    <row r="34" spans="1:14" ht="38.25">
      <c r="A34" s="14" t="s">
        <v>71</v>
      </c>
      <c r="B34" s="15" t="s">
        <v>72</v>
      </c>
      <c r="C34" s="16">
        <v>8621000</v>
      </c>
      <c r="D34" s="16">
        <v>1200000</v>
      </c>
      <c r="E34" s="16"/>
      <c r="F34" s="16">
        <f t="shared" si="1"/>
        <v>1200000</v>
      </c>
      <c r="G34" s="16">
        <v>50000</v>
      </c>
      <c r="H34" s="16">
        <v>100000</v>
      </c>
      <c r="I34" s="16">
        <v>1800000</v>
      </c>
      <c r="J34" s="16">
        <v>1600000</v>
      </c>
      <c r="K34" s="17">
        <f t="shared" si="0"/>
        <v>10471000</v>
      </c>
      <c r="L34" s="17">
        <f t="shared" si="0"/>
        <v>2900000</v>
      </c>
      <c r="M34" s="18">
        <f t="shared" si="2"/>
        <v>2900000</v>
      </c>
      <c r="N34" s="4"/>
    </row>
    <row r="35" spans="1:14" ht="63.75">
      <c r="A35" s="14" t="s">
        <v>73</v>
      </c>
      <c r="B35" s="15" t="s">
        <v>74</v>
      </c>
      <c r="C35" s="16">
        <v>10526000</v>
      </c>
      <c r="D35" s="16">
        <v>16500000</v>
      </c>
      <c r="E35" s="16"/>
      <c r="F35" s="16">
        <f t="shared" si="1"/>
        <v>16500000</v>
      </c>
      <c r="G35" s="16">
        <v>50000</v>
      </c>
      <c r="H35" s="16">
        <v>200000</v>
      </c>
      <c r="I35" s="16">
        <v>965000</v>
      </c>
      <c r="J35" s="16">
        <v>900000</v>
      </c>
      <c r="K35" s="17">
        <f t="shared" si="0"/>
        <v>11541000</v>
      </c>
      <c r="L35" s="17">
        <f t="shared" si="0"/>
        <v>17600000</v>
      </c>
      <c r="M35" s="18">
        <f t="shared" si="2"/>
        <v>17600000</v>
      </c>
      <c r="N35" s="4"/>
    </row>
    <row r="36" spans="1:14" ht="51">
      <c r="A36" s="14" t="s">
        <v>75</v>
      </c>
      <c r="B36" s="15" t="s">
        <v>76</v>
      </c>
      <c r="C36" s="16">
        <v>5285000</v>
      </c>
      <c r="D36" s="16">
        <v>2200000</v>
      </c>
      <c r="E36" s="16"/>
      <c r="F36" s="16">
        <f t="shared" si="1"/>
        <v>2200000</v>
      </c>
      <c r="G36" s="16">
        <v>200000</v>
      </c>
      <c r="H36" s="16">
        <v>250000</v>
      </c>
      <c r="I36" s="16"/>
      <c r="J36" s="16"/>
      <c r="K36" s="17">
        <f t="shared" si="0"/>
        <v>5485000</v>
      </c>
      <c r="L36" s="17">
        <f t="shared" si="0"/>
        <v>2450000</v>
      </c>
      <c r="M36" s="18">
        <f t="shared" si="2"/>
        <v>2450000</v>
      </c>
      <c r="N36" s="4"/>
    </row>
    <row r="37" spans="1:14" ht="89.25">
      <c r="A37" s="14" t="s">
        <v>77</v>
      </c>
      <c r="B37" s="15" t="s">
        <v>78</v>
      </c>
      <c r="C37" s="16">
        <v>32424600</v>
      </c>
      <c r="D37" s="16">
        <v>43000000</v>
      </c>
      <c r="E37" s="16"/>
      <c r="F37" s="16">
        <f t="shared" si="1"/>
        <v>43000000</v>
      </c>
      <c r="G37" s="16">
        <v>1600000</v>
      </c>
      <c r="H37" s="16">
        <v>2500000</v>
      </c>
      <c r="I37" s="16">
        <v>1450000</v>
      </c>
      <c r="J37" s="16">
        <v>1500000</v>
      </c>
      <c r="K37" s="17">
        <f t="shared" ref="K37:L68" si="8">C37+G37+I37</f>
        <v>35474600</v>
      </c>
      <c r="L37" s="17">
        <f t="shared" si="8"/>
        <v>47000000</v>
      </c>
      <c r="M37" s="18">
        <f t="shared" si="2"/>
        <v>47000000</v>
      </c>
      <c r="N37" s="4"/>
    </row>
    <row r="38" spans="1:14" ht="38.25">
      <c r="A38" s="14" t="s">
        <v>79</v>
      </c>
      <c r="B38" s="15" t="s">
        <v>80</v>
      </c>
      <c r="C38" s="16">
        <v>37355000</v>
      </c>
      <c r="D38" s="16">
        <v>41200000</v>
      </c>
      <c r="E38" s="16"/>
      <c r="F38" s="16">
        <f t="shared" si="1"/>
        <v>41200000</v>
      </c>
      <c r="G38" s="16">
        <v>7300000</v>
      </c>
      <c r="H38" s="16">
        <v>8800000</v>
      </c>
      <c r="I38" s="16">
        <v>9428000</v>
      </c>
      <c r="J38" s="16">
        <v>12200000</v>
      </c>
      <c r="K38" s="17">
        <f t="shared" si="8"/>
        <v>54083000</v>
      </c>
      <c r="L38" s="17">
        <f t="shared" si="8"/>
        <v>62200000</v>
      </c>
      <c r="M38" s="18">
        <f t="shared" si="2"/>
        <v>62200000</v>
      </c>
      <c r="N38" s="4"/>
    </row>
    <row r="39" spans="1:14" ht="63.75">
      <c r="A39" s="19" t="s">
        <v>81</v>
      </c>
      <c r="B39" s="20" t="s">
        <v>82</v>
      </c>
      <c r="C39" s="21">
        <f t="shared" ref="C39:J39" si="9">SUM(C32:C38)</f>
        <v>120491315</v>
      </c>
      <c r="D39" s="21">
        <f t="shared" si="9"/>
        <v>146100000</v>
      </c>
      <c r="E39" s="21"/>
      <c r="F39" s="21">
        <f t="shared" si="1"/>
        <v>146100000</v>
      </c>
      <c r="G39" s="21">
        <f t="shared" si="9"/>
        <v>11950000</v>
      </c>
      <c r="H39" s="21">
        <f t="shared" si="9"/>
        <v>15350000</v>
      </c>
      <c r="I39" s="21">
        <f t="shared" si="9"/>
        <v>21843000</v>
      </c>
      <c r="J39" s="21">
        <f t="shared" si="9"/>
        <v>24000000</v>
      </c>
      <c r="K39" s="22">
        <f t="shared" si="8"/>
        <v>154284315</v>
      </c>
      <c r="L39" s="22">
        <f t="shared" si="8"/>
        <v>185450000</v>
      </c>
      <c r="M39" s="24">
        <f t="shared" si="2"/>
        <v>185450000</v>
      </c>
      <c r="N39" s="4"/>
    </row>
    <row r="40" spans="1:14" ht="51">
      <c r="A40" s="14" t="s">
        <v>83</v>
      </c>
      <c r="B40" s="15" t="s">
        <v>84</v>
      </c>
      <c r="C40" s="16">
        <v>1520000</v>
      </c>
      <c r="D40" s="16">
        <v>2500000</v>
      </c>
      <c r="E40" s="16"/>
      <c r="F40" s="16">
        <f t="shared" si="1"/>
        <v>2500000</v>
      </c>
      <c r="G40" s="16">
        <v>50000</v>
      </c>
      <c r="H40" s="16">
        <v>150000</v>
      </c>
      <c r="I40" s="16">
        <v>215000</v>
      </c>
      <c r="J40" s="16">
        <v>100000</v>
      </c>
      <c r="K40" s="17">
        <f t="shared" si="8"/>
        <v>1785000</v>
      </c>
      <c r="L40" s="17">
        <f t="shared" si="8"/>
        <v>2750000</v>
      </c>
      <c r="M40" s="18">
        <f t="shared" si="2"/>
        <v>2750000</v>
      </c>
      <c r="N40" s="4"/>
    </row>
    <row r="41" spans="1:14" ht="51">
      <c r="A41" s="14" t="s">
        <v>85</v>
      </c>
      <c r="B41" s="15" t="s">
        <v>86</v>
      </c>
      <c r="C41" s="16">
        <v>1220000</v>
      </c>
      <c r="D41" s="16">
        <v>2000000</v>
      </c>
      <c r="E41" s="16"/>
      <c r="F41" s="16">
        <f t="shared" si="1"/>
        <v>2000000</v>
      </c>
      <c r="G41" s="16">
        <v>220000</v>
      </c>
      <c r="H41" s="16"/>
      <c r="I41" s="16">
        <v>170000</v>
      </c>
      <c r="J41" s="16">
        <v>150000</v>
      </c>
      <c r="K41" s="17">
        <f t="shared" si="8"/>
        <v>1610000</v>
      </c>
      <c r="L41" s="17">
        <f t="shared" si="8"/>
        <v>2150000</v>
      </c>
      <c r="M41" s="18">
        <f t="shared" si="2"/>
        <v>2150000</v>
      </c>
      <c r="N41" s="4"/>
    </row>
    <row r="42" spans="1:14" ht="102">
      <c r="A42" s="19" t="s">
        <v>87</v>
      </c>
      <c r="B42" s="20" t="s">
        <v>88</v>
      </c>
      <c r="C42" s="21">
        <f t="shared" ref="C42:J42" si="10">SUM(C40:C41)</f>
        <v>2740000</v>
      </c>
      <c r="D42" s="21">
        <f t="shared" si="10"/>
        <v>4500000</v>
      </c>
      <c r="E42" s="21"/>
      <c r="F42" s="16">
        <f t="shared" si="1"/>
        <v>4500000</v>
      </c>
      <c r="G42" s="21">
        <f t="shared" si="10"/>
        <v>270000</v>
      </c>
      <c r="H42" s="21">
        <f t="shared" si="10"/>
        <v>150000</v>
      </c>
      <c r="I42" s="21">
        <f t="shared" si="10"/>
        <v>385000</v>
      </c>
      <c r="J42" s="21">
        <f t="shared" si="10"/>
        <v>250000</v>
      </c>
      <c r="K42" s="22">
        <f t="shared" si="8"/>
        <v>3395000</v>
      </c>
      <c r="L42" s="22">
        <f t="shared" si="8"/>
        <v>4900000</v>
      </c>
      <c r="M42" s="23">
        <f t="shared" si="2"/>
        <v>4900000</v>
      </c>
      <c r="N42" s="4"/>
    </row>
    <row r="43" spans="1:14" ht="102">
      <c r="A43" s="14" t="s">
        <v>89</v>
      </c>
      <c r="B43" s="15" t="s">
        <v>90</v>
      </c>
      <c r="C43" s="16">
        <v>33147473</v>
      </c>
      <c r="D43" s="16">
        <v>34600000</v>
      </c>
      <c r="E43" s="16"/>
      <c r="F43" s="16">
        <f t="shared" si="1"/>
        <v>34600000</v>
      </c>
      <c r="G43" s="16">
        <v>4000000</v>
      </c>
      <c r="H43" s="16">
        <v>4800000</v>
      </c>
      <c r="I43" s="16">
        <v>4966568</v>
      </c>
      <c r="J43" s="16">
        <v>4200000</v>
      </c>
      <c r="K43" s="17">
        <f t="shared" si="8"/>
        <v>42114041</v>
      </c>
      <c r="L43" s="17">
        <f t="shared" si="8"/>
        <v>43600000</v>
      </c>
      <c r="M43" s="18">
        <f t="shared" si="2"/>
        <v>43600000</v>
      </c>
      <c r="N43" s="4"/>
    </row>
    <row r="44" spans="1:14" ht="63.75">
      <c r="A44" s="14" t="s">
        <v>91</v>
      </c>
      <c r="B44" s="15" t="s">
        <v>92</v>
      </c>
      <c r="C44" s="16">
        <v>83992737</v>
      </c>
      <c r="D44" s="16">
        <v>35189000</v>
      </c>
      <c r="E44" s="16"/>
      <c r="F44" s="16">
        <f t="shared" si="1"/>
        <v>35189000</v>
      </c>
      <c r="G44" s="16"/>
      <c r="H44" s="16"/>
      <c r="I44" s="16"/>
      <c r="J44" s="16">
        <v>1000000</v>
      </c>
      <c r="K44" s="17">
        <f t="shared" si="8"/>
        <v>83992737</v>
      </c>
      <c r="L44" s="17">
        <f t="shared" si="8"/>
        <v>36189000</v>
      </c>
      <c r="M44" s="18">
        <f t="shared" si="2"/>
        <v>36189000</v>
      </c>
      <c r="N44" s="4"/>
    </row>
    <row r="45" spans="1:14" ht="38.25">
      <c r="A45" s="14" t="s">
        <v>93</v>
      </c>
      <c r="B45" s="15" t="s">
        <v>94</v>
      </c>
      <c r="C45" s="16">
        <v>44000</v>
      </c>
      <c r="D45" s="16"/>
      <c r="E45" s="16"/>
      <c r="F45" s="16">
        <f t="shared" si="1"/>
        <v>0</v>
      </c>
      <c r="G45" s="16"/>
      <c r="H45" s="16"/>
      <c r="I45" s="16"/>
      <c r="J45" s="16"/>
      <c r="K45" s="17">
        <f t="shared" si="8"/>
        <v>44000</v>
      </c>
      <c r="L45" s="17">
        <f t="shared" si="8"/>
        <v>0</v>
      </c>
      <c r="M45" s="18">
        <f t="shared" si="2"/>
        <v>0</v>
      </c>
      <c r="N45" s="4"/>
    </row>
    <row r="46" spans="1:14" ht="63.75">
      <c r="A46" s="14" t="s">
        <v>95</v>
      </c>
      <c r="B46" s="15" t="s">
        <v>96</v>
      </c>
      <c r="C46" s="16"/>
      <c r="D46" s="16"/>
      <c r="E46" s="16"/>
      <c r="F46" s="16">
        <f t="shared" si="1"/>
        <v>0</v>
      </c>
      <c r="G46" s="16"/>
      <c r="H46" s="16"/>
      <c r="I46" s="16"/>
      <c r="J46" s="16"/>
      <c r="K46" s="17">
        <f t="shared" si="8"/>
        <v>0</v>
      </c>
      <c r="L46" s="17">
        <f t="shared" si="8"/>
        <v>0</v>
      </c>
      <c r="M46" s="18">
        <f t="shared" si="2"/>
        <v>0</v>
      </c>
      <c r="N46" s="4"/>
    </row>
    <row r="47" spans="1:14" ht="51">
      <c r="A47" s="14" t="s">
        <v>97</v>
      </c>
      <c r="B47" s="15" t="s">
        <v>98</v>
      </c>
      <c r="C47" s="16">
        <v>20000000</v>
      </c>
      <c r="D47" s="16">
        <v>6500000</v>
      </c>
      <c r="E47" s="16">
        <v>716895962</v>
      </c>
      <c r="F47" s="16">
        <f t="shared" si="1"/>
        <v>723395962</v>
      </c>
      <c r="G47" s="16">
        <v>700000</v>
      </c>
      <c r="H47" s="16">
        <v>700000</v>
      </c>
      <c r="I47" s="16">
        <v>560000</v>
      </c>
      <c r="J47" s="16">
        <v>400000</v>
      </c>
      <c r="K47" s="17">
        <f t="shared" si="8"/>
        <v>21260000</v>
      </c>
      <c r="L47" s="17">
        <f t="shared" si="8"/>
        <v>7600000</v>
      </c>
      <c r="M47" s="18">
        <f t="shared" si="2"/>
        <v>724495962</v>
      </c>
      <c r="N47" s="4"/>
    </row>
    <row r="48" spans="1:14" ht="89.25">
      <c r="A48" s="19" t="s">
        <v>99</v>
      </c>
      <c r="B48" s="20" t="s">
        <v>100</v>
      </c>
      <c r="C48" s="21">
        <f t="shared" ref="C48:J48" si="11">SUM(C43:C47)</f>
        <v>137184210</v>
      </c>
      <c r="D48" s="21">
        <f t="shared" si="11"/>
        <v>76289000</v>
      </c>
      <c r="E48" s="21">
        <f>SUM(E43:E47)</f>
        <v>716895962</v>
      </c>
      <c r="F48" s="21">
        <f t="shared" si="1"/>
        <v>793184962</v>
      </c>
      <c r="G48" s="21">
        <f t="shared" si="11"/>
        <v>4700000</v>
      </c>
      <c r="H48" s="21">
        <f t="shared" si="11"/>
        <v>5500000</v>
      </c>
      <c r="I48" s="21">
        <f t="shared" si="11"/>
        <v>5526568</v>
      </c>
      <c r="J48" s="21">
        <f t="shared" si="11"/>
        <v>5600000</v>
      </c>
      <c r="K48" s="22">
        <f t="shared" si="8"/>
        <v>147410778</v>
      </c>
      <c r="L48" s="22">
        <f t="shared" si="8"/>
        <v>87389000</v>
      </c>
      <c r="M48" s="23">
        <f t="shared" si="2"/>
        <v>804284962</v>
      </c>
      <c r="N48" s="4"/>
    </row>
    <row r="49" spans="1:14" ht="63.75">
      <c r="A49" s="19" t="s">
        <v>101</v>
      </c>
      <c r="B49" s="20" t="s">
        <v>102</v>
      </c>
      <c r="C49" s="21">
        <f t="shared" ref="C49:J49" si="12">C28+C31+C39+C42+C48</f>
        <v>273948525</v>
      </c>
      <c r="D49" s="21">
        <f t="shared" si="12"/>
        <v>244388990</v>
      </c>
      <c r="E49" s="21">
        <f>E28+E31+E39+E42+E48</f>
        <v>716895962</v>
      </c>
      <c r="F49" s="21">
        <f t="shared" si="1"/>
        <v>961284952</v>
      </c>
      <c r="G49" s="21">
        <f t="shared" si="12"/>
        <v>25000000</v>
      </c>
      <c r="H49" s="21">
        <f t="shared" si="12"/>
        <v>32000000</v>
      </c>
      <c r="I49" s="21">
        <f t="shared" si="12"/>
        <v>32638374</v>
      </c>
      <c r="J49" s="21">
        <f t="shared" si="12"/>
        <v>35000000</v>
      </c>
      <c r="K49" s="22">
        <f t="shared" si="8"/>
        <v>331586899</v>
      </c>
      <c r="L49" s="22">
        <f t="shared" si="8"/>
        <v>311388990</v>
      </c>
      <c r="M49" s="24">
        <f t="shared" si="2"/>
        <v>1028284952</v>
      </c>
      <c r="N49" s="4"/>
    </row>
    <row r="50" spans="1:14" ht="76.5">
      <c r="A50" s="14" t="s">
        <v>103</v>
      </c>
      <c r="B50" s="15" t="s">
        <v>104</v>
      </c>
      <c r="C50" s="16">
        <v>0</v>
      </c>
      <c r="D50" s="16">
        <v>0</v>
      </c>
      <c r="E50" s="16"/>
      <c r="F50" s="16">
        <f t="shared" si="1"/>
        <v>0</v>
      </c>
      <c r="G50" s="16">
        <v>0</v>
      </c>
      <c r="H50" s="16">
        <v>0</v>
      </c>
      <c r="I50" s="16">
        <v>0</v>
      </c>
      <c r="J50" s="16">
        <v>0</v>
      </c>
      <c r="K50" s="17">
        <f t="shared" si="8"/>
        <v>0</v>
      </c>
      <c r="L50" s="17">
        <f t="shared" si="8"/>
        <v>0</v>
      </c>
      <c r="M50" s="18">
        <f t="shared" si="2"/>
        <v>0</v>
      </c>
      <c r="N50" s="4"/>
    </row>
    <row r="51" spans="1:14" ht="63.75">
      <c r="A51" s="14" t="s">
        <v>105</v>
      </c>
      <c r="B51" s="15" t="s">
        <v>106</v>
      </c>
      <c r="C51" s="16">
        <v>0</v>
      </c>
      <c r="D51" s="16">
        <v>0</v>
      </c>
      <c r="E51" s="16"/>
      <c r="F51" s="16">
        <f t="shared" si="1"/>
        <v>0</v>
      </c>
      <c r="G51" s="16">
        <v>0</v>
      </c>
      <c r="H51" s="16">
        <v>0</v>
      </c>
      <c r="I51" s="16">
        <v>0</v>
      </c>
      <c r="J51" s="16">
        <v>0</v>
      </c>
      <c r="K51" s="17">
        <f t="shared" si="8"/>
        <v>0</v>
      </c>
      <c r="L51" s="17">
        <f t="shared" si="8"/>
        <v>0</v>
      </c>
      <c r="M51" s="18">
        <f t="shared" si="2"/>
        <v>0</v>
      </c>
      <c r="N51" s="4"/>
    </row>
    <row r="52" spans="1:14" ht="63.75">
      <c r="A52" s="14" t="s">
        <v>107</v>
      </c>
      <c r="B52" s="15" t="s">
        <v>108</v>
      </c>
      <c r="C52" s="16">
        <v>10340280</v>
      </c>
      <c r="D52" s="16">
        <v>8550000</v>
      </c>
      <c r="E52" s="16"/>
      <c r="F52" s="16">
        <f t="shared" si="1"/>
        <v>8550000</v>
      </c>
      <c r="G52" s="16"/>
      <c r="H52" s="16"/>
      <c r="I52" s="16"/>
      <c r="J52" s="16"/>
      <c r="K52" s="17">
        <f t="shared" si="8"/>
        <v>10340280</v>
      </c>
      <c r="L52" s="17">
        <f t="shared" si="8"/>
        <v>8550000</v>
      </c>
      <c r="M52" s="18">
        <f t="shared" si="2"/>
        <v>8550000</v>
      </c>
      <c r="N52" s="4"/>
    </row>
    <row r="53" spans="1:14" ht="63.75">
      <c r="A53" s="19" t="s">
        <v>109</v>
      </c>
      <c r="B53" s="20" t="s">
        <v>110</v>
      </c>
      <c r="C53" s="21">
        <f t="shared" ref="C53:J53" si="13">SUM(C50:C52)</f>
        <v>10340280</v>
      </c>
      <c r="D53" s="21">
        <f t="shared" si="13"/>
        <v>8550000</v>
      </c>
      <c r="E53" s="21"/>
      <c r="F53" s="21">
        <f t="shared" si="1"/>
        <v>8550000</v>
      </c>
      <c r="G53" s="21">
        <f t="shared" si="13"/>
        <v>0</v>
      </c>
      <c r="H53" s="21">
        <f t="shared" si="13"/>
        <v>0</v>
      </c>
      <c r="I53" s="21">
        <f t="shared" si="13"/>
        <v>0</v>
      </c>
      <c r="J53" s="21">
        <f t="shared" si="13"/>
        <v>0</v>
      </c>
      <c r="K53" s="22">
        <f t="shared" si="8"/>
        <v>10340280</v>
      </c>
      <c r="L53" s="22">
        <f t="shared" si="8"/>
        <v>8550000</v>
      </c>
      <c r="M53" s="24">
        <f t="shared" si="2"/>
        <v>8550000</v>
      </c>
      <c r="N53" s="4"/>
    </row>
    <row r="54" spans="1:14" ht="51">
      <c r="A54" s="14" t="s">
        <v>111</v>
      </c>
      <c r="B54" s="15" t="s">
        <v>112</v>
      </c>
      <c r="C54" s="16">
        <v>191000</v>
      </c>
      <c r="D54" s="16">
        <v>0</v>
      </c>
      <c r="E54" s="16"/>
      <c r="F54" s="16">
        <f t="shared" si="1"/>
        <v>0</v>
      </c>
      <c r="G54" s="16">
        <v>0</v>
      </c>
      <c r="H54" s="16">
        <v>0</v>
      </c>
      <c r="I54" s="16">
        <v>0</v>
      </c>
      <c r="J54" s="16">
        <v>0</v>
      </c>
      <c r="K54" s="17">
        <f t="shared" si="8"/>
        <v>191000</v>
      </c>
      <c r="L54" s="17">
        <f t="shared" si="8"/>
        <v>0</v>
      </c>
      <c r="M54" s="18">
        <f t="shared" si="2"/>
        <v>0</v>
      </c>
      <c r="N54" s="4"/>
    </row>
    <row r="55" spans="1:14" ht="114.75">
      <c r="A55" s="14" t="s">
        <v>113</v>
      </c>
      <c r="B55" s="15" t="s">
        <v>114</v>
      </c>
      <c r="C55" s="16">
        <v>166115527</v>
      </c>
      <c r="D55" s="16">
        <v>179050594</v>
      </c>
      <c r="E55" s="16"/>
      <c r="F55" s="16">
        <f t="shared" si="1"/>
        <v>179050594</v>
      </c>
      <c r="G55" s="16"/>
      <c r="H55" s="16"/>
      <c r="I55" s="16"/>
      <c r="J55" s="16"/>
      <c r="K55" s="17">
        <f t="shared" si="8"/>
        <v>166115527</v>
      </c>
      <c r="L55" s="17">
        <f t="shared" si="8"/>
        <v>179050594</v>
      </c>
      <c r="M55" s="18">
        <f t="shared" si="2"/>
        <v>179050594</v>
      </c>
      <c r="N55" s="4"/>
    </row>
    <row r="56" spans="1:14" ht="89.25">
      <c r="A56" s="14" t="s">
        <v>115</v>
      </c>
      <c r="B56" s="15" t="s">
        <v>116</v>
      </c>
      <c r="C56" s="16">
        <v>5000000</v>
      </c>
      <c r="D56" s="16">
        <v>2000000</v>
      </c>
      <c r="E56" s="16"/>
      <c r="F56" s="16">
        <f t="shared" si="1"/>
        <v>2000000</v>
      </c>
      <c r="G56" s="16"/>
      <c r="H56" s="16"/>
      <c r="I56" s="16"/>
      <c r="J56" s="16"/>
      <c r="K56" s="17">
        <f t="shared" si="8"/>
        <v>5000000</v>
      </c>
      <c r="L56" s="17">
        <f t="shared" si="8"/>
        <v>2000000</v>
      </c>
      <c r="M56" s="18">
        <f t="shared" si="2"/>
        <v>2000000</v>
      </c>
      <c r="N56" s="4"/>
    </row>
    <row r="57" spans="1:14" ht="153">
      <c r="A57" s="14" t="s">
        <v>117</v>
      </c>
      <c r="B57" s="15" t="s">
        <v>118</v>
      </c>
      <c r="C57" s="16"/>
      <c r="D57" s="16"/>
      <c r="E57" s="16"/>
      <c r="F57" s="16">
        <f t="shared" si="1"/>
        <v>0</v>
      </c>
      <c r="G57" s="16"/>
      <c r="H57" s="16"/>
      <c r="I57" s="16"/>
      <c r="J57" s="16"/>
      <c r="K57" s="17">
        <f t="shared" si="8"/>
        <v>0</v>
      </c>
      <c r="L57" s="17">
        <f t="shared" si="8"/>
        <v>0</v>
      </c>
      <c r="M57" s="18">
        <f t="shared" si="2"/>
        <v>0</v>
      </c>
      <c r="N57" s="4"/>
    </row>
    <row r="58" spans="1:14" ht="63.75">
      <c r="A58" s="14" t="s">
        <v>119</v>
      </c>
      <c r="B58" s="15" t="s">
        <v>120</v>
      </c>
      <c r="C58" s="16"/>
      <c r="D58" s="16"/>
      <c r="E58" s="16"/>
      <c r="F58" s="16">
        <f t="shared" si="1"/>
        <v>0</v>
      </c>
      <c r="G58" s="16"/>
      <c r="H58" s="16"/>
      <c r="I58" s="16"/>
      <c r="J58" s="16"/>
      <c r="K58" s="17">
        <f t="shared" si="8"/>
        <v>0</v>
      </c>
      <c r="L58" s="17">
        <f t="shared" si="8"/>
        <v>0</v>
      </c>
      <c r="M58" s="18">
        <f t="shared" si="2"/>
        <v>0</v>
      </c>
      <c r="N58" s="4"/>
    </row>
    <row r="59" spans="1:14" ht="38.25">
      <c r="A59" s="14" t="s">
        <v>121</v>
      </c>
      <c r="B59" s="15" t="s">
        <v>122</v>
      </c>
      <c r="C59" s="16"/>
      <c r="D59" s="16"/>
      <c r="E59" s="16"/>
      <c r="F59" s="16">
        <f t="shared" si="1"/>
        <v>0</v>
      </c>
      <c r="G59" s="16"/>
      <c r="H59" s="16"/>
      <c r="I59" s="16"/>
      <c r="J59" s="16"/>
      <c r="K59" s="17">
        <f t="shared" si="8"/>
        <v>0</v>
      </c>
      <c r="L59" s="17">
        <f t="shared" si="8"/>
        <v>0</v>
      </c>
      <c r="M59" s="18">
        <f t="shared" si="2"/>
        <v>0</v>
      </c>
      <c r="N59" s="4"/>
    </row>
    <row r="60" spans="1:14" ht="89.25">
      <c r="A60" s="14" t="s">
        <v>123</v>
      </c>
      <c r="B60" s="15" t="s">
        <v>124</v>
      </c>
      <c r="C60" s="16"/>
      <c r="D60" s="16"/>
      <c r="E60" s="16"/>
      <c r="F60" s="16">
        <f t="shared" si="1"/>
        <v>0</v>
      </c>
      <c r="G60" s="16"/>
      <c r="H60" s="16"/>
      <c r="I60" s="16"/>
      <c r="J60" s="16"/>
      <c r="K60" s="17">
        <f t="shared" si="8"/>
        <v>0</v>
      </c>
      <c r="L60" s="17">
        <f t="shared" si="8"/>
        <v>0</v>
      </c>
      <c r="M60" s="18">
        <f t="shared" si="2"/>
        <v>0</v>
      </c>
      <c r="N60" s="4"/>
    </row>
    <row r="61" spans="1:14" ht="114.75">
      <c r="A61" s="14" t="s">
        <v>125</v>
      </c>
      <c r="B61" s="15" t="s">
        <v>126</v>
      </c>
      <c r="C61" s="16">
        <v>191374000</v>
      </c>
      <c r="D61" s="16">
        <v>202236560</v>
      </c>
      <c r="E61" s="16"/>
      <c r="F61" s="16">
        <f t="shared" si="1"/>
        <v>202236560</v>
      </c>
      <c r="G61" s="16"/>
      <c r="H61" s="16"/>
      <c r="I61" s="16"/>
      <c r="J61" s="16"/>
      <c r="K61" s="17">
        <f t="shared" si="8"/>
        <v>191374000</v>
      </c>
      <c r="L61" s="17">
        <f t="shared" si="8"/>
        <v>202236560</v>
      </c>
      <c r="M61" s="18">
        <f t="shared" si="2"/>
        <v>202236560</v>
      </c>
      <c r="N61" s="4"/>
    </row>
    <row r="62" spans="1:14" ht="25.5">
      <c r="A62" s="14" t="s">
        <v>127</v>
      </c>
      <c r="B62" s="15" t="s">
        <v>128</v>
      </c>
      <c r="C62" s="16">
        <v>2000000</v>
      </c>
      <c r="D62" s="16">
        <v>10000000</v>
      </c>
      <c r="E62" s="16"/>
      <c r="F62" s="16">
        <f t="shared" si="1"/>
        <v>10000000</v>
      </c>
      <c r="G62" s="16"/>
      <c r="H62" s="16"/>
      <c r="I62" s="16"/>
      <c r="J62" s="16"/>
      <c r="K62" s="17">
        <f t="shared" si="8"/>
        <v>2000000</v>
      </c>
      <c r="L62" s="17">
        <f t="shared" si="8"/>
        <v>10000000</v>
      </c>
      <c r="M62" s="18">
        <f t="shared" si="2"/>
        <v>10000000</v>
      </c>
      <c r="N62" s="4"/>
    </row>
    <row r="63" spans="1:14" ht="89.25">
      <c r="A63" s="19" t="s">
        <v>129</v>
      </c>
      <c r="B63" s="20" t="s">
        <v>130</v>
      </c>
      <c r="C63" s="21">
        <f t="shared" ref="C63:J63" si="14">SUM(C54:C62)</f>
        <v>364680527</v>
      </c>
      <c r="D63" s="21">
        <f t="shared" si="14"/>
        <v>393287154</v>
      </c>
      <c r="E63" s="21"/>
      <c r="F63" s="21">
        <f t="shared" si="1"/>
        <v>393287154</v>
      </c>
      <c r="G63" s="21">
        <f t="shared" si="14"/>
        <v>0</v>
      </c>
      <c r="H63" s="21">
        <f t="shared" si="14"/>
        <v>0</v>
      </c>
      <c r="I63" s="21">
        <f t="shared" si="14"/>
        <v>0</v>
      </c>
      <c r="J63" s="21">
        <f t="shared" si="14"/>
        <v>0</v>
      </c>
      <c r="K63" s="22">
        <f t="shared" si="8"/>
        <v>364680527</v>
      </c>
      <c r="L63" s="22">
        <f t="shared" si="8"/>
        <v>393287154</v>
      </c>
      <c r="M63" s="23">
        <f t="shared" si="2"/>
        <v>393287154</v>
      </c>
      <c r="N63" s="25"/>
    </row>
    <row r="64" spans="1:14" ht="63.75">
      <c r="A64" s="14" t="s">
        <v>131</v>
      </c>
      <c r="B64" s="15" t="s">
        <v>132</v>
      </c>
      <c r="C64" s="16">
        <v>7671811</v>
      </c>
      <c r="D64" s="16">
        <v>3000000</v>
      </c>
      <c r="E64" s="16"/>
      <c r="F64" s="16">
        <f t="shared" si="1"/>
        <v>3000000</v>
      </c>
      <c r="G64" s="16">
        <v>40000</v>
      </c>
      <c r="H64" s="16">
        <f>1000000/1.27</f>
        <v>787401.57480314956</v>
      </c>
      <c r="I64" s="16">
        <v>0</v>
      </c>
      <c r="J64" s="16">
        <v>0</v>
      </c>
      <c r="K64" s="17">
        <f t="shared" si="8"/>
        <v>7711811</v>
      </c>
      <c r="L64" s="17">
        <f t="shared" si="8"/>
        <v>3787401.5748031493</v>
      </c>
      <c r="M64" s="18">
        <f t="shared" si="2"/>
        <v>3787401.5748031493</v>
      </c>
      <c r="N64" s="25"/>
    </row>
    <row r="65" spans="1:14" ht="51">
      <c r="A65" s="14" t="s">
        <v>133</v>
      </c>
      <c r="B65" s="15" t="s">
        <v>134</v>
      </c>
      <c r="C65" s="16">
        <v>950634070</v>
      </c>
      <c r="D65" s="16">
        <f>(21000000+500000+3810000+5000000+4000000+55000000)/1.27</f>
        <v>70322834.645669296</v>
      </c>
      <c r="E65" s="16">
        <v>2014472190</v>
      </c>
      <c r="F65" s="16">
        <f t="shared" si="1"/>
        <v>2084795024.6456692</v>
      </c>
      <c r="G65" s="16"/>
      <c r="H65" s="4"/>
      <c r="I65" s="16"/>
      <c r="J65" s="16"/>
      <c r="K65" s="17">
        <f t="shared" si="8"/>
        <v>950634070</v>
      </c>
      <c r="L65" s="17">
        <f t="shared" si="8"/>
        <v>70322834.645669296</v>
      </c>
      <c r="M65" s="18">
        <f t="shared" si="2"/>
        <v>2084795024.6456692</v>
      </c>
      <c r="N65" s="4"/>
    </row>
    <row r="66" spans="1:14" ht="76.5">
      <c r="A66" s="14" t="s">
        <v>135</v>
      </c>
      <c r="B66" s="15" t="s">
        <v>136</v>
      </c>
      <c r="C66" s="16">
        <v>3779567</v>
      </c>
      <c r="D66" s="16">
        <f>2000000/1.27</f>
        <v>1574803.1496062991</v>
      </c>
      <c r="E66" s="16"/>
      <c r="F66" s="16">
        <f t="shared" si="1"/>
        <v>1574803.1496062991</v>
      </c>
      <c r="G66" s="16">
        <v>5574803</v>
      </c>
      <c r="H66" s="16">
        <f>2000000/1.27+1000000/1.27</f>
        <v>2362204.7244094489</v>
      </c>
      <c r="I66" s="16">
        <v>473000</v>
      </c>
      <c r="J66" s="16"/>
      <c r="K66" s="17">
        <f t="shared" si="8"/>
        <v>9827370</v>
      </c>
      <c r="L66" s="17">
        <f t="shared" si="8"/>
        <v>3937007.874015748</v>
      </c>
      <c r="M66" s="18">
        <f t="shared" si="2"/>
        <v>3937007.874015748</v>
      </c>
      <c r="N66" s="4"/>
    </row>
    <row r="67" spans="1:14" ht="76.5">
      <c r="A67" s="14" t="s">
        <v>137</v>
      </c>
      <c r="B67" s="15" t="s">
        <v>138</v>
      </c>
      <c r="C67" s="16">
        <v>115223149</v>
      </c>
      <c r="D67" s="16">
        <f>31850000/1.27+3200000/1.27+2500000/1.27-3000000</f>
        <v>26566929.133858267</v>
      </c>
      <c r="E67" s="16"/>
      <c r="F67" s="16">
        <f t="shared" si="1"/>
        <v>26566929.133858267</v>
      </c>
      <c r="G67" s="16">
        <v>1786772</v>
      </c>
      <c r="H67" s="16">
        <f>2000000/1.27</f>
        <v>1574803.1496062991</v>
      </c>
      <c r="I67" s="16">
        <v>3844952</v>
      </c>
      <c r="J67" s="16">
        <f>2550000/1.27</f>
        <v>2007874.0157480314</v>
      </c>
      <c r="K67" s="17">
        <f t="shared" si="8"/>
        <v>120854873</v>
      </c>
      <c r="L67" s="17">
        <f t="shared" si="8"/>
        <v>30149606.299212597</v>
      </c>
      <c r="M67" s="18">
        <f t="shared" si="2"/>
        <v>30149606.299212597</v>
      </c>
      <c r="N67" s="4"/>
    </row>
    <row r="68" spans="1:14" ht="51">
      <c r="A68" s="14" t="s">
        <v>139</v>
      </c>
      <c r="B68" s="15" t="s">
        <v>140</v>
      </c>
      <c r="C68" s="16">
        <v>10000</v>
      </c>
      <c r="D68" s="16"/>
      <c r="E68" s="16"/>
      <c r="F68" s="16">
        <f t="shared" si="1"/>
        <v>0</v>
      </c>
      <c r="G68" s="16"/>
      <c r="H68" s="16"/>
      <c r="I68" s="16"/>
      <c r="J68" s="16"/>
      <c r="K68" s="17">
        <f t="shared" si="8"/>
        <v>10000</v>
      </c>
      <c r="L68" s="17">
        <f t="shared" si="8"/>
        <v>0</v>
      </c>
      <c r="M68" s="18">
        <f t="shared" si="2"/>
        <v>0</v>
      </c>
      <c r="N68" s="4"/>
    </row>
    <row r="69" spans="1:14" ht="102">
      <c r="A69" s="14" t="s">
        <v>141</v>
      </c>
      <c r="B69" s="15" t="s">
        <v>142</v>
      </c>
      <c r="C69" s="16"/>
      <c r="D69" s="16"/>
      <c r="E69" s="16"/>
      <c r="F69" s="16">
        <f t="shared" si="1"/>
        <v>0</v>
      </c>
      <c r="G69" s="16"/>
      <c r="H69" s="16"/>
      <c r="I69" s="16"/>
      <c r="J69" s="16"/>
      <c r="K69" s="17">
        <f t="shared" ref="K69:L79" si="15">C69+G69+I69</f>
        <v>0</v>
      </c>
      <c r="L69" s="17">
        <f t="shared" si="15"/>
        <v>0</v>
      </c>
      <c r="M69" s="18">
        <f t="shared" si="2"/>
        <v>0</v>
      </c>
      <c r="N69" s="4"/>
    </row>
    <row r="70" spans="1:14" ht="89.25">
      <c r="A70" s="14" t="s">
        <v>143</v>
      </c>
      <c r="B70" s="15" t="s">
        <v>144</v>
      </c>
      <c r="C70" s="16">
        <v>290873321</v>
      </c>
      <c r="D70" s="16">
        <f>(D65+D66+D67)*0.27</f>
        <v>26585433.070866145</v>
      </c>
      <c r="E70" s="16"/>
      <c r="F70" s="16">
        <f t="shared" ref="F70:F79" si="16">SUM(D70:E70)</f>
        <v>26585433.070866145</v>
      </c>
      <c r="G70" s="16">
        <v>1998425</v>
      </c>
      <c r="H70" s="16">
        <f>(H64+H65+H66+H67)*0.27</f>
        <v>1275590.5511811024</v>
      </c>
      <c r="I70" s="16">
        <v>1165268</v>
      </c>
      <c r="J70" s="16">
        <f>J67*0.27</f>
        <v>542125.98425196856</v>
      </c>
      <c r="K70" s="17">
        <f t="shared" si="15"/>
        <v>294037014</v>
      </c>
      <c r="L70" s="17">
        <f t="shared" si="15"/>
        <v>28403149.606299218</v>
      </c>
      <c r="M70" s="18">
        <f t="shared" ref="M70:M78" si="17">L70+E70</f>
        <v>28403149.606299218</v>
      </c>
      <c r="N70" s="4"/>
    </row>
    <row r="71" spans="1:14" ht="51">
      <c r="A71" s="19" t="s">
        <v>145</v>
      </c>
      <c r="B71" s="20" t="s">
        <v>146</v>
      </c>
      <c r="C71" s="21">
        <f t="shared" ref="C71:J71" si="18">SUM(C64:C70)</f>
        <v>1368191918</v>
      </c>
      <c r="D71" s="21">
        <f t="shared" si="18"/>
        <v>128050000</v>
      </c>
      <c r="E71" s="21">
        <f t="shared" si="18"/>
        <v>2014472190</v>
      </c>
      <c r="F71" s="21">
        <f t="shared" si="16"/>
        <v>2142522190</v>
      </c>
      <c r="G71" s="21">
        <f t="shared" si="18"/>
        <v>9400000</v>
      </c>
      <c r="H71" s="21">
        <f t="shared" si="18"/>
        <v>6000000</v>
      </c>
      <c r="I71" s="21">
        <f t="shared" si="18"/>
        <v>5483220</v>
      </c>
      <c r="J71" s="21">
        <f t="shared" si="18"/>
        <v>2550000</v>
      </c>
      <c r="K71" s="22">
        <f t="shared" si="15"/>
        <v>1383075138</v>
      </c>
      <c r="L71" s="22">
        <f t="shared" si="15"/>
        <v>136600000</v>
      </c>
      <c r="M71" s="24">
        <f t="shared" si="17"/>
        <v>2151072190</v>
      </c>
      <c r="N71" s="25"/>
    </row>
    <row r="72" spans="1:14" ht="38.25">
      <c r="A72" s="14" t="s">
        <v>147</v>
      </c>
      <c r="B72" s="15" t="s">
        <v>148</v>
      </c>
      <c r="C72" s="16">
        <v>40039407</v>
      </c>
      <c r="D72" s="16">
        <f>(5000000+20000000+12900000+3770000+1000000+5000000+1000000+9550000+5000000)/1.27</f>
        <v>49779527.55905512</v>
      </c>
      <c r="E72" s="16">
        <v>432252666</v>
      </c>
      <c r="F72" s="16">
        <f t="shared" si="16"/>
        <v>482032193.55905509</v>
      </c>
      <c r="G72" s="16"/>
      <c r="H72" s="16"/>
      <c r="I72" s="16">
        <v>414000</v>
      </c>
      <c r="J72" s="16"/>
      <c r="K72" s="17">
        <f t="shared" si="15"/>
        <v>40453407</v>
      </c>
      <c r="L72" s="17">
        <f t="shared" si="15"/>
        <v>49779527.55905512</v>
      </c>
      <c r="M72" s="18">
        <f t="shared" si="17"/>
        <v>482032193.55905509</v>
      </c>
      <c r="N72" s="4"/>
    </row>
    <row r="73" spans="1:14" ht="63.75">
      <c r="A73" s="14" t="s">
        <v>149</v>
      </c>
      <c r="B73" s="15" t="s">
        <v>150</v>
      </c>
      <c r="C73" s="16">
        <v>8849847</v>
      </c>
      <c r="D73" s="16">
        <v>0</v>
      </c>
      <c r="E73" s="16"/>
      <c r="F73" s="16">
        <f t="shared" si="16"/>
        <v>0</v>
      </c>
      <c r="G73" s="16">
        <v>0</v>
      </c>
      <c r="H73" s="16">
        <v>0</v>
      </c>
      <c r="I73" s="16">
        <v>0</v>
      </c>
      <c r="J73" s="16">
        <v>0</v>
      </c>
      <c r="K73" s="17">
        <f t="shared" si="15"/>
        <v>8849847</v>
      </c>
      <c r="L73" s="17">
        <f t="shared" si="15"/>
        <v>0</v>
      </c>
      <c r="M73" s="18">
        <f t="shared" si="17"/>
        <v>0</v>
      </c>
      <c r="N73" s="4"/>
    </row>
    <row r="74" spans="1:14" ht="63.75">
      <c r="A74" s="14" t="s">
        <v>151</v>
      </c>
      <c r="B74" s="15" t="s">
        <v>152</v>
      </c>
      <c r="C74" s="16">
        <v>0</v>
      </c>
      <c r="D74" s="16">
        <f>10407000/1.27</f>
        <v>8194488.1889763782</v>
      </c>
      <c r="E74" s="16"/>
      <c r="F74" s="16">
        <f t="shared" si="16"/>
        <v>8194488.1889763782</v>
      </c>
      <c r="G74" s="16">
        <v>0</v>
      </c>
      <c r="H74" s="16">
        <v>0</v>
      </c>
      <c r="I74" s="16">
        <v>0</v>
      </c>
      <c r="J74" s="16">
        <v>0</v>
      </c>
      <c r="K74" s="17">
        <f t="shared" si="15"/>
        <v>0</v>
      </c>
      <c r="L74" s="17">
        <f t="shared" si="15"/>
        <v>8194488.1889763782</v>
      </c>
      <c r="M74" s="18">
        <f t="shared" si="17"/>
        <v>8194488.1889763782</v>
      </c>
      <c r="N74" s="4"/>
    </row>
    <row r="75" spans="1:14" ht="89.25">
      <c r="A75" s="14" t="s">
        <v>153</v>
      </c>
      <c r="B75" s="15" t="s">
        <v>154</v>
      </c>
      <c r="C75" s="16">
        <v>13200099</v>
      </c>
      <c r="D75" s="16">
        <f>(D72+D74)*0.27</f>
        <v>15652984.251968505</v>
      </c>
      <c r="E75" s="16"/>
      <c r="F75" s="16">
        <f t="shared" si="16"/>
        <v>15652984.251968505</v>
      </c>
      <c r="G75" s="16"/>
      <c r="H75" s="16"/>
      <c r="I75" s="16">
        <v>111780</v>
      </c>
      <c r="J75" s="16"/>
      <c r="K75" s="17">
        <f t="shared" si="15"/>
        <v>13311879</v>
      </c>
      <c r="L75" s="17">
        <f t="shared" si="15"/>
        <v>15652984.251968505</v>
      </c>
      <c r="M75" s="18">
        <f t="shared" si="17"/>
        <v>15652984.251968505</v>
      </c>
      <c r="N75" s="4"/>
    </row>
    <row r="76" spans="1:14" ht="51">
      <c r="A76" s="19" t="s">
        <v>155</v>
      </c>
      <c r="B76" s="20" t="s">
        <v>156</v>
      </c>
      <c r="C76" s="21">
        <f t="shared" ref="C76:J76" si="19">SUM(C72:C75)</f>
        <v>62089353</v>
      </c>
      <c r="D76" s="21">
        <f t="shared" si="19"/>
        <v>73627000</v>
      </c>
      <c r="E76" s="21">
        <f t="shared" si="19"/>
        <v>432252666</v>
      </c>
      <c r="F76" s="21">
        <f t="shared" si="16"/>
        <v>505879666</v>
      </c>
      <c r="G76" s="21">
        <f t="shared" si="19"/>
        <v>0</v>
      </c>
      <c r="H76" s="21">
        <f t="shared" si="19"/>
        <v>0</v>
      </c>
      <c r="I76" s="21">
        <f t="shared" si="19"/>
        <v>525780</v>
      </c>
      <c r="J76" s="21">
        <f t="shared" si="19"/>
        <v>0</v>
      </c>
      <c r="K76" s="22">
        <f t="shared" si="15"/>
        <v>62615133</v>
      </c>
      <c r="L76" s="22">
        <f t="shared" si="15"/>
        <v>73627000</v>
      </c>
      <c r="M76" s="24">
        <f t="shared" si="17"/>
        <v>505879666</v>
      </c>
      <c r="N76" s="4"/>
    </row>
    <row r="77" spans="1:14" ht="114.75">
      <c r="A77" s="14" t="s">
        <v>157</v>
      </c>
      <c r="B77" s="15" t="s">
        <v>158</v>
      </c>
      <c r="C77" s="16">
        <v>4650000</v>
      </c>
      <c r="D77" s="16">
        <v>3060000</v>
      </c>
      <c r="E77" s="16"/>
      <c r="F77" s="16">
        <f t="shared" si="16"/>
        <v>3060000</v>
      </c>
      <c r="G77" s="16"/>
      <c r="H77" s="16"/>
      <c r="I77" s="16"/>
      <c r="J77" s="16"/>
      <c r="K77" s="17">
        <f t="shared" si="15"/>
        <v>4650000</v>
      </c>
      <c r="L77" s="17">
        <f t="shared" si="15"/>
        <v>3060000</v>
      </c>
      <c r="M77" s="18">
        <f t="shared" si="17"/>
        <v>3060000</v>
      </c>
      <c r="N77" s="4"/>
    </row>
    <row r="78" spans="1:14" ht="76.5">
      <c r="A78" s="19" t="s">
        <v>159</v>
      </c>
      <c r="B78" s="20" t="s">
        <v>160</v>
      </c>
      <c r="C78" s="21">
        <f>C77</f>
        <v>4650000</v>
      </c>
      <c r="D78" s="21">
        <f>D77</f>
        <v>3060000</v>
      </c>
      <c r="E78" s="21"/>
      <c r="F78" s="16">
        <f t="shared" si="16"/>
        <v>3060000</v>
      </c>
      <c r="G78" s="21">
        <f>G77</f>
        <v>0</v>
      </c>
      <c r="H78" s="21">
        <f>H77</f>
        <v>0</v>
      </c>
      <c r="I78" s="21">
        <v>0</v>
      </c>
      <c r="J78" s="21">
        <v>0</v>
      </c>
      <c r="K78" s="22">
        <f t="shared" si="15"/>
        <v>4650000</v>
      </c>
      <c r="L78" s="22">
        <f t="shared" si="15"/>
        <v>3060000</v>
      </c>
      <c r="M78" s="24">
        <f t="shared" si="17"/>
        <v>3060000</v>
      </c>
      <c r="N78" s="4"/>
    </row>
    <row r="79" spans="1:14" ht="102">
      <c r="A79" s="19" t="s">
        <v>161</v>
      </c>
      <c r="B79" s="20" t="s">
        <v>162</v>
      </c>
      <c r="C79" s="21">
        <f t="shared" ref="C79:J79" si="20">C23+C24+C49+C53+C63+C71+C76+C78</f>
        <v>2208195155</v>
      </c>
      <c r="D79" s="21">
        <f t="shared" si="20"/>
        <v>982632686</v>
      </c>
      <c r="E79" s="21">
        <f t="shared" si="20"/>
        <v>3364918651</v>
      </c>
      <c r="F79" s="21">
        <f t="shared" si="16"/>
        <v>4347551337</v>
      </c>
      <c r="G79" s="21">
        <f t="shared" si="20"/>
        <v>169800966</v>
      </c>
      <c r="H79" s="21">
        <f t="shared" si="20"/>
        <v>189612436</v>
      </c>
      <c r="I79" s="21">
        <f t="shared" si="20"/>
        <v>77506536</v>
      </c>
      <c r="J79" s="21">
        <f t="shared" si="20"/>
        <v>78173962</v>
      </c>
      <c r="K79" s="22">
        <f t="shared" si="15"/>
        <v>2455502657</v>
      </c>
      <c r="L79" s="22">
        <f t="shared" si="15"/>
        <v>1250419084</v>
      </c>
      <c r="M79" s="23">
        <f>L79+E79</f>
        <v>4615337735</v>
      </c>
      <c r="N79" s="4"/>
    </row>
    <row r="80" spans="1:1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>
        <v>4630721592</v>
      </c>
      <c r="N81" s="4"/>
    </row>
    <row r="82" spans="1:14">
      <c r="A82" s="4"/>
      <c r="B82" s="4"/>
      <c r="C82" s="4"/>
      <c r="D82" s="25"/>
      <c r="E82" s="25"/>
      <c r="F82" s="25"/>
      <c r="G82" s="4"/>
      <c r="H82" s="4"/>
      <c r="I82" s="4"/>
      <c r="J82" s="4"/>
      <c r="K82" s="4"/>
      <c r="L82" s="4"/>
      <c r="M82" s="25">
        <f>M81-M79</f>
        <v>15383857</v>
      </c>
      <c r="N82" s="4"/>
    </row>
    <row r="83" spans="1:1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</sheetData>
  <mergeCells count="5">
    <mergeCell ref="A1:M1"/>
    <mergeCell ref="C2:F2"/>
    <mergeCell ref="G2:H2"/>
    <mergeCell ref="I2:J2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2018-02-21T08:40:36Z</dcterms:created>
  <dcterms:modified xsi:type="dcterms:W3CDTF">2018-02-21T08:41:07Z</dcterms:modified>
</cp:coreProperties>
</file>