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<sst xmlns="http://schemas.openxmlformats.org/spreadsheetml/2006/main" count="163" uniqueCount="142">
  <si>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</si>
  <si>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</si>
  <si>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</si>
  <si>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</si>
  <si>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</si>
  <si>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</si>
  <si>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</si>
  <si>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</si>
  <si>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</si>
  <si>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</si>
  <si>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</si>
  <si>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</si>
  <si>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</si>
  <si>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</si>
  <si>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</si>
  <si>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</si>
  <si>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</si>
  <si>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</si>
  <si>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</si>
  <si>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</si>
  <si>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</si>
  <si>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</si>
  <si>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</si>
  <si>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</si>
  <si>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</si>
  <si>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</si>
  <si>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</si>
  <si>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</si>
  <si>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</si>
  <si>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</si>
  <si>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</si>
  <si>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</si>
  <si>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</si>
  <si>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</si>
  <si>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</si>
  <si>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</si>
  <si>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</si>
  <si>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</si>
  <si>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</si>
  <si>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</si>
  <si>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Áthúzódó kötelezettségek</t>
  </si>
  <si>
    <t>Kölcsönnyújtás lakásvásárláshoz,felújításhoz,helyi támogatás áthúzódó</t>
  </si>
  <si>
    <t>Áthúzódó kötelezettségek összesen:</t>
  </si>
  <si>
    <t>City Tv támogatása</t>
  </si>
  <si>
    <t>Intézmények beruházás</t>
  </si>
  <si>
    <t>7. számú melléklet</t>
  </si>
  <si>
    <t>Padfelújítás - Károlyi kert</t>
  </si>
  <si>
    <t>Váza, dézsa beszerzése</t>
  </si>
  <si>
    <t>Udvari homlokzat részleges felújítása (Nádor u. 18.)</t>
  </si>
  <si>
    <t>Óvoda kazánház átalakítása, óvodának önálló kazánház kialakítása (József Attila u. 18.)</t>
  </si>
  <si>
    <t>Tető, homlokzat felújítás Belvárosi Piac</t>
  </si>
  <si>
    <t>Balatonszepezd szezon előtti felújtás</t>
  </si>
  <si>
    <t>Balatonszepezd kosaras hinta kiépítése</t>
  </si>
  <si>
    <t>Balatonfenyves szezon előtti felújtás</t>
  </si>
  <si>
    <t>Balatonfenyves játszótér kialakítása</t>
  </si>
  <si>
    <t>Balatonfenyves ülőgarnitúrák cseréje diák részen, régiek felújítása</t>
  </si>
  <si>
    <t>Balatonfenyves légkondiciónáló ebédlőbe, diák apartmanokba</t>
  </si>
  <si>
    <t>Balatonfenyves tekepálya teljes átépítése - bowling pálya kialakítása</t>
  </si>
  <si>
    <t>Hold u. 15. felújítása</t>
  </si>
  <si>
    <t>Intézményi konyhák elektromos bővítése</t>
  </si>
  <si>
    <t>Bástya u. 4-6, Intézmények fűtési rendszerének szétválasztása, önálló rendszerek kiépítése:</t>
  </si>
  <si>
    <t>Podmaniczky Frigyes tér megújítása</t>
  </si>
  <si>
    <t>Vörösmarty tér és környékének megújítása</t>
  </si>
  <si>
    <t>Vadász u. 30. szám alatt létesítendő Belvárosi Sportközpont kialakítása</t>
  </si>
  <si>
    <t>Közterület-felügyelet felújításai</t>
  </si>
  <si>
    <t>Vadász u.- Nagysándor J u. megújítása</t>
  </si>
  <si>
    <t>Bástya u. 1- 11. telek vételár és kapcsolódó költségek</t>
  </si>
  <si>
    <t>József nádor tér felszín rendezése</t>
  </si>
  <si>
    <t>Vadász u. 30. szám alatt létesítendő Belvárosi Sportközpont kialakítása műszaki bonyolítása és műszaki ellenőrzése</t>
  </si>
  <si>
    <t>Vadász u. és Nagysándor J. u. megújítása</t>
  </si>
  <si>
    <t>Társasházak támogatása  áthúzódó</t>
  </si>
  <si>
    <t>2019. év</t>
  </si>
  <si>
    <t>Tulajdoni hányad alapján célbefizetés, lakás és nem lakás célú helységek esetén</t>
  </si>
  <si>
    <t>Bérbeszámítás (bérlő általi felújítás esetén)</t>
  </si>
  <si>
    <t>Veres Pálné Gimnázium, Intézmények fűtési rendszerének szétválasztása, önálló rendszerek kiépítése</t>
  </si>
  <si>
    <t>Balassi Bálint u. 9- 11. szám alatt létesítendő idősek klubja kialakítása</t>
  </si>
  <si>
    <t>BL Városüzemeltető Kft eszközbeszerzés támogatása</t>
  </si>
  <si>
    <t>Társasházak felújítása</t>
  </si>
  <si>
    <t>Alkotmány u. 19. V. em. 1. lakás nyílászáróinak cseréje</t>
  </si>
  <si>
    <t>Balatonfenyves- szezonkezdés</t>
  </si>
  <si>
    <t>Vadász u. 11-13. nyugdíjasházi lakások felújítása (13 db)</t>
  </si>
  <si>
    <t>Vadász u. 17. II. em. 10. lakás rendeltetésszerű használatba hozatala</t>
  </si>
  <si>
    <t>Nagysándor József u. 2.III,5. sz alatti ingatlan rendeltetésszerű használatra alakamas állapotba hozatala</t>
  </si>
  <si>
    <t>Báthory u. 3. III,15 szám alatti ingatlan rendeltetésszerű használatra alkalmas állapotba hozatala</t>
  </si>
  <si>
    <t>1056 Budapest, Molnár utca 31. Fszt. 5. szám alatti lakás rendeltetésszerű használatba hozatala</t>
  </si>
  <si>
    <t>Nádor u. 18. utcai homlokzatokon lévő erkélyek felújítása</t>
  </si>
  <si>
    <t>Bank utca megújítása a Podmaniczky tér és a Sas utca között projekt tervezése és műszaki lebonyolítása</t>
  </si>
  <si>
    <t>Erzsébet tér 3. és József nádor tér 10. sz. közterületi passzázs rekonsturkciója és az alatta lévő födém megerősítése</t>
  </si>
  <si>
    <t>Déli Belváros megújítása III. ütem (Reáltanoda u., Magyar u., Szép u., Ferenczy u.)</t>
  </si>
  <si>
    <t>Bárczy István utca megújítása projekt tervezési és műszaki lebonyolítási munkái</t>
  </si>
  <si>
    <t>Régiposta u megújítása projet tervezése és műszaki lebonyolítása</t>
  </si>
  <si>
    <t>Településfejlesztési Koncepció és Megalapozó Vizsgálat, Integrált Városfejlesztési Stratégia, Örökségvédelmi Hatástanulmány elkészítése</t>
  </si>
  <si>
    <t>Mérleg u. 9. "Belvárosi Közösségi Tér" intézmény kialakítása III. ütem</t>
  </si>
  <si>
    <t>Déli Belváros megújítása II. ütem (Váci u. és környéke, Nyáry Pál u., Sörház u., Pintér u., Havas u.)</t>
  </si>
  <si>
    <t>Belvárosi Piac fűtési rendszer kialakítása</t>
  </si>
  <si>
    <t>Belvárosi Piac áram bővítés</t>
  </si>
  <si>
    <t>Belvárosi Piac légtechnika</t>
  </si>
  <si>
    <t>Kerületi Építési Szabályzat</t>
  </si>
  <si>
    <t>Konyhatechnológiai és előkészítő gépek beszerzése</t>
  </si>
  <si>
    <t>Nádor u. 36. I. emeleti irodákba 7 db split klíma telepítése</t>
  </si>
  <si>
    <t>Kántor Lajos emléktábla</t>
  </si>
  <si>
    <t>Elektromos és vízmérők felszerelése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</si>
  <si>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</si>
  <si>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</si>
  <si>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</si>
  <si>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</si>
  <si>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Aranytíz Kft támogatása áthúzódó</t>
  </si>
  <si>
    <t>Egyházak, társadalmi és civil szervezetek, valamint alapítványok felhalmozási célú támogatása áthúzódó</t>
  </si>
  <si>
    <t>Kerületi nyugdíjas klubokba, intézményekbe történő eszközbeszerzése</t>
  </si>
  <si>
    <t>Honvéd téren terraway burkolat kialakítása</t>
  </si>
  <si>
    <t>Közlekedési rendszer tanulménytervének felülvizsgálata</t>
  </si>
  <si>
    <t>Hercegprímás u. 19.  III. em. 35. lakás rendeltetésszerű használatba hozatala</t>
  </si>
  <si>
    <t>Bástya utcai óvoda melegítő konyhájának felújítása</t>
  </si>
  <si>
    <t>Károly kertben, Honvéd téren gyepszőnyeg fektetése, felújítása</t>
  </si>
  <si>
    <t>Honvéd parkban kutyafuttató felújítása</t>
  </si>
  <si>
    <t>Vadász u. 11-13. nyugdíjasházi lakások felújítása, 10 lakás felújítása</t>
  </si>
  <si>
    <t>B-L Sportközpont Kft törzstőke</t>
  </si>
  <si>
    <t>Déli- Belváros Megújítása III. ütem beruházás kivitelezés, pótmunka</t>
  </si>
  <si>
    <t>Érvényes előirányzat</t>
  </si>
  <si>
    <t>Módosított előirányzat</t>
  </si>
  <si>
    <t>Kossuth L u. revitalizációja tanulmányterv készítése</t>
  </si>
  <si>
    <t>Olimpia parkban xilofon beszerzése, kihelyezése</t>
  </si>
  <si>
    <t>Nemzeti zászlók az V. kerületi társasházaknak</t>
  </si>
  <si>
    <t>Arany János utca megújítása beruházás tervezése és kapcsolódó költségei</t>
  </si>
  <si>
    <t>Vadász u. 11- 13. Nyugdíjas klubba bútorok beszerzése</t>
  </si>
  <si>
    <t>Károlyi kertben játszóeszközök beszerzése, kihelyezése és meglévők áthelyezése, gumiburkolat kialakítása</t>
  </si>
  <si>
    <t>József nádor tér felszín rendezése födémterhelés, falültetés</t>
  </si>
  <si>
    <t>Honvéd tér - játszószer beszerzés, fitnesz eszközök pótlása</t>
  </si>
  <si>
    <t>Kerületben új köztéri kerékpárpumpák kihelyezése</t>
  </si>
  <si>
    <t>Bajcsy-Zs. út 72. II. em. 9D. lakás felújításának költsége</t>
  </si>
  <si>
    <t>BLV Zrt Nádor u. 36 fszt Társasház kezelő Iroda felújítása, elektromos rendszer felújítása, teakonyha átalakítása, irodák korszerűsítése, klímaberendezések telepítése</t>
  </si>
  <si>
    <t>Balaton óvoda teljes udvarfelújítása</t>
  </si>
  <si>
    <t>2019. évi kerületi közintézmények nyári felújítási munkái</t>
  </si>
  <si>
    <t>Arany J. u. 34. fszt. 4. lakás felújítása</t>
  </si>
  <si>
    <t>Szent István körút 19. II/7. szám alatti lakás felújítási költsége</t>
  </si>
  <si>
    <t>M3 Arany János utcai metrókijárati épületfelújítása</t>
  </si>
  <si>
    <t>Kerületi csobogók elektromos rendszerének és gépészeti elemeinek felújítása</t>
  </si>
  <si>
    <t>Szabadság téri szökőkút felújítása</t>
  </si>
  <si>
    <t>Garibaldi köz alatti pincerendszer födámszerkezetének veszélytelenítési munkálatai</t>
  </si>
  <si>
    <t>Szalay utcában és Hold utcában fák ültetése</t>
  </si>
  <si>
    <t>Segítő Kezek az Aktív Évekért Közhasznú Nonprofit Kft, okosotthon pilot projet megvalósításához támogatás</t>
  </si>
  <si>
    <t xml:space="preserve">Elekrtomos mérőórák és vízmérőórák szerelésére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</si>
</sst>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[$-40E]yyyy\.\ mmmm\ d\.\,\ dddd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0" fontId="6" fillId="0" borderId="0">
      <alignment/>
      <protection/>
    </xf>
    <xf numFmtId="177" fontId="39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3" fontId="5" fillId="0" borderId="2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3" fontId="5" fillId="0" borderId="31" xfId="40" applyNumberFormat="1" applyFont="1" applyBorder="1" applyAlignment="1">
      <alignment vertical="center"/>
      <protection/>
    </xf>
    <xf numFmtId="0" fontId="49" fillId="0" borderId="28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40" applyNumberFormat="1" applyFont="1" applyBorder="1" applyAlignment="1">
      <alignment vertical="center"/>
      <protection/>
    </xf>
    <xf numFmtId="3" fontId="5" fillId="0" borderId="10" xfId="40" applyNumberFormat="1" applyFont="1" applyBorder="1" applyAlignment="1">
      <alignment vertical="center"/>
      <protection/>
    </xf>
    <xf numFmtId="0" fontId="5" fillId="0" borderId="22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49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" fontId="50" fillId="0" borderId="28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3" fontId="9" fillId="0" borderId="0" xfId="0" applyNumberFormat="1" applyFont="1" applyFill="1" applyAlignment="1">
      <alignment horizontal="right"/>
    </xf>
    <xf numFmtId="0" fontId="5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1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51" fillId="0" borderId="0" xfId="0" applyFont="1" applyAlignment="1">
      <alignment horizontal="right" vertical="center"/>
    </xf>
    <xf numFmtId="3" fontId="9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3" fontId="5" fillId="0" borderId="3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80" zoomScaleNormal="80" zoomScalePageLayoutView="0" workbookViewId="0" topLeftCell="A7">
      <selection activeCell="A33" sqref="A33:IV33"/>
    </sheetView>
  </sheetViews>
  <sheetFormatPr defaultColWidth="9.00390625" defaultRowHeight="12.75"/>
  <cols>
    <col min="1" max="1" width="6.875" style="1" customWidth="1"/>
    <col min="2" max="2" width="88.875" style="2" bestFit="1" customWidth="1"/>
    <col min="3" max="3" width="12.375" style="2" customWidth="1"/>
    <col min="4" max="4" width="13.00390625" style="2" customWidth="1"/>
    <col min="5" max="10" width="9.125" style="3" customWidth="1"/>
    <col min="11" max="16384" width="9.125" style="2" customWidth="1"/>
  </cols>
  <sheetData>
    <row r="1" ht="12.75">
      <c r="D1" s="5" t="s">
        <v>27</v>
      </c>
    </row>
    <row r="3" spans="2:4" ht="12.75">
      <c r="B3" s="114" t="s">
        <v>3</v>
      </c>
      <c r="C3" s="114"/>
      <c r="D3" s="114"/>
    </row>
    <row r="4" spans="2:4" ht="12.75">
      <c r="B4" s="114" t="s">
        <v>71</v>
      </c>
      <c r="C4" s="114"/>
      <c r="D4" s="114"/>
    </row>
    <row r="5" ht="12.75">
      <c r="B5" s="4"/>
    </row>
    <row r="6" ht="13.5" thickBot="1">
      <c r="D6" s="5" t="s">
        <v>28</v>
      </c>
    </row>
    <row r="7" spans="2:4" ht="30" customHeight="1" thickBot="1">
      <c r="B7" s="18" t="s">
        <v>0</v>
      </c>
      <c r="C7" s="70" t="s">
        <v>118</v>
      </c>
      <c r="D7" s="70" t="s">
        <v>119</v>
      </c>
    </row>
    <row r="8" spans="2:4" ht="12.75">
      <c r="B8" s="48" t="s">
        <v>77</v>
      </c>
      <c r="C8" s="43">
        <f>23394+10467</f>
        <v>33861</v>
      </c>
      <c r="D8" s="43">
        <f>23394+10467</f>
        <v>33861</v>
      </c>
    </row>
    <row r="9" spans="2:4" ht="12.75">
      <c r="B9" s="46" t="s">
        <v>72</v>
      </c>
      <c r="C9" s="44">
        <f>23+870+533+154+3472+15+105+1230+1155+2743+739+615+1</f>
        <v>11655</v>
      </c>
      <c r="D9" s="44">
        <f>23+870+533+154+3472+15+105+1230+1155+2743+739+615+1</f>
        <v>11655</v>
      </c>
    </row>
    <row r="10" spans="2:4" ht="12.75">
      <c r="B10" s="33" t="s">
        <v>38</v>
      </c>
      <c r="C10" s="44">
        <f>598+4295+1747+962+711+1009+653+337+599+1</f>
        <v>10912</v>
      </c>
      <c r="D10" s="44">
        <f>598+4295+1747+962+711+1009+653+337+599+1</f>
        <v>10912</v>
      </c>
    </row>
    <row r="11" spans="2:4" ht="12.75">
      <c r="B11" s="49" t="s">
        <v>78</v>
      </c>
      <c r="C11" s="45">
        <v>4595</v>
      </c>
      <c r="D11" s="45">
        <v>4595</v>
      </c>
    </row>
    <row r="12" spans="2:4" ht="12.75">
      <c r="B12" s="50" t="s">
        <v>79</v>
      </c>
      <c r="C12" s="45">
        <v>4600</v>
      </c>
      <c r="D12" s="45">
        <v>4600</v>
      </c>
    </row>
    <row r="13" spans="2:4" ht="12.75">
      <c r="B13" s="51" t="s">
        <v>80</v>
      </c>
      <c r="C13" s="45">
        <v>22684</v>
      </c>
      <c r="D13" s="45">
        <v>22684</v>
      </c>
    </row>
    <row r="14" spans="2:4" ht="12.75">
      <c r="B14" s="23" t="s">
        <v>81</v>
      </c>
      <c r="C14" s="45">
        <v>3104</v>
      </c>
      <c r="D14" s="45">
        <v>3104</v>
      </c>
    </row>
    <row r="15" spans="2:4" ht="12.75">
      <c r="B15" s="23" t="s">
        <v>82</v>
      </c>
      <c r="C15" s="45">
        <v>7933</v>
      </c>
      <c r="D15" s="45">
        <v>7933</v>
      </c>
    </row>
    <row r="16" spans="2:7" ht="12.75">
      <c r="B16" s="23" t="s">
        <v>83</v>
      </c>
      <c r="C16" s="44">
        <v>9474</v>
      </c>
      <c r="D16" s="44">
        <v>9474</v>
      </c>
      <c r="G16" s="66"/>
    </row>
    <row r="17" spans="2:4" ht="12.75">
      <c r="B17" s="23" t="s">
        <v>84</v>
      </c>
      <c r="C17" s="44">
        <v>1276</v>
      </c>
      <c r="D17" s="44">
        <v>1276</v>
      </c>
    </row>
    <row r="18" spans="2:4" ht="13.5" thickBot="1">
      <c r="B18" s="23" t="s">
        <v>85</v>
      </c>
      <c r="C18" s="44">
        <v>25000</v>
      </c>
      <c r="D18" s="44">
        <v>25000</v>
      </c>
    </row>
    <row r="19" spans="2:4" ht="13.5" thickBot="1">
      <c r="B19" s="52" t="s">
        <v>42</v>
      </c>
      <c r="C19" s="41">
        <f>SUM(C8:C18)</f>
        <v>135094</v>
      </c>
      <c r="D19" s="41">
        <f>SUM(D8:D18)</f>
        <v>135094</v>
      </c>
    </row>
    <row r="20" spans="2:4" ht="12.75">
      <c r="B20" s="46" t="s">
        <v>72</v>
      </c>
      <c r="C20" s="47">
        <v>40000</v>
      </c>
      <c r="D20" s="47">
        <f>40000+48+144+134</f>
        <v>40326</v>
      </c>
    </row>
    <row r="21" spans="2:4" ht="12.75">
      <c r="B21" s="42" t="s">
        <v>73</v>
      </c>
      <c r="C21" s="6">
        <v>8000</v>
      </c>
      <c r="D21" s="6">
        <v>8000</v>
      </c>
    </row>
    <row r="22" spans="2:4" ht="12.75">
      <c r="B22" s="33" t="s">
        <v>38</v>
      </c>
      <c r="C22" s="6">
        <v>30000</v>
      </c>
      <c r="D22" s="6">
        <v>30000</v>
      </c>
    </row>
    <row r="23" spans="2:4" ht="12.75">
      <c r="B23" s="33" t="s">
        <v>39</v>
      </c>
      <c r="C23" s="7">
        <f>20600+1724</f>
        <v>22324</v>
      </c>
      <c r="D23" s="7">
        <f>20600+1724</f>
        <v>22324</v>
      </c>
    </row>
    <row r="24" spans="2:4" ht="12.75">
      <c r="B24" s="7" t="s">
        <v>64</v>
      </c>
      <c r="C24" s="6">
        <v>32000</v>
      </c>
      <c r="D24" s="6">
        <f>32000-32000</f>
        <v>0</v>
      </c>
    </row>
    <row r="25" spans="1:4" ht="12.75">
      <c r="A25" s="2"/>
      <c r="B25" s="33" t="s">
        <v>46</v>
      </c>
      <c r="C25" s="7">
        <v>8890</v>
      </c>
      <c r="D25" s="7">
        <v>8890</v>
      </c>
    </row>
    <row r="26" spans="1:4" ht="12.75">
      <c r="A26" s="2"/>
      <c r="B26" s="33" t="s">
        <v>48</v>
      </c>
      <c r="C26" s="7">
        <v>25000</v>
      </c>
      <c r="D26" s="7">
        <v>25000</v>
      </c>
    </row>
    <row r="27" spans="1:4" ht="12.75">
      <c r="A27" s="2"/>
      <c r="B27" s="33" t="s">
        <v>50</v>
      </c>
      <c r="C27" s="7">
        <v>14000</v>
      </c>
      <c r="D27" s="7">
        <v>14000</v>
      </c>
    </row>
    <row r="28" spans="1:4" ht="12.75">
      <c r="A28" s="2"/>
      <c r="B28" s="33" t="s">
        <v>51</v>
      </c>
      <c r="C28" s="7">
        <v>15240</v>
      </c>
      <c r="D28" s="7">
        <v>15240</v>
      </c>
    </row>
    <row r="29" spans="1:4" ht="12.75">
      <c r="A29" s="2"/>
      <c r="B29" s="33" t="s">
        <v>53</v>
      </c>
      <c r="C29" s="7">
        <f>14580+3100+6600</f>
        <v>24280</v>
      </c>
      <c r="D29" s="7">
        <f>14580+3100+6600</f>
        <v>24280</v>
      </c>
    </row>
    <row r="30" spans="1:4" ht="12.75">
      <c r="A30" s="2"/>
      <c r="B30" s="33" t="s">
        <v>55</v>
      </c>
      <c r="C30" s="7">
        <v>2540</v>
      </c>
      <c r="D30" s="7">
        <v>2540</v>
      </c>
    </row>
    <row r="31" spans="2:4" ht="12.75">
      <c r="B31" s="33" t="s">
        <v>58</v>
      </c>
      <c r="C31" s="7">
        <v>10000</v>
      </c>
      <c r="D31" s="7">
        <v>10000</v>
      </c>
    </row>
    <row r="32" spans="2:15" ht="15.75">
      <c r="B32" s="48" t="s">
        <v>77</v>
      </c>
      <c r="C32" s="7">
        <f>64327+4888</f>
        <v>69215</v>
      </c>
      <c r="D32" s="7">
        <f>64327+4888+682</f>
        <v>69897</v>
      </c>
      <c r="J32" s="101"/>
      <c r="K32" s="102"/>
      <c r="L32" s="107"/>
      <c r="M32" s="103"/>
      <c r="N32" s="103"/>
      <c r="O32" s="102"/>
    </row>
    <row r="33" spans="2:15" ht="15.75">
      <c r="B33" s="7" t="s">
        <v>111</v>
      </c>
      <c r="C33" s="63">
        <v>4729</v>
      </c>
      <c r="D33" s="63">
        <v>4729</v>
      </c>
      <c r="J33" s="101"/>
      <c r="K33" s="102"/>
      <c r="L33" s="107"/>
      <c r="M33" s="103"/>
      <c r="N33" s="103"/>
      <c r="O33" s="102"/>
    </row>
    <row r="34" spans="2:15" ht="15.75">
      <c r="B34" s="7" t="s">
        <v>112</v>
      </c>
      <c r="C34" s="63">
        <v>6000</v>
      </c>
      <c r="D34" s="63">
        <v>6000</v>
      </c>
      <c r="J34" s="101"/>
      <c r="K34" s="104"/>
      <c r="L34" s="96"/>
      <c r="M34" s="105"/>
      <c r="N34" s="105"/>
      <c r="O34" s="92"/>
    </row>
    <row r="35" spans="2:15" ht="15.75">
      <c r="B35" s="33" t="s">
        <v>113</v>
      </c>
      <c r="C35" s="63">
        <v>43500</v>
      </c>
      <c r="D35" s="63">
        <v>43500</v>
      </c>
      <c r="J35" s="101"/>
      <c r="K35" s="104"/>
      <c r="L35" s="96"/>
      <c r="M35" s="105"/>
      <c r="N35" s="105"/>
      <c r="O35" s="92"/>
    </row>
    <row r="36" spans="2:15" ht="15.75">
      <c r="B36" s="33" t="s">
        <v>114</v>
      </c>
      <c r="C36" s="63">
        <v>7000</v>
      </c>
      <c r="D36" s="63">
        <v>7000</v>
      </c>
      <c r="J36" s="106"/>
      <c r="K36" s="104"/>
      <c r="L36" s="96"/>
      <c r="M36" s="105"/>
      <c r="N36" s="105"/>
      <c r="O36" s="92"/>
    </row>
    <row r="37" spans="2:15" ht="15.75">
      <c r="B37" s="33" t="s">
        <v>115</v>
      </c>
      <c r="C37" s="63">
        <v>28081</v>
      </c>
      <c r="D37" s="63">
        <v>28081</v>
      </c>
      <c r="J37" s="101"/>
      <c r="K37" s="104"/>
      <c r="L37" s="96"/>
      <c r="M37" s="105"/>
      <c r="N37" s="105"/>
      <c r="O37" s="92"/>
    </row>
    <row r="38" spans="2:15" ht="15.75">
      <c r="B38" s="33" t="s">
        <v>129</v>
      </c>
      <c r="C38" s="87"/>
      <c r="D38" s="88">
        <v>9638</v>
      </c>
      <c r="J38" s="101"/>
      <c r="K38" s="104"/>
      <c r="L38" s="96"/>
      <c r="M38" s="105"/>
      <c r="N38" s="105"/>
      <c r="O38" s="92"/>
    </row>
    <row r="39" spans="2:15" ht="25.5">
      <c r="B39" s="55" t="s">
        <v>130</v>
      </c>
      <c r="C39" s="87"/>
      <c r="D39" s="88">
        <f>30000+6350+8100</f>
        <v>44450</v>
      </c>
      <c r="J39" s="101"/>
      <c r="K39" s="104"/>
      <c r="L39" s="96"/>
      <c r="M39" s="96"/>
      <c r="N39" s="100"/>
      <c r="O39" s="97"/>
    </row>
    <row r="40" spans="2:15" ht="15.75">
      <c r="B40" s="55" t="s">
        <v>131</v>
      </c>
      <c r="C40" s="87"/>
      <c r="D40" s="88">
        <v>65500</v>
      </c>
      <c r="J40" s="101"/>
      <c r="K40" s="104"/>
      <c r="L40" s="96"/>
      <c r="M40" s="96"/>
      <c r="N40" s="100"/>
      <c r="O40" s="97"/>
    </row>
    <row r="41" spans="2:15" ht="15.75">
      <c r="B41" s="55" t="s">
        <v>132</v>
      </c>
      <c r="C41" s="87"/>
      <c r="D41" s="88">
        <v>76158</v>
      </c>
      <c r="J41" s="101"/>
      <c r="K41" s="104"/>
      <c r="L41" s="96"/>
      <c r="M41" s="96"/>
      <c r="N41" s="100"/>
      <c r="O41" s="97"/>
    </row>
    <row r="42" spans="2:15" ht="15.75">
      <c r="B42" s="55" t="s">
        <v>133</v>
      </c>
      <c r="C42" s="87"/>
      <c r="D42" s="88">
        <v>3032</v>
      </c>
      <c r="J42" s="101"/>
      <c r="K42" s="104"/>
      <c r="L42" s="96"/>
      <c r="M42" s="96"/>
      <c r="N42" s="100"/>
      <c r="O42" s="97"/>
    </row>
    <row r="43" spans="2:15" ht="15.75">
      <c r="B43" s="55" t="s">
        <v>134</v>
      </c>
      <c r="C43" s="65"/>
      <c r="D43" s="63">
        <v>21923</v>
      </c>
      <c r="J43" s="101"/>
      <c r="K43" s="104"/>
      <c r="L43" s="96"/>
      <c r="M43" s="96"/>
      <c r="N43" s="100"/>
      <c r="O43" s="97"/>
    </row>
    <row r="44" spans="2:15" ht="15.75">
      <c r="B44" s="55" t="s">
        <v>135</v>
      </c>
      <c r="C44" s="65"/>
      <c r="D44" s="63">
        <v>12650</v>
      </c>
      <c r="J44" s="101"/>
      <c r="K44" s="104"/>
      <c r="L44" s="96"/>
      <c r="M44" s="96"/>
      <c r="N44" s="100"/>
      <c r="O44" s="97"/>
    </row>
    <row r="45" spans="2:4" ht="15">
      <c r="B45" s="55" t="s">
        <v>136</v>
      </c>
      <c r="C45" s="65"/>
      <c r="D45" s="63">
        <v>16510</v>
      </c>
    </row>
    <row r="46" spans="2:4" ht="15">
      <c r="B46" s="55" t="s">
        <v>137</v>
      </c>
      <c r="C46" s="65"/>
      <c r="D46" s="63">
        <v>32512</v>
      </c>
    </row>
    <row r="47" spans="2:16" ht="15">
      <c r="B47" s="55" t="s">
        <v>138</v>
      </c>
      <c r="C47" s="65"/>
      <c r="D47" s="63">
        <v>25500</v>
      </c>
      <c r="P47" s="3"/>
    </row>
    <row r="48" spans="2:4" ht="15">
      <c r="B48" s="33"/>
      <c r="C48" s="63"/>
      <c r="D48" s="63"/>
    </row>
    <row r="49" spans="2:4" ht="15">
      <c r="B49" s="80"/>
      <c r="C49" s="81"/>
      <c r="D49" s="81"/>
    </row>
    <row r="50" spans="2:4" ht="13.5" thickBot="1">
      <c r="B50" s="83"/>
      <c r="C50" s="82"/>
      <c r="D50" s="82"/>
    </row>
    <row r="51" spans="2:16" ht="13.5" thickBot="1">
      <c r="B51" s="9" t="s">
        <v>18</v>
      </c>
      <c r="C51" s="10">
        <f>SUM(C20:C50)</f>
        <v>390799</v>
      </c>
      <c r="D51" s="10">
        <f>SUM(D20:D50)</f>
        <v>667680</v>
      </c>
      <c r="P51" s="3"/>
    </row>
    <row r="52" spans="2:4" ht="13.5" thickBot="1">
      <c r="B52" s="9" t="s">
        <v>21</v>
      </c>
      <c r="C52" s="10">
        <f>C19+C51</f>
        <v>525893</v>
      </c>
      <c r="D52" s="10">
        <f>D19+D51</f>
        <v>802774</v>
      </c>
    </row>
    <row r="54" spans="3:4" ht="12.75">
      <c r="C54" s="3"/>
      <c r="D54" s="67"/>
    </row>
    <row r="55" spans="3:4" ht="12.75">
      <c r="C55" s="3"/>
      <c r="D55" s="67"/>
    </row>
    <row r="56" spans="3:4" ht="12.75">
      <c r="C56" s="3"/>
      <c r="D56" s="67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</sheetData>
  <sheetProtection/>
  <mergeCells count="2">
    <mergeCell ref="B3:D3"/>
    <mergeCell ref="B4:D4"/>
  </mergeCells>
  <printOptions horizontalCentered="1"/>
  <pageMargins left="0.2362204724409449" right="0.629921259842519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tabSelected="1" zoomScale="80" zoomScaleNormal="80" zoomScalePageLayoutView="0" workbookViewId="0" topLeftCell="A31">
      <selection activeCell="J45" sqref="J45"/>
    </sheetView>
  </sheetViews>
  <sheetFormatPr defaultColWidth="9.00390625" defaultRowHeight="12.75"/>
  <cols>
    <col min="1" max="1" width="4.375" style="2" customWidth="1"/>
    <col min="2" max="2" width="5.75390625" style="2" customWidth="1"/>
    <col min="3" max="3" width="89.125" style="2" customWidth="1"/>
    <col min="4" max="4" width="17.00390625" style="3" customWidth="1"/>
    <col min="5" max="5" width="15.25390625" style="2" customWidth="1"/>
    <col min="6" max="7" width="9.125" style="2" customWidth="1"/>
    <col min="8" max="8" width="14.75390625" style="2" customWidth="1"/>
    <col min="9" max="9" width="12.875" style="2" customWidth="1"/>
    <col min="10" max="10" width="10.875" style="2" bestFit="1" customWidth="1"/>
    <col min="11" max="16384" width="9.125" style="2" customWidth="1"/>
  </cols>
  <sheetData>
    <row r="1" spans="1:5" ht="12.75">
      <c r="A1" s="1"/>
      <c r="E1" s="5" t="s">
        <v>45</v>
      </c>
    </row>
    <row r="3" spans="2:5" ht="12.75">
      <c r="B3" s="114" t="s">
        <v>4</v>
      </c>
      <c r="C3" s="114"/>
      <c r="D3" s="114"/>
      <c r="E3" s="114"/>
    </row>
    <row r="4" spans="2:5" ht="12.75">
      <c r="B4" s="114" t="s">
        <v>71</v>
      </c>
      <c r="C4" s="114"/>
      <c r="D4" s="114"/>
      <c r="E4" s="114"/>
    </row>
    <row r="5" ht="13.5" thickBot="1">
      <c r="E5" s="5" t="s">
        <v>28</v>
      </c>
    </row>
    <row r="6" spans="2:5" ht="26.25" thickBot="1">
      <c r="B6" s="115" t="s">
        <v>0</v>
      </c>
      <c r="C6" s="116"/>
      <c r="D6" s="70" t="s">
        <v>118</v>
      </c>
      <c r="E6" s="70" t="s">
        <v>119</v>
      </c>
    </row>
    <row r="7" spans="2:5" ht="12.75">
      <c r="B7" s="36"/>
      <c r="C7" s="71" t="s">
        <v>67</v>
      </c>
      <c r="D7" s="37">
        <f>634504+8691</f>
        <v>643195</v>
      </c>
      <c r="E7" s="37">
        <f>634504+8691</f>
        <v>643195</v>
      </c>
    </row>
    <row r="8" spans="2:5" ht="12.75">
      <c r="B8" s="36"/>
      <c r="C8" s="64" t="s">
        <v>63</v>
      </c>
      <c r="D8" s="38">
        <f>4491752+66969</f>
        <v>4558721</v>
      </c>
      <c r="E8" s="38">
        <f>4491752+66969</f>
        <v>4558721</v>
      </c>
    </row>
    <row r="9" spans="2:5" ht="25.5">
      <c r="B9" s="36"/>
      <c r="C9" s="64" t="s">
        <v>68</v>
      </c>
      <c r="D9" s="39">
        <f>168486-1</f>
        <v>168485</v>
      </c>
      <c r="E9" s="39">
        <f>168486-1</f>
        <v>168485</v>
      </c>
    </row>
    <row r="10" spans="2:5" ht="12.75">
      <c r="B10" s="36"/>
      <c r="C10" s="64" t="s">
        <v>62</v>
      </c>
      <c r="D10" s="40">
        <f>390510+18991-1</f>
        <v>409500</v>
      </c>
      <c r="E10" s="40">
        <f>390510+18991-1</f>
        <v>409500</v>
      </c>
    </row>
    <row r="11" spans="2:5" ht="12.75">
      <c r="B11" s="36"/>
      <c r="C11" s="64" t="s">
        <v>75</v>
      </c>
      <c r="D11" s="40">
        <f>497501+2867-1</f>
        <v>500367</v>
      </c>
      <c r="E11" s="40">
        <f>497501+2867-1</f>
        <v>500367</v>
      </c>
    </row>
    <row r="12" spans="2:5" ht="12.75">
      <c r="B12" s="36"/>
      <c r="C12" s="72" t="s">
        <v>69</v>
      </c>
      <c r="D12" s="40">
        <v>49512</v>
      </c>
      <c r="E12" s="40">
        <v>49512</v>
      </c>
    </row>
    <row r="13" spans="2:5" ht="27.75" customHeight="1">
      <c r="B13" s="36"/>
      <c r="C13" s="59" t="s">
        <v>86</v>
      </c>
      <c r="D13" s="38">
        <v>153</v>
      </c>
      <c r="E13" s="38">
        <v>153</v>
      </c>
    </row>
    <row r="14" spans="2:5" ht="25.5">
      <c r="B14" s="36"/>
      <c r="C14" s="53" t="s">
        <v>87</v>
      </c>
      <c r="D14" s="38">
        <f>1689+960+1008</f>
        <v>3657</v>
      </c>
      <c r="E14" s="38">
        <f>1689+960+1008</f>
        <v>3657</v>
      </c>
    </row>
    <row r="15" spans="2:5" ht="12.75">
      <c r="B15" s="36"/>
      <c r="C15" s="54" t="s">
        <v>89</v>
      </c>
      <c r="D15" s="38">
        <f>2471+1430</f>
        <v>3901</v>
      </c>
      <c r="E15" s="38">
        <f>2471+1430</f>
        <v>3901</v>
      </c>
    </row>
    <row r="16" spans="2:5" ht="12.75">
      <c r="B16" s="36"/>
      <c r="C16" s="54" t="s">
        <v>90</v>
      </c>
      <c r="D16" s="38">
        <f>2059+4949</f>
        <v>7008</v>
      </c>
      <c r="E16" s="38">
        <f>2059+4949</f>
        <v>7008</v>
      </c>
    </row>
    <row r="17" spans="2:5" ht="25.5">
      <c r="B17" s="36"/>
      <c r="C17" s="55" t="s">
        <v>91</v>
      </c>
      <c r="D17" s="38">
        <f>591+464+48</f>
        <v>1103</v>
      </c>
      <c r="E17" s="38">
        <f>591+464+48</f>
        <v>1103</v>
      </c>
    </row>
    <row r="18" spans="2:5" ht="12.75">
      <c r="B18" s="36"/>
      <c r="C18" s="33" t="s">
        <v>92</v>
      </c>
      <c r="D18" s="38">
        <v>246</v>
      </c>
      <c r="E18" s="38">
        <v>246</v>
      </c>
    </row>
    <row r="19" spans="2:5" ht="12.75">
      <c r="B19" s="36"/>
      <c r="C19" s="7" t="s">
        <v>93</v>
      </c>
      <c r="D19" s="38">
        <f>48115+2357</f>
        <v>50472</v>
      </c>
      <c r="E19" s="38">
        <f>48115+2357</f>
        <v>50472</v>
      </c>
    </row>
    <row r="20" spans="2:5" ht="12.75">
      <c r="B20" s="36"/>
      <c r="C20" s="7" t="s">
        <v>88</v>
      </c>
      <c r="D20" s="38">
        <f>9269+77534+1245</f>
        <v>88048</v>
      </c>
      <c r="E20" s="38">
        <f>9269+77534+1245</f>
        <v>88048</v>
      </c>
    </row>
    <row r="21" spans="2:5" ht="12.75">
      <c r="B21" s="36"/>
      <c r="C21" s="56" t="s">
        <v>94</v>
      </c>
      <c r="D21" s="38">
        <v>18400</v>
      </c>
      <c r="E21" s="38">
        <v>18400</v>
      </c>
    </row>
    <row r="22" spans="2:5" ht="12.75">
      <c r="B22" s="36"/>
      <c r="C22" s="57" t="s">
        <v>95</v>
      </c>
      <c r="D22" s="38">
        <v>16800</v>
      </c>
      <c r="E22" s="38">
        <v>16800</v>
      </c>
    </row>
    <row r="23" spans="2:5" ht="12.75">
      <c r="B23" s="36"/>
      <c r="C23" s="57" t="s">
        <v>96</v>
      </c>
      <c r="D23" s="38">
        <v>15000</v>
      </c>
      <c r="E23" s="38">
        <v>15000</v>
      </c>
    </row>
    <row r="24" spans="2:5" ht="12.75">
      <c r="B24" s="36"/>
      <c r="C24" s="7" t="s">
        <v>97</v>
      </c>
      <c r="D24" s="38">
        <v>3104</v>
      </c>
      <c r="E24" s="38">
        <v>3104</v>
      </c>
    </row>
    <row r="25" spans="2:5" ht="12.75">
      <c r="B25" s="36"/>
      <c r="C25" s="23" t="s">
        <v>98</v>
      </c>
      <c r="D25" s="38">
        <v>8192</v>
      </c>
      <c r="E25" s="38">
        <v>8192</v>
      </c>
    </row>
    <row r="26" spans="2:5" ht="12.75">
      <c r="B26" s="36"/>
      <c r="C26" s="23" t="s">
        <v>101</v>
      </c>
      <c r="D26" s="38">
        <v>5465</v>
      </c>
      <c r="E26" s="38">
        <v>5465</v>
      </c>
    </row>
    <row r="27" spans="2:5" ht="12.75">
      <c r="B27" s="36"/>
      <c r="C27" s="7" t="s">
        <v>99</v>
      </c>
      <c r="D27" s="38">
        <v>4953</v>
      </c>
      <c r="E27" s="38">
        <v>4953</v>
      </c>
    </row>
    <row r="28" spans="2:5" ht="13.5" thickBot="1">
      <c r="B28" s="36"/>
      <c r="C28" s="73" t="s">
        <v>100</v>
      </c>
      <c r="D28" s="38">
        <v>200</v>
      </c>
      <c r="E28" s="38">
        <v>200</v>
      </c>
    </row>
    <row r="29" spans="2:5" ht="13.5" thickBot="1">
      <c r="B29" s="36"/>
      <c r="C29" s="52" t="s">
        <v>42</v>
      </c>
      <c r="D29" s="41">
        <f>SUM(D7:D28)</f>
        <v>6556482</v>
      </c>
      <c r="E29" s="41">
        <f>SUM(E7:E28)</f>
        <v>6556482</v>
      </c>
    </row>
    <row r="30" spans="2:5" ht="12.75">
      <c r="B30" s="13"/>
      <c r="C30" s="30" t="s">
        <v>29</v>
      </c>
      <c r="D30" s="29">
        <v>13105</v>
      </c>
      <c r="E30" s="29">
        <v>13105</v>
      </c>
    </row>
    <row r="31" spans="2:5" ht="12.75">
      <c r="B31" s="13"/>
      <c r="C31" s="7" t="s">
        <v>34</v>
      </c>
      <c r="D31" s="6">
        <f>60000+20000</f>
        <v>80000</v>
      </c>
      <c r="E31" s="6">
        <f>60000+20000+148019</f>
        <v>228019</v>
      </c>
    </row>
    <row r="32" spans="2:5" ht="12.75">
      <c r="B32" s="13"/>
      <c r="C32" s="7" t="s">
        <v>33</v>
      </c>
      <c r="D32" s="6">
        <f>10000+1961</f>
        <v>11961</v>
      </c>
      <c r="E32" s="6">
        <f>10000+1961+10112</f>
        <v>22073</v>
      </c>
    </row>
    <row r="33" spans="2:23" ht="12.75">
      <c r="B33" s="13"/>
      <c r="C33" s="7" t="s">
        <v>37</v>
      </c>
      <c r="D33" s="7">
        <f>93420+16034</f>
        <v>109454</v>
      </c>
      <c r="E33" s="7">
        <f>93420+16034</f>
        <v>109454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</row>
    <row r="34" spans="2:23" ht="12.75">
      <c r="B34" s="13"/>
      <c r="C34" s="7" t="s">
        <v>36</v>
      </c>
      <c r="D34" s="6">
        <v>20000</v>
      </c>
      <c r="E34" s="6">
        <v>20000</v>
      </c>
      <c r="H34" s="109"/>
      <c r="I34" s="109"/>
      <c r="J34" s="109"/>
      <c r="K34" s="109"/>
      <c r="L34" s="109"/>
      <c r="M34" s="109"/>
      <c r="N34" s="109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2:23" ht="12.75">
      <c r="B35" s="13"/>
      <c r="C35" s="7" t="s">
        <v>44</v>
      </c>
      <c r="D35" s="6">
        <f>11295+90</f>
        <v>11385</v>
      </c>
      <c r="E35" s="6">
        <f>11295+90+4008</f>
        <v>15393</v>
      </c>
      <c r="H35" s="108"/>
      <c r="I35" s="109"/>
      <c r="J35" s="109"/>
      <c r="K35" s="109"/>
      <c r="L35" s="109"/>
      <c r="M35" s="109"/>
      <c r="N35" s="109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2:23" ht="12.75">
      <c r="B36" s="13"/>
      <c r="C36" s="23" t="s">
        <v>66</v>
      </c>
      <c r="D36" s="6">
        <f>650000+127600</f>
        <v>777600</v>
      </c>
      <c r="E36" s="6">
        <f>650000+127600+37904</f>
        <v>815504</v>
      </c>
      <c r="H36" s="108"/>
      <c r="I36" s="109"/>
      <c r="J36" s="109"/>
      <c r="K36" s="109"/>
      <c r="L36" s="109"/>
      <c r="M36" s="109"/>
      <c r="N36" s="109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2:23" ht="12.75">
      <c r="B37" s="13"/>
      <c r="C37" s="34" t="s">
        <v>47</v>
      </c>
      <c r="D37" s="35">
        <v>12700</v>
      </c>
      <c r="E37" s="35">
        <v>12700</v>
      </c>
      <c r="H37" s="108"/>
      <c r="I37" s="109"/>
      <c r="J37" s="109"/>
      <c r="K37" s="109"/>
      <c r="L37" s="109"/>
      <c r="M37" s="109"/>
      <c r="N37" s="109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2:23" ht="12.75">
      <c r="B38" s="13"/>
      <c r="C38" s="34" t="s">
        <v>127</v>
      </c>
      <c r="D38" s="35">
        <v>10160</v>
      </c>
      <c r="E38" s="35">
        <f>10160+4890</f>
        <v>15050</v>
      </c>
      <c r="H38" s="108"/>
      <c r="I38" s="109"/>
      <c r="J38" s="109"/>
      <c r="K38" s="109"/>
      <c r="L38" s="109"/>
      <c r="M38" s="109"/>
      <c r="N38" s="109"/>
      <c r="O38" s="108"/>
      <c r="P38" s="108"/>
      <c r="Q38" s="108"/>
      <c r="R38" s="108"/>
      <c r="S38" s="108"/>
      <c r="T38" s="108"/>
      <c r="U38" s="108"/>
      <c r="V38" s="108"/>
      <c r="W38" s="108"/>
    </row>
    <row r="39" spans="2:23" ht="12.75">
      <c r="B39" s="13"/>
      <c r="C39" s="34" t="s">
        <v>49</v>
      </c>
      <c r="D39" s="35">
        <v>21000</v>
      </c>
      <c r="E39" s="35">
        <v>21000</v>
      </c>
      <c r="H39" s="108"/>
      <c r="I39" s="109"/>
      <c r="J39" s="109"/>
      <c r="K39" s="109"/>
      <c r="L39" s="109"/>
      <c r="M39" s="109"/>
      <c r="N39" s="109"/>
      <c r="O39" s="108"/>
      <c r="P39" s="108"/>
      <c r="Q39" s="108"/>
      <c r="R39" s="108"/>
      <c r="S39" s="108"/>
      <c r="T39" s="108"/>
      <c r="U39" s="108"/>
      <c r="V39" s="108"/>
      <c r="W39" s="108"/>
    </row>
    <row r="40" spans="2:23" ht="12.75">
      <c r="B40" s="13"/>
      <c r="C40" s="34" t="s">
        <v>60</v>
      </c>
      <c r="D40" s="35">
        <v>25000</v>
      </c>
      <c r="E40" s="35">
        <v>25000</v>
      </c>
      <c r="H40" s="108"/>
      <c r="I40" s="109"/>
      <c r="J40" s="109"/>
      <c r="K40" s="109"/>
      <c r="L40" s="109"/>
      <c r="M40" s="109"/>
      <c r="N40" s="109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2:23" ht="12.75">
      <c r="B41" s="13"/>
      <c r="C41" s="34" t="s">
        <v>74</v>
      </c>
      <c r="D41" s="35">
        <v>20000</v>
      </c>
      <c r="E41" s="35">
        <v>20000</v>
      </c>
      <c r="H41" s="108"/>
      <c r="I41" s="109"/>
      <c r="J41" s="109"/>
      <c r="K41" s="109"/>
      <c r="L41" s="109"/>
      <c r="M41" s="109"/>
      <c r="N41" s="109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2:23" ht="12.75">
      <c r="B42" s="13"/>
      <c r="C42" s="34" t="s">
        <v>52</v>
      </c>
      <c r="D42" s="35">
        <v>4140</v>
      </c>
      <c r="E42" s="35">
        <v>4140</v>
      </c>
      <c r="H42" s="108"/>
      <c r="I42" s="109"/>
      <c r="J42" s="109"/>
      <c r="K42" s="109"/>
      <c r="L42" s="109"/>
      <c r="M42" s="109"/>
      <c r="N42" s="109"/>
      <c r="O42" s="108"/>
      <c r="P42" s="108"/>
      <c r="Q42" s="108"/>
      <c r="R42" s="108"/>
      <c r="S42" s="108"/>
      <c r="T42" s="108"/>
      <c r="U42" s="108"/>
      <c r="V42" s="108"/>
      <c r="W42" s="108"/>
    </row>
    <row r="43" spans="2:23" ht="12.75">
      <c r="B43" s="13"/>
      <c r="C43" s="34" t="s">
        <v>54</v>
      </c>
      <c r="D43" s="35">
        <v>3302</v>
      </c>
      <c r="E43" s="35">
        <v>3302</v>
      </c>
      <c r="H43" s="108"/>
      <c r="I43" s="109"/>
      <c r="J43" s="109"/>
      <c r="K43" s="109"/>
      <c r="L43" s="109"/>
      <c r="M43" s="109"/>
      <c r="N43" s="109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2:23" ht="15.75">
      <c r="B44" s="13"/>
      <c r="C44" s="34" t="s">
        <v>56</v>
      </c>
      <c r="D44" s="35">
        <v>7620</v>
      </c>
      <c r="E44" s="35">
        <v>7620</v>
      </c>
      <c r="H44" s="108"/>
      <c r="I44" s="109"/>
      <c r="J44" s="109"/>
      <c r="K44" s="109"/>
      <c r="L44" s="109"/>
      <c r="M44" s="109"/>
      <c r="N44" s="109"/>
      <c r="O44" s="108"/>
      <c r="P44" s="90"/>
      <c r="Q44" s="98"/>
      <c r="R44" s="98"/>
      <c r="S44" s="98"/>
      <c r="T44" s="90"/>
      <c r="U44" s="108"/>
      <c r="V44" s="108"/>
      <c r="W44" s="108"/>
    </row>
    <row r="45" spans="2:23" ht="15.75">
      <c r="B45" s="13"/>
      <c r="C45" s="34" t="s">
        <v>57</v>
      </c>
      <c r="D45" s="35">
        <v>12700</v>
      </c>
      <c r="E45" s="35">
        <v>12700</v>
      </c>
      <c r="H45" s="108"/>
      <c r="I45" s="109"/>
      <c r="J45" s="109"/>
      <c r="K45" s="109"/>
      <c r="L45" s="109"/>
      <c r="M45" s="109"/>
      <c r="N45" s="109"/>
      <c r="O45" s="108"/>
      <c r="P45" s="91"/>
      <c r="Q45" s="96"/>
      <c r="R45" s="99"/>
      <c r="S45" s="99"/>
      <c r="T45" s="92"/>
      <c r="U45" s="108"/>
      <c r="V45" s="108"/>
      <c r="W45" s="108"/>
    </row>
    <row r="46" spans="1:23" ht="15.75">
      <c r="A46" s="1"/>
      <c r="B46" s="13"/>
      <c r="C46" s="34" t="s">
        <v>59</v>
      </c>
      <c r="D46" s="35">
        <v>10000</v>
      </c>
      <c r="E46" s="35">
        <v>10000</v>
      </c>
      <c r="H46" s="108"/>
      <c r="I46" s="109"/>
      <c r="J46" s="109"/>
      <c r="K46" s="109"/>
      <c r="L46" s="109"/>
      <c r="M46" s="109"/>
      <c r="N46" s="109"/>
      <c r="O46" s="108"/>
      <c r="P46" s="93"/>
      <c r="Q46" s="96"/>
      <c r="R46" s="99"/>
      <c r="S46" s="99"/>
      <c r="T46" s="92"/>
      <c r="U46" s="108"/>
      <c r="V46" s="108"/>
      <c r="W46" s="108"/>
    </row>
    <row r="47" spans="1:23" ht="15.75">
      <c r="A47" s="1"/>
      <c r="B47" s="13"/>
      <c r="C47" s="34" t="s">
        <v>61</v>
      </c>
      <c r="D47" s="35">
        <v>1640566</v>
      </c>
      <c r="E47" s="35">
        <v>1640566</v>
      </c>
      <c r="H47" s="108"/>
      <c r="I47" s="109"/>
      <c r="J47" s="109"/>
      <c r="K47" s="109"/>
      <c r="L47" s="109"/>
      <c r="M47" s="109"/>
      <c r="N47" s="109"/>
      <c r="O47" s="108"/>
      <c r="P47" s="93"/>
      <c r="Q47" s="96"/>
      <c r="R47" s="99"/>
      <c r="S47" s="99"/>
      <c r="T47" s="92"/>
      <c r="U47" s="108"/>
      <c r="V47" s="108"/>
      <c r="W47" s="108"/>
    </row>
    <row r="48" spans="1:23" ht="15.75">
      <c r="A48" s="1"/>
      <c r="B48" s="13"/>
      <c r="C48" s="23" t="s">
        <v>126</v>
      </c>
      <c r="D48" s="35">
        <v>121880</v>
      </c>
      <c r="E48" s="35">
        <f>121880+67234+21908+4157+12484</f>
        <v>227663</v>
      </c>
      <c r="H48" s="108"/>
      <c r="I48" s="109"/>
      <c r="J48" s="109"/>
      <c r="K48" s="109"/>
      <c r="L48" s="109"/>
      <c r="M48" s="109"/>
      <c r="N48" s="109"/>
      <c r="O48" s="108"/>
      <c r="P48" s="93"/>
      <c r="Q48" s="96"/>
      <c r="R48" s="94"/>
      <c r="S48" s="95"/>
      <c r="T48" s="94"/>
      <c r="U48" s="108"/>
      <c r="V48" s="108"/>
      <c r="W48" s="108"/>
    </row>
    <row r="49" spans="1:23" ht="15.75">
      <c r="A49" s="1"/>
      <c r="B49" s="13"/>
      <c r="C49" s="7" t="s">
        <v>62</v>
      </c>
      <c r="D49" s="35">
        <f>2996553+73660+52070</f>
        <v>3122283</v>
      </c>
      <c r="E49" s="35">
        <f>2996553+73660+52070+7480</f>
        <v>3129763</v>
      </c>
      <c r="H49" s="108"/>
      <c r="I49" s="109"/>
      <c r="J49" s="109"/>
      <c r="K49" s="109"/>
      <c r="L49" s="109"/>
      <c r="M49" s="109"/>
      <c r="N49" s="109"/>
      <c r="O49" s="108"/>
      <c r="P49" s="93"/>
      <c r="Q49" s="96"/>
      <c r="R49" s="94"/>
      <c r="S49" s="95"/>
      <c r="T49" s="94"/>
      <c r="U49" s="108"/>
      <c r="V49" s="108"/>
      <c r="W49" s="108"/>
    </row>
    <row r="50" spans="1:23" ht="15.75">
      <c r="A50" s="1"/>
      <c r="B50" s="13"/>
      <c r="C50" s="23" t="s">
        <v>65</v>
      </c>
      <c r="D50" s="35">
        <f>462000+258548</f>
        <v>720548</v>
      </c>
      <c r="E50" s="35">
        <f>462000+258548+29745</f>
        <v>750293</v>
      </c>
      <c r="H50" s="108"/>
      <c r="I50" s="109"/>
      <c r="J50" s="109"/>
      <c r="K50" s="109"/>
      <c r="L50" s="109"/>
      <c r="M50" s="109"/>
      <c r="N50" s="109"/>
      <c r="O50" s="108"/>
      <c r="P50" s="93"/>
      <c r="Q50" s="96"/>
      <c r="R50" s="94"/>
      <c r="S50" s="95"/>
      <c r="T50" s="94"/>
      <c r="U50" s="108"/>
      <c r="V50" s="108"/>
      <c r="W50" s="108"/>
    </row>
    <row r="51" spans="1:23" ht="15.75">
      <c r="A51" s="1"/>
      <c r="B51" s="13"/>
      <c r="C51" s="69" t="s">
        <v>63</v>
      </c>
      <c r="D51" s="35">
        <v>1000000</v>
      </c>
      <c r="E51" s="35">
        <v>1000000</v>
      </c>
      <c r="H51" s="108"/>
      <c r="I51" s="108"/>
      <c r="J51" s="108"/>
      <c r="K51" s="108"/>
      <c r="L51" s="108"/>
      <c r="M51" s="108"/>
      <c r="N51" s="108"/>
      <c r="O51" s="108"/>
      <c r="P51" s="93"/>
      <c r="Q51" s="96"/>
      <c r="R51" s="94"/>
      <c r="S51" s="95"/>
      <c r="T51" s="94"/>
      <c r="U51" s="108"/>
      <c r="V51" s="108"/>
      <c r="W51" s="108"/>
    </row>
    <row r="52" spans="1:23" ht="15.75">
      <c r="A52" s="1"/>
      <c r="B52" s="13"/>
      <c r="C52" s="55" t="s">
        <v>108</v>
      </c>
      <c r="D52" s="62">
        <v>98000</v>
      </c>
      <c r="E52" s="62">
        <v>98000</v>
      </c>
      <c r="H52" s="108"/>
      <c r="I52" s="108"/>
      <c r="J52" s="108"/>
      <c r="K52" s="108"/>
      <c r="L52" s="108"/>
      <c r="M52" s="108"/>
      <c r="N52" s="108"/>
      <c r="O52" s="108"/>
      <c r="P52" s="90"/>
      <c r="Q52" s="96"/>
      <c r="R52" s="94"/>
      <c r="S52" s="95"/>
      <c r="T52" s="94"/>
      <c r="U52" s="108"/>
      <c r="V52" s="108"/>
      <c r="W52" s="108"/>
    </row>
    <row r="53" spans="1:23" ht="15.75">
      <c r="A53" s="1"/>
      <c r="B53" s="13"/>
      <c r="C53" s="55" t="s">
        <v>117</v>
      </c>
      <c r="D53" s="62">
        <v>9430</v>
      </c>
      <c r="E53" s="62">
        <v>9430</v>
      </c>
      <c r="H53" s="108"/>
      <c r="I53" s="108"/>
      <c r="J53" s="108"/>
      <c r="K53" s="108"/>
      <c r="L53" s="108"/>
      <c r="M53" s="108"/>
      <c r="N53" s="108"/>
      <c r="O53" s="108"/>
      <c r="P53" s="90"/>
      <c r="Q53" s="96"/>
      <c r="R53" s="94"/>
      <c r="S53" s="95"/>
      <c r="T53" s="94"/>
      <c r="U53" s="108"/>
      <c r="V53" s="108"/>
      <c r="W53" s="108"/>
    </row>
    <row r="54" spans="1:23" ht="15.75">
      <c r="A54" s="1"/>
      <c r="B54" s="13"/>
      <c r="C54" s="55" t="s">
        <v>109</v>
      </c>
      <c r="D54" s="62">
        <v>55000</v>
      </c>
      <c r="E54" s="62">
        <v>55000</v>
      </c>
      <c r="H54" s="108"/>
      <c r="I54" s="108"/>
      <c r="J54" s="108"/>
      <c r="K54" s="108"/>
      <c r="L54" s="108"/>
      <c r="M54" s="108"/>
      <c r="N54" s="108"/>
      <c r="O54" s="108"/>
      <c r="P54" s="90"/>
      <c r="Q54" s="96"/>
      <c r="R54" s="94"/>
      <c r="S54" s="95"/>
      <c r="T54" s="94"/>
      <c r="U54" s="108"/>
      <c r="V54" s="108"/>
      <c r="W54" s="108"/>
    </row>
    <row r="55" spans="1:23" ht="15.75">
      <c r="A55" s="1"/>
      <c r="B55" s="13"/>
      <c r="C55" s="64" t="s">
        <v>110</v>
      </c>
      <c r="D55" s="62">
        <v>6731</v>
      </c>
      <c r="E55" s="62">
        <v>6731</v>
      </c>
      <c r="H55" s="108"/>
      <c r="I55" s="108"/>
      <c r="J55" s="109"/>
      <c r="K55" s="108"/>
      <c r="L55" s="108"/>
      <c r="M55" s="108"/>
      <c r="N55" s="108"/>
      <c r="O55" s="108"/>
      <c r="P55" s="90"/>
      <c r="Q55" s="96"/>
      <c r="R55" s="94"/>
      <c r="S55" s="95"/>
      <c r="T55" s="94"/>
      <c r="U55" s="108"/>
      <c r="V55" s="108"/>
      <c r="W55" s="108"/>
    </row>
    <row r="56" spans="1:23" ht="15.75">
      <c r="A56" s="1"/>
      <c r="B56" s="13"/>
      <c r="C56" s="23" t="s">
        <v>116</v>
      </c>
      <c r="D56" s="35">
        <v>3000</v>
      </c>
      <c r="E56" s="35">
        <v>3000</v>
      </c>
      <c r="H56" s="108"/>
      <c r="I56" s="108"/>
      <c r="J56" s="109"/>
      <c r="K56" s="108"/>
      <c r="L56" s="108"/>
      <c r="M56" s="108"/>
      <c r="N56" s="108"/>
      <c r="O56" s="108"/>
      <c r="P56" s="90"/>
      <c r="Q56" s="96"/>
      <c r="R56" s="94"/>
      <c r="S56" s="95"/>
      <c r="T56" s="94"/>
      <c r="U56" s="108"/>
      <c r="V56" s="108"/>
      <c r="W56" s="108"/>
    </row>
    <row r="57" spans="1:23" ht="15.75">
      <c r="A57" s="1"/>
      <c r="B57" s="13"/>
      <c r="C57" s="55" t="s">
        <v>120</v>
      </c>
      <c r="D57" s="77"/>
      <c r="E57" s="78">
        <v>23495</v>
      </c>
      <c r="H57" s="108"/>
      <c r="I57" s="108"/>
      <c r="J57" s="108"/>
      <c r="K57" s="108"/>
      <c r="L57" s="108"/>
      <c r="M57" s="108"/>
      <c r="N57" s="108"/>
      <c r="O57" s="108"/>
      <c r="P57" s="90"/>
      <c r="Q57" s="96"/>
      <c r="R57" s="94"/>
      <c r="S57" s="95"/>
      <c r="T57" s="94"/>
      <c r="U57" s="108"/>
      <c r="V57" s="108"/>
      <c r="W57" s="108"/>
    </row>
    <row r="58" spans="1:23" ht="15.75">
      <c r="A58" s="1"/>
      <c r="B58" s="13"/>
      <c r="C58" s="55" t="s">
        <v>121</v>
      </c>
      <c r="D58" s="79"/>
      <c r="E58" s="79">
        <v>3493</v>
      </c>
      <c r="H58" s="108"/>
      <c r="I58" s="108"/>
      <c r="J58" s="108"/>
      <c r="K58" s="108"/>
      <c r="L58" s="108"/>
      <c r="M58" s="108"/>
      <c r="N58" s="108"/>
      <c r="O58" s="108"/>
      <c r="P58" s="90"/>
      <c r="Q58" s="96"/>
      <c r="R58" s="94"/>
      <c r="S58" s="95"/>
      <c r="T58" s="94"/>
      <c r="U58" s="108"/>
      <c r="V58" s="108"/>
      <c r="W58" s="108"/>
    </row>
    <row r="59" spans="1:23" ht="15.75">
      <c r="A59" s="1"/>
      <c r="B59" s="13"/>
      <c r="C59" s="55" t="s">
        <v>122</v>
      </c>
      <c r="D59" s="79"/>
      <c r="E59" s="79">
        <v>8509</v>
      </c>
      <c r="H59" s="108"/>
      <c r="I59" s="108"/>
      <c r="J59" s="108"/>
      <c r="K59" s="108"/>
      <c r="L59" s="108"/>
      <c r="M59" s="108"/>
      <c r="N59" s="108"/>
      <c r="O59" s="108"/>
      <c r="P59" s="90"/>
      <c r="Q59" s="96"/>
      <c r="R59" s="96"/>
      <c r="S59" s="100"/>
      <c r="T59" s="97"/>
      <c r="U59" s="108"/>
      <c r="V59" s="108"/>
      <c r="W59" s="108"/>
    </row>
    <row r="60" spans="1:23" ht="15">
      <c r="A60" s="1"/>
      <c r="B60" s="13"/>
      <c r="C60" s="55" t="s">
        <v>128</v>
      </c>
      <c r="D60" s="79"/>
      <c r="E60" s="79">
        <v>9921</v>
      </c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</row>
    <row r="61" spans="1:23" ht="15">
      <c r="A61" s="1"/>
      <c r="B61" s="13"/>
      <c r="C61" s="55" t="s">
        <v>123</v>
      </c>
      <c r="D61" s="79"/>
      <c r="E61" s="79">
        <v>124991</v>
      </c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9"/>
      <c r="U61" s="108"/>
      <c r="V61" s="108"/>
      <c r="W61" s="108"/>
    </row>
    <row r="62" spans="1:23" ht="15">
      <c r="A62" s="1"/>
      <c r="B62" s="13"/>
      <c r="C62" s="60" t="s">
        <v>124</v>
      </c>
      <c r="D62" s="79"/>
      <c r="E62" s="79">
        <v>5000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1:23" ht="15">
      <c r="A63" s="1"/>
      <c r="B63" s="13"/>
      <c r="C63" s="55" t="s">
        <v>125</v>
      </c>
      <c r="D63" s="84"/>
      <c r="E63" s="84">
        <v>8155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</row>
    <row r="64" spans="1:23" ht="15">
      <c r="A64" s="1"/>
      <c r="B64" s="54"/>
      <c r="C64" s="55" t="s">
        <v>141</v>
      </c>
      <c r="D64" s="79"/>
      <c r="E64" s="79">
        <v>10000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</row>
    <row r="65" spans="1:23" ht="15">
      <c r="A65" s="1"/>
      <c r="B65" s="54"/>
      <c r="C65" s="55" t="s">
        <v>139</v>
      </c>
      <c r="D65" s="54"/>
      <c r="E65" s="63">
        <v>6350</v>
      </c>
      <c r="F65" s="3"/>
      <c r="G65" s="3"/>
      <c r="H65" s="109"/>
      <c r="I65" s="109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</row>
    <row r="66" spans="1:23" ht="15.75" thickBot="1">
      <c r="A66" s="1"/>
      <c r="B66" s="13"/>
      <c r="C66" s="85"/>
      <c r="D66" s="86"/>
      <c r="E66" s="86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</row>
    <row r="67" spans="2:23" ht="15" thickBot="1">
      <c r="B67" s="8"/>
      <c r="C67" s="9" t="s">
        <v>18</v>
      </c>
      <c r="D67" s="76">
        <f>SUM(D30:D66)</f>
        <v>7927565</v>
      </c>
      <c r="E67" s="76">
        <f>SUM(E30:E66)</f>
        <v>8475420</v>
      </c>
      <c r="H67" s="108"/>
      <c r="I67" s="109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</row>
    <row r="68" spans="2:23" ht="13.5" thickBot="1">
      <c r="B68" s="9" t="s">
        <v>5</v>
      </c>
      <c r="C68" s="9" t="s">
        <v>19</v>
      </c>
      <c r="D68" s="11">
        <f>+D29+D67</f>
        <v>14484047</v>
      </c>
      <c r="E68" s="11">
        <f>+E29+E67</f>
        <v>15031902</v>
      </c>
      <c r="H68" s="108"/>
      <c r="I68" s="109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</row>
    <row r="69" spans="2:23" ht="13.5" thickBot="1">
      <c r="B69" s="110"/>
      <c r="C69" s="112" t="s">
        <v>70</v>
      </c>
      <c r="D69" s="113">
        <f>365159+236864</f>
        <v>602023</v>
      </c>
      <c r="E69" s="113">
        <f>365159+236864</f>
        <v>602023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</row>
    <row r="70" spans="2:23" ht="33" customHeight="1" thickBot="1">
      <c r="B70" s="115" t="s">
        <v>0</v>
      </c>
      <c r="C70" s="117"/>
      <c r="D70" s="70" t="s">
        <v>118</v>
      </c>
      <c r="E70" s="70" t="s">
        <v>119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</row>
    <row r="71" spans="2:23" ht="12.75">
      <c r="B71" s="36"/>
      <c r="C71" s="48" t="s">
        <v>102</v>
      </c>
      <c r="D71" s="111">
        <f>8+60+84+73+198+196+24+186+82+1006+5069+23+647+755+1279+2211+1006+1048+614+880+478+1840</f>
        <v>17767</v>
      </c>
      <c r="E71" s="111">
        <f>8+60+84+73+198+196+24+186+82+1006+5069+23+647+755+1279+2211+1006+1048+614+880+478+1840</f>
        <v>17767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</row>
    <row r="72" spans="2:23" ht="12.75">
      <c r="B72" s="58"/>
      <c r="C72" s="54" t="s">
        <v>1</v>
      </c>
      <c r="D72" s="7"/>
      <c r="E72" s="7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</row>
    <row r="73" spans="2:23" ht="12.75">
      <c r="B73" s="58"/>
      <c r="C73" s="54" t="s">
        <v>103</v>
      </c>
      <c r="D73" s="7">
        <f>2090+579</f>
        <v>2669</v>
      </c>
      <c r="E73" s="7">
        <f>2090+579</f>
        <v>2669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</row>
    <row r="74" spans="2:23" ht="12.75">
      <c r="B74" s="58"/>
      <c r="C74" s="54" t="s">
        <v>104</v>
      </c>
      <c r="D74" s="7">
        <f>1670+14</f>
        <v>1684</v>
      </c>
      <c r="E74" s="7">
        <f>1670+14</f>
        <v>1684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</row>
    <row r="75" spans="2:23" ht="12.75">
      <c r="B75" s="36"/>
      <c r="C75" s="54" t="s">
        <v>105</v>
      </c>
      <c r="D75" s="38">
        <f>1160+7614+6150</f>
        <v>14924</v>
      </c>
      <c r="E75" s="38">
        <f>1160+7614+6150</f>
        <v>14924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</row>
    <row r="76" spans="2:23" ht="12.75">
      <c r="B76" s="36"/>
      <c r="C76" s="51" t="s">
        <v>106</v>
      </c>
      <c r="D76" s="38">
        <v>3072</v>
      </c>
      <c r="E76" s="38">
        <v>3072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</row>
    <row r="77" spans="2:23" ht="27" customHeight="1" thickBot="1">
      <c r="B77" s="36"/>
      <c r="C77" s="60" t="s">
        <v>107</v>
      </c>
      <c r="D77" s="40">
        <f>1000+100</f>
        <v>1100</v>
      </c>
      <c r="E77" s="40">
        <f>1000+100</f>
        <v>1100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</row>
    <row r="78" spans="2:23" ht="13.5" thickBot="1">
      <c r="B78" s="68"/>
      <c r="C78" s="52" t="s">
        <v>42</v>
      </c>
      <c r="D78" s="41">
        <f>SUM(D69:D77)</f>
        <v>643239</v>
      </c>
      <c r="E78" s="41">
        <f>SUM(E69:E77)</f>
        <v>643239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</row>
    <row r="79" spans="2:23" ht="12.75">
      <c r="B79" s="13"/>
      <c r="C79" s="30" t="s">
        <v>1</v>
      </c>
      <c r="D79" s="27">
        <f>200000+333731-64327</f>
        <v>469404</v>
      </c>
      <c r="E79" s="27">
        <f>200000+333731-64327-682</f>
        <v>468722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</row>
    <row r="80" spans="2:23" ht="12.75">
      <c r="B80" s="13"/>
      <c r="C80" s="54" t="s">
        <v>6</v>
      </c>
      <c r="D80" s="7">
        <v>29750</v>
      </c>
      <c r="E80" s="7">
        <v>29750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</row>
    <row r="81" spans="2:23" ht="12.75">
      <c r="B81" s="13"/>
      <c r="C81" s="54" t="s">
        <v>9</v>
      </c>
      <c r="D81" s="7">
        <v>10000</v>
      </c>
      <c r="E81" s="7">
        <v>10000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</row>
    <row r="82" spans="2:23" ht="12.75">
      <c r="B82" s="13"/>
      <c r="C82" s="54" t="s">
        <v>10</v>
      </c>
      <c r="D82" s="7">
        <f>35000-4888</f>
        <v>30112</v>
      </c>
      <c r="E82" s="7">
        <f>35000-4888</f>
        <v>30112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</row>
    <row r="83" spans="2:23" ht="12.75">
      <c r="B83" s="13"/>
      <c r="C83" s="54" t="s">
        <v>1</v>
      </c>
      <c r="D83" s="7"/>
      <c r="E83" s="7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</row>
    <row r="84" spans="2:23" ht="12.75">
      <c r="B84" s="13"/>
      <c r="C84" s="54" t="s">
        <v>30</v>
      </c>
      <c r="D84" s="7">
        <v>500</v>
      </c>
      <c r="E84" s="7">
        <v>500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</row>
    <row r="85" spans="2:23" ht="12.75">
      <c r="B85" s="13"/>
      <c r="C85" s="54" t="s">
        <v>31</v>
      </c>
      <c r="D85" s="7">
        <v>1100</v>
      </c>
      <c r="E85" s="7">
        <v>1100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</row>
    <row r="86" spans="2:23" ht="12.75">
      <c r="B86" s="13"/>
      <c r="C86" s="54" t="s">
        <v>22</v>
      </c>
      <c r="D86" s="7">
        <v>0</v>
      </c>
      <c r="E86" s="7">
        <v>0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</row>
    <row r="87" spans="2:23" ht="12.75">
      <c r="B87" s="13"/>
      <c r="C87" s="54" t="s">
        <v>43</v>
      </c>
      <c r="D87" s="7">
        <v>10000</v>
      </c>
      <c r="E87" s="7">
        <v>10000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2.75">
      <c r="B88" s="13"/>
      <c r="C88" s="54" t="s">
        <v>76</v>
      </c>
      <c r="D88" s="7">
        <f>73500+25000</f>
        <v>98500</v>
      </c>
      <c r="E88" s="7">
        <f>73500+25000</f>
        <v>98500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2:23" ht="12.75">
      <c r="B89" s="13"/>
      <c r="C89" s="89" t="s">
        <v>140</v>
      </c>
      <c r="D89" s="7"/>
      <c r="E89" s="7">
        <v>5963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2:23" ht="12.75">
      <c r="B90" s="13"/>
      <c r="C90" s="54" t="s">
        <v>35</v>
      </c>
      <c r="D90" s="7">
        <v>25000</v>
      </c>
      <c r="E90" s="7">
        <v>25000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</row>
    <row r="91" spans="2:23" ht="27.75" customHeight="1" thickBot="1">
      <c r="B91" s="13"/>
      <c r="C91" s="61" t="s">
        <v>107</v>
      </c>
      <c r="D91" s="32">
        <f>200+2730+220+220</f>
        <v>3370</v>
      </c>
      <c r="E91" s="32">
        <f>200+2730+220+220+350+270+3300</f>
        <v>7290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</row>
    <row r="92" spans="2:23" ht="13.5" thickBot="1">
      <c r="B92" s="14"/>
      <c r="C92" s="16" t="s">
        <v>17</v>
      </c>
      <c r="D92" s="20">
        <f>SUM(D79:D91)</f>
        <v>677736</v>
      </c>
      <c r="E92" s="20">
        <f>SUM(E79:E91)</f>
        <v>686937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</row>
    <row r="93" spans="2:23" ht="13.5" thickBot="1">
      <c r="B93" s="8" t="s">
        <v>11</v>
      </c>
      <c r="C93" s="22" t="s">
        <v>20</v>
      </c>
      <c r="D93" s="11">
        <f>+D78+D92</f>
        <v>1320975</v>
      </c>
      <c r="E93" s="11">
        <f>+E78+E92</f>
        <v>1330176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</row>
    <row r="94" spans="2:23" ht="13.5" thickBot="1">
      <c r="B94" s="25"/>
      <c r="C94" s="16" t="s">
        <v>40</v>
      </c>
      <c r="D94" s="31"/>
      <c r="E94" s="31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</row>
    <row r="95" spans="2:23" ht="13.5" thickBot="1">
      <c r="B95" s="26"/>
      <c r="C95" s="1" t="s">
        <v>41</v>
      </c>
      <c r="D95" s="28">
        <v>0</v>
      </c>
      <c r="E95" s="28">
        <v>0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</row>
    <row r="96" spans="2:23" ht="13.5" thickBot="1">
      <c r="B96" s="26"/>
      <c r="C96" s="74" t="s">
        <v>42</v>
      </c>
      <c r="D96" s="75">
        <f>SUM(D95)</f>
        <v>0</v>
      </c>
      <c r="E96" s="75">
        <f>SUM(E95)</f>
        <v>0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</row>
    <row r="97" spans="2:23" ht="12.75">
      <c r="B97" s="13"/>
      <c r="C97" s="21" t="s">
        <v>2</v>
      </c>
      <c r="D97" s="29">
        <v>10000</v>
      </c>
      <c r="E97" s="29">
        <v>10000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</row>
    <row r="98" spans="2:23" ht="13.5" thickBot="1">
      <c r="B98" s="13"/>
      <c r="C98" s="24" t="s">
        <v>26</v>
      </c>
      <c r="D98" s="28"/>
      <c r="E98" s="2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</row>
    <row r="99" spans="2:23" ht="13.5" thickBot="1">
      <c r="B99" s="14"/>
      <c r="C99" s="16" t="s">
        <v>18</v>
      </c>
      <c r="D99" s="11">
        <f>SUM(D97:D98)</f>
        <v>10000</v>
      </c>
      <c r="E99" s="11">
        <f>SUM(E97:E98)</f>
        <v>10000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</row>
    <row r="100" spans="2:23" ht="13.5" thickBot="1">
      <c r="B100" s="9" t="s">
        <v>12</v>
      </c>
      <c r="C100" s="15" t="s">
        <v>16</v>
      </c>
      <c r="D100" s="11">
        <f>+D96+D99</f>
        <v>10000</v>
      </c>
      <c r="E100" s="11">
        <f>+E96+E99</f>
        <v>10000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</row>
    <row r="101" spans="2:23" ht="13.5" thickBot="1">
      <c r="B101" s="9"/>
      <c r="C101" s="22" t="s">
        <v>23</v>
      </c>
      <c r="D101" s="19">
        <v>3736492</v>
      </c>
      <c r="E101" s="19">
        <v>4012271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</row>
    <row r="102" spans="2:23" ht="13.5" thickBot="1">
      <c r="B102" s="9" t="s">
        <v>24</v>
      </c>
      <c r="C102" s="15" t="s">
        <v>25</v>
      </c>
      <c r="D102" s="11">
        <f>SUM(D101)</f>
        <v>3736492</v>
      </c>
      <c r="E102" s="11">
        <f>SUM(E101)</f>
        <v>4012271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</row>
    <row r="103" spans="2:23" ht="13.5" thickBot="1">
      <c r="B103" s="9" t="s">
        <v>7</v>
      </c>
      <c r="C103" s="16" t="s">
        <v>32</v>
      </c>
      <c r="D103" s="11">
        <f>SUM(D93,D100,D102)</f>
        <v>5067467</v>
      </c>
      <c r="E103" s="11">
        <f>SUM(E93,E100,E102)</f>
        <v>5352447</v>
      </c>
      <c r="H103" s="108"/>
      <c r="I103" s="109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</row>
    <row r="104" spans="2:23" ht="13.5" thickBot="1">
      <c r="B104" s="12"/>
      <c r="C104" s="17" t="s">
        <v>13</v>
      </c>
      <c r="D104" s="19"/>
      <c r="E104" s="19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</row>
    <row r="105" spans="2:23" ht="13.5" thickBot="1">
      <c r="B105" s="9" t="s">
        <v>8</v>
      </c>
      <c r="C105" s="16" t="s">
        <v>14</v>
      </c>
      <c r="D105" s="10">
        <f>SUM(D104)</f>
        <v>0</v>
      </c>
      <c r="E105" s="10">
        <f>SUM(E104)</f>
        <v>0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</row>
    <row r="106" spans="2:23" ht="13.5" thickBot="1">
      <c r="B106" s="15" t="s">
        <v>15</v>
      </c>
      <c r="C106" s="16"/>
      <c r="D106" s="10">
        <f>SUM(D105,D103,D68)</f>
        <v>19551514</v>
      </c>
      <c r="E106" s="10">
        <f>SUM(E105,E103,E68)</f>
        <v>20384349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</row>
    <row r="107" spans="8:23" ht="12.75"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</row>
    <row r="108" spans="5:23" ht="12.75">
      <c r="E108" s="3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</row>
    <row r="109" spans="8:23" ht="12.75"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</row>
    <row r="111" ht="12.75">
      <c r="E111" s="3"/>
    </row>
  </sheetData>
  <sheetProtection/>
  <mergeCells count="4">
    <mergeCell ref="B6:C6"/>
    <mergeCell ref="B70:C70"/>
    <mergeCell ref="B3:E3"/>
    <mergeCell ref="B4:E4"/>
  </mergeCells>
  <printOptions horizontalCentered="1"/>
  <pageMargins left="0.3937007874015748" right="0.1968503937007874" top="0.7874015748031497" bottom="0.35433070866141736" header="0.31496062992125984" footer="0.31496062992125984"/>
  <pageSetup fitToHeight="0" fitToWidth="1" horizontalDpi="600" verticalDpi="600" orientation="portrait" paperSize="9" scale="75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2019-11-27T10:44:04Z</cp:lastPrinted>
  <dcterms:created xsi:type="dcterms:W3CDTF">1997-01-17T14:02:09Z</dcterms:created>
  <dcterms:modified xsi:type="dcterms:W3CDTF">2019-11-27T11:15:04Z</dcterms:modified>
  <cp:category/>
  <cp:version/>
  <cp:contentType/>
  <cp:contentStatus/>
</cp:coreProperties>
</file>