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TESTÜLETI ANYAGOK\Rendeletek\2020\"/>
    </mc:Choice>
  </mc:AlternateContent>
  <xr:revisionPtr revIDLastSave="0" documentId="13_ncr:1_{36882A50-7A1A-4F1B-9185-69AA2C7D2438}" xr6:coauthVersionLast="45" xr6:coauthVersionMax="45" xr10:uidLastSave="{00000000-0000-0000-0000-000000000000}"/>
  <bookViews>
    <workbookView xWindow="-108" yWindow="-108" windowWidth="23256" windowHeight="12768" tabRatio="842" activeTab="1" xr2:uid="{00000000-000D-0000-FFFF-FFFF00000000}"/>
  </bookViews>
  <sheets>
    <sheet name="kiadás-bevétel" sheetId="1" r:id="rId1"/>
    <sheet name="1.kiad." sheetId="2" r:id="rId2"/>
    <sheet name="2.bev." sheetId="3" r:id="rId3"/>
    <sheet name="3.adó" sheetId="7" r:id="rId4"/>
    <sheet name="4.műk.c.tám." sheetId="11" r:id="rId5"/>
    <sheet name="5.közp.tám." sheetId="15" r:id="rId6"/>
    <sheet name="6.felhalm.bev" sheetId="16" r:id="rId7"/>
    <sheet name="7.közvetett tám." sheetId="21" r:id="rId8"/>
    <sheet name="8.beruh.feluj." sheetId="4" r:id="rId9"/>
    <sheet name="9.egy.műk.c.kiad." sheetId="13" r:id="rId10"/>
    <sheet name="10.ellát.jutt." sheetId="5" r:id="rId11"/>
    <sheet name="11.létszám" sheetId="17" r:id="rId12"/>
    <sheet name="12.költségv.mérleg közg.tag." sheetId="28" r:id="rId13"/>
    <sheet name="13.megbontás" sheetId="22" r:id="rId14"/>
    <sheet name="14.ei.felhasználás" sheetId="23" r:id="rId15"/>
    <sheet name="15.KIADÁSOK COFOG" sheetId="25" r:id="rId16"/>
    <sheet name="16.BEVÉTELEK COFOG" sheetId="26" r:id="rId17"/>
    <sheet name="17.EU projekt" sheetId="27" r:id="rId18"/>
  </sheets>
  <definedNames>
    <definedName name="_xlnm.Print_Area" localSheetId="11">'11.létszám'!$A$1:$E$26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8" i="25" l="1"/>
  <c r="D7" i="4" l="1"/>
  <c r="G23" i="15" l="1"/>
  <c r="G20" i="15"/>
  <c r="G7" i="15"/>
  <c r="E27" i="15"/>
  <c r="E23" i="15"/>
  <c r="E20" i="15"/>
  <c r="E7" i="15"/>
  <c r="N8" i="23"/>
  <c r="K44" i="26"/>
  <c r="K46" i="26" s="1"/>
  <c r="K52" i="26" s="1"/>
  <c r="J44" i="26"/>
  <c r="J26" i="26"/>
  <c r="E26" i="26"/>
  <c r="F26" i="26"/>
  <c r="G26" i="26"/>
  <c r="H26" i="26"/>
  <c r="I26" i="26"/>
  <c r="E46" i="26"/>
  <c r="D51" i="26"/>
  <c r="H44" i="26"/>
  <c r="I44" i="26"/>
  <c r="D29" i="26"/>
  <c r="C29" i="26" s="1"/>
  <c r="C28" i="26"/>
  <c r="C51" i="25"/>
  <c r="C50" i="25"/>
  <c r="C49" i="25"/>
  <c r="C9" i="25"/>
  <c r="P43" i="25"/>
  <c r="Q43" i="25"/>
  <c r="O24" i="25"/>
  <c r="P24" i="25"/>
  <c r="Q24" i="25"/>
  <c r="Q44" i="25" s="1"/>
  <c r="Q67" i="25" s="1"/>
  <c r="K19" i="25"/>
  <c r="E62" i="25"/>
  <c r="F62" i="25"/>
  <c r="P53" i="25"/>
  <c r="E53" i="25"/>
  <c r="F53" i="25"/>
  <c r="G53" i="25"/>
  <c r="H53" i="25"/>
  <c r="I53" i="25"/>
  <c r="J53" i="25"/>
  <c r="K53" i="25"/>
  <c r="L53" i="25"/>
  <c r="M53" i="25"/>
  <c r="N53" i="25"/>
  <c r="O53" i="25"/>
  <c r="O43" i="25"/>
  <c r="G19" i="5"/>
  <c r="G28" i="13"/>
  <c r="G13" i="13"/>
  <c r="G8" i="13"/>
  <c r="G31" i="4"/>
  <c r="G15" i="4"/>
  <c r="G23" i="4" s="1"/>
  <c r="G33" i="4" s="1"/>
  <c r="G7" i="4"/>
  <c r="G25" i="16"/>
  <c r="G18" i="16"/>
  <c r="G12" i="16"/>
  <c r="G36" i="11"/>
  <c r="G24" i="11"/>
  <c r="G29" i="11" s="1"/>
  <c r="G12" i="11"/>
  <c r="G12" i="7"/>
  <c r="G21" i="7" s="1"/>
  <c r="G95" i="3"/>
  <c r="G104" i="3" s="1"/>
  <c r="G24" i="1" s="1"/>
  <c r="G67" i="3"/>
  <c r="G55" i="3"/>
  <c r="G19" i="1" s="1"/>
  <c r="G39" i="3"/>
  <c r="G25" i="3"/>
  <c r="G13" i="3"/>
  <c r="G19" i="3" s="1"/>
  <c r="G16" i="1" s="1"/>
  <c r="G123" i="2"/>
  <c r="G127" i="2" s="1"/>
  <c r="G14" i="1" s="1"/>
  <c r="G91" i="2"/>
  <c r="G11" i="1" s="1"/>
  <c r="G86" i="2"/>
  <c r="G77" i="2"/>
  <c r="G60" i="2"/>
  <c r="G45" i="2"/>
  <c r="G42" i="2"/>
  <c r="G34" i="2"/>
  <c r="G31" i="2"/>
  <c r="G27" i="2"/>
  <c r="G21" i="2"/>
  <c r="G7" i="2"/>
  <c r="G25" i="2" s="1"/>
  <c r="G5" i="1" s="1"/>
  <c r="G22" i="1"/>
  <c r="G21" i="1"/>
  <c r="G20" i="1"/>
  <c r="G18" i="1"/>
  <c r="G12" i="1"/>
  <c r="G9" i="1"/>
  <c r="G8" i="1"/>
  <c r="G6" i="1"/>
  <c r="C25" i="22"/>
  <c r="D25" i="22"/>
  <c r="D151" i="28"/>
  <c r="D174" i="28" s="1"/>
  <c r="D194" i="28" s="1"/>
  <c r="D227" i="28" s="1"/>
  <c r="E167" i="28"/>
  <c r="E144" i="28"/>
  <c r="E151" i="28" s="1"/>
  <c r="E174" i="28" s="1"/>
  <c r="E194" i="28" s="1"/>
  <c r="E227" i="28" s="1"/>
  <c r="C8" i="28"/>
  <c r="D19" i="5"/>
  <c r="E19" i="5"/>
  <c r="C19" i="5"/>
  <c r="E28" i="13"/>
  <c r="E13" i="13"/>
  <c r="E8" i="13"/>
  <c r="D13" i="13"/>
  <c r="D28" i="13"/>
  <c r="C28" i="13"/>
  <c r="C13" i="13"/>
  <c r="C36" i="13"/>
  <c r="E31" i="4"/>
  <c r="D31" i="4"/>
  <c r="D17" i="4"/>
  <c r="D15" i="4"/>
  <c r="E15" i="4"/>
  <c r="C15" i="4"/>
  <c r="D10" i="4"/>
  <c r="E7" i="4"/>
  <c r="C31" i="4"/>
  <c r="C17" i="4"/>
  <c r="C10" i="4"/>
  <c r="C7" i="4"/>
  <c r="P67" i="25" l="1"/>
  <c r="P44" i="25"/>
  <c r="J46" i="26"/>
  <c r="J52" i="26" s="1"/>
  <c r="G27" i="15"/>
  <c r="C39" i="13"/>
  <c r="E39" i="13"/>
  <c r="G101" i="2"/>
  <c r="G74" i="3"/>
  <c r="G27" i="16"/>
  <c r="G39" i="13"/>
  <c r="I46" i="26"/>
  <c r="I52" i="26" s="1"/>
  <c r="E23" i="4"/>
  <c r="E33" i="4" s="1"/>
  <c r="G10" i="1"/>
  <c r="G17" i="1"/>
  <c r="G51" i="2"/>
  <c r="G7" i="1" s="1"/>
  <c r="O44" i="25"/>
  <c r="O67" i="25" s="1"/>
  <c r="D23" i="4"/>
  <c r="D33" i="4" s="1"/>
  <c r="G23" i="1"/>
  <c r="G25" i="1" s="1"/>
  <c r="G37" i="11"/>
  <c r="G105" i="3"/>
  <c r="C23" i="4"/>
  <c r="C33" i="4" s="1"/>
  <c r="D12" i="16"/>
  <c r="D8" i="15"/>
  <c r="D7" i="15" s="1"/>
  <c r="C23" i="15"/>
  <c r="C20" i="15"/>
  <c r="C8" i="15"/>
  <c r="C7" i="15" s="1"/>
  <c r="C18" i="7"/>
  <c r="C13" i="7"/>
  <c r="C12" i="7" s="1"/>
  <c r="C21" i="7" s="1"/>
  <c r="E25" i="3"/>
  <c r="E95" i="3"/>
  <c r="E104" i="3" s="1"/>
  <c r="E67" i="3"/>
  <c r="E39" i="3"/>
  <c r="D13" i="3"/>
  <c r="D19" i="3" s="1"/>
  <c r="D39" i="3"/>
  <c r="C39" i="3"/>
  <c r="C18" i="1" s="1"/>
  <c r="E123" i="2"/>
  <c r="E127" i="2" s="1"/>
  <c r="E77" i="2"/>
  <c r="E91" i="2"/>
  <c r="E86" i="2"/>
  <c r="E60" i="2"/>
  <c r="E45" i="2"/>
  <c r="E42" i="2"/>
  <c r="E34" i="2"/>
  <c r="E31" i="2"/>
  <c r="E27" i="2"/>
  <c r="E21" i="2"/>
  <c r="E25" i="2" s="1"/>
  <c r="E5" i="1" s="1"/>
  <c r="E7" i="2"/>
  <c r="C95" i="3"/>
  <c r="C104" i="3" s="1"/>
  <c r="C55" i="3"/>
  <c r="C19" i="1" s="1"/>
  <c r="C25" i="3"/>
  <c r="C17" i="1" s="1"/>
  <c r="C13" i="3"/>
  <c r="C19" i="3" s="1"/>
  <c r="C16" i="1" s="1"/>
  <c r="C123" i="2"/>
  <c r="C127" i="2" s="1"/>
  <c r="C14" i="1" s="1"/>
  <c r="C91" i="2"/>
  <c r="C11" i="1" s="1"/>
  <c r="C86" i="2"/>
  <c r="C10" i="1" s="1"/>
  <c r="C74" i="2"/>
  <c r="C77" i="2" s="1"/>
  <c r="C60" i="2"/>
  <c r="C8" i="1" s="1"/>
  <c r="C45" i="2"/>
  <c r="C42" i="2"/>
  <c r="C34" i="2"/>
  <c r="C31" i="2"/>
  <c r="C27" i="2"/>
  <c r="C21" i="2"/>
  <c r="C7" i="2"/>
  <c r="C22" i="1"/>
  <c r="C21" i="1"/>
  <c r="C20" i="1"/>
  <c r="C12" i="1"/>
  <c r="C6" i="1"/>
  <c r="G13" i="1" l="1"/>
  <c r="G15" i="1" s="1"/>
  <c r="E101" i="2"/>
  <c r="G78" i="2"/>
  <c r="G102" i="2" s="1"/>
  <c r="G128" i="2" s="1"/>
  <c r="C25" i="2"/>
  <c r="C5" i="1" s="1"/>
  <c r="C74" i="3"/>
  <c r="C105" i="3" s="1"/>
  <c r="E51" i="2"/>
  <c r="E78" i="2" s="1"/>
  <c r="E102" i="2" s="1"/>
  <c r="E128" i="2" s="1"/>
  <c r="C101" i="2"/>
  <c r="C27" i="15"/>
  <c r="C51" i="2"/>
  <c r="C7" i="1" s="1"/>
  <c r="C23" i="1"/>
  <c r="C24" i="1"/>
  <c r="C9" i="1"/>
  <c r="C78" i="2" l="1"/>
  <c r="C102" i="2" s="1"/>
  <c r="C128" i="2" s="1"/>
  <c r="C13" i="1"/>
  <c r="C15" i="1" s="1"/>
  <c r="C25" i="1"/>
  <c r="F74" i="2"/>
  <c r="B227" i="28"/>
  <c r="A227" i="28"/>
  <c r="B226" i="28"/>
  <c r="A226" i="28"/>
  <c r="C225" i="28"/>
  <c r="B225" i="28"/>
  <c r="A225" i="28"/>
  <c r="C224" i="28"/>
  <c r="B224" i="28"/>
  <c r="A224" i="28"/>
  <c r="B223" i="28"/>
  <c r="A223" i="28"/>
  <c r="C222" i="28"/>
  <c r="B222" i="28"/>
  <c r="A222" i="28"/>
  <c r="C221" i="28"/>
  <c r="B221" i="28"/>
  <c r="A221" i="28"/>
  <c r="C220" i="28"/>
  <c r="B220" i="28"/>
  <c r="A220" i="28"/>
  <c r="C219" i="28"/>
  <c r="B219" i="28"/>
  <c r="A219" i="28"/>
  <c r="C218" i="28"/>
  <c r="B218" i="28"/>
  <c r="A218" i="28"/>
  <c r="B217" i="28"/>
  <c r="A217" i="28"/>
  <c r="C216" i="28"/>
  <c r="B216" i="28"/>
  <c r="A216" i="28"/>
  <c r="C215" i="28"/>
  <c r="B215" i="28"/>
  <c r="A215" i="28"/>
  <c r="C214" i="28"/>
  <c r="B214" i="28"/>
  <c r="A214" i="28"/>
  <c r="C213" i="28"/>
  <c r="B213" i="28"/>
  <c r="A213" i="28"/>
  <c r="C212" i="28"/>
  <c r="B212" i="28"/>
  <c r="A212" i="28"/>
  <c r="C211" i="28"/>
  <c r="B211" i="28"/>
  <c r="A211" i="28"/>
  <c r="C210" i="28"/>
  <c r="B210" i="28"/>
  <c r="A210" i="28"/>
  <c r="C209" i="28"/>
  <c r="B209" i="28"/>
  <c r="A209" i="28"/>
  <c r="C208" i="28"/>
  <c r="B208" i="28"/>
  <c r="A208" i="28"/>
  <c r="C207" i="28"/>
  <c r="B207" i="28"/>
  <c r="A207" i="28"/>
  <c r="B206" i="28"/>
  <c r="A206" i="28"/>
  <c r="C205" i="28"/>
  <c r="B205" i="28"/>
  <c r="A205" i="28"/>
  <c r="C204" i="28"/>
  <c r="B204" i="28"/>
  <c r="A204" i="28"/>
  <c r="C203" i="28"/>
  <c r="B203" i="28"/>
  <c r="A203" i="28"/>
  <c r="C202" i="28"/>
  <c r="B202" i="28"/>
  <c r="A202" i="28"/>
  <c r="B201" i="28"/>
  <c r="A201" i="28"/>
  <c r="C200" i="28"/>
  <c r="B200" i="28"/>
  <c r="A200" i="28"/>
  <c r="C199" i="28"/>
  <c r="B199" i="28"/>
  <c r="A199" i="28"/>
  <c r="C198" i="28"/>
  <c r="B198" i="28"/>
  <c r="A198" i="28"/>
  <c r="B197" i="28"/>
  <c r="A197" i="28"/>
  <c r="B194" i="28"/>
  <c r="A194" i="28"/>
  <c r="B192" i="28"/>
  <c r="A192" i="28"/>
  <c r="C191" i="28"/>
  <c r="B191" i="28"/>
  <c r="A191" i="28"/>
  <c r="C190" i="28"/>
  <c r="B190" i="28"/>
  <c r="A190" i="28"/>
  <c r="C189" i="28"/>
  <c r="B189" i="28"/>
  <c r="A189" i="28"/>
  <c r="C188" i="28"/>
  <c r="B188" i="28"/>
  <c r="A188" i="28"/>
  <c r="C187" i="28"/>
  <c r="B187" i="28"/>
  <c r="A187" i="28"/>
  <c r="B186" i="28"/>
  <c r="A186" i="28"/>
  <c r="C185" i="28"/>
  <c r="B185" i="28"/>
  <c r="A185" i="28"/>
  <c r="C184" i="28"/>
  <c r="B184" i="28"/>
  <c r="A184" i="28"/>
  <c r="C183" i="28"/>
  <c r="B183" i="28"/>
  <c r="A183" i="28"/>
  <c r="C182" i="28"/>
  <c r="B182" i="28"/>
  <c r="A182" i="28"/>
  <c r="C181" i="28"/>
  <c r="B181" i="28"/>
  <c r="A181" i="28"/>
  <c r="B180" i="28"/>
  <c r="A180" i="28"/>
  <c r="C179" i="28"/>
  <c r="B179" i="28"/>
  <c r="A179" i="28"/>
  <c r="C178" i="28"/>
  <c r="B178" i="28"/>
  <c r="A178" i="28"/>
  <c r="C177" i="28"/>
  <c r="B177" i="28"/>
  <c r="A177" i="28"/>
  <c r="C176" i="28"/>
  <c r="B176" i="28"/>
  <c r="A176" i="28"/>
  <c r="C175" i="28"/>
  <c r="B175" i="28"/>
  <c r="A175" i="28"/>
  <c r="B173" i="28"/>
  <c r="A173" i="28"/>
  <c r="C172" i="28"/>
  <c r="B172" i="28"/>
  <c r="A172" i="28"/>
  <c r="C171" i="28"/>
  <c r="B171" i="28"/>
  <c r="A171" i="28"/>
  <c r="C170" i="28"/>
  <c r="B170" i="28"/>
  <c r="A170" i="28"/>
  <c r="C169" i="28"/>
  <c r="B169" i="28"/>
  <c r="A169" i="28"/>
  <c r="C168" i="28"/>
  <c r="B168" i="28"/>
  <c r="A168" i="28"/>
  <c r="B167" i="28"/>
  <c r="A167" i="28"/>
  <c r="C166" i="28"/>
  <c r="B166" i="28"/>
  <c r="A166" i="28"/>
  <c r="C165" i="28"/>
  <c r="B165" i="28"/>
  <c r="A165" i="28"/>
  <c r="C164" i="28"/>
  <c r="B164" i="28"/>
  <c r="A164" i="28"/>
  <c r="C163" i="28"/>
  <c r="B163" i="28"/>
  <c r="A163" i="28"/>
  <c r="B162" i="28"/>
  <c r="A162" i="28"/>
  <c r="C161" i="28"/>
  <c r="B161" i="28"/>
  <c r="A161" i="28"/>
  <c r="C160" i="28"/>
  <c r="B160" i="28"/>
  <c r="A160" i="28"/>
  <c r="B159" i="28"/>
  <c r="A159" i="28"/>
  <c r="C158" i="28"/>
  <c r="B158" i="28"/>
  <c r="A158" i="28"/>
  <c r="C157" i="28"/>
  <c r="B157" i="28"/>
  <c r="A157" i="28"/>
  <c r="C156" i="28"/>
  <c r="B156" i="28"/>
  <c r="A156" i="28"/>
  <c r="C155" i="28"/>
  <c r="B155" i="28"/>
  <c r="A155" i="28"/>
  <c r="C154" i="28"/>
  <c r="B154" i="28"/>
  <c r="A154" i="28"/>
  <c r="C153" i="28"/>
  <c r="B153" i="28"/>
  <c r="A153" i="28"/>
  <c r="C152" i="28"/>
  <c r="B152" i="28"/>
  <c r="A152" i="28"/>
  <c r="B151" i="28"/>
  <c r="A151" i="28"/>
  <c r="C150" i="28"/>
  <c r="B150" i="28"/>
  <c r="A150" i="28"/>
  <c r="C149" i="28"/>
  <c r="B149" i="28"/>
  <c r="A149" i="28"/>
  <c r="C148" i="28"/>
  <c r="B148" i="28"/>
  <c r="A148" i="28"/>
  <c r="C147" i="28"/>
  <c r="B147" i="28"/>
  <c r="A147" i="28"/>
  <c r="C146" i="28"/>
  <c r="B146" i="28"/>
  <c r="A146" i="28"/>
  <c r="C145" i="28"/>
  <c r="B145" i="28"/>
  <c r="A145" i="28"/>
  <c r="B144" i="28"/>
  <c r="A144" i="28"/>
  <c r="C143" i="28"/>
  <c r="B143" i="28"/>
  <c r="A143" i="28"/>
  <c r="C142" i="28"/>
  <c r="B142" i="28"/>
  <c r="A142" i="28"/>
  <c r="C141" i="28"/>
  <c r="B141" i="28"/>
  <c r="A141" i="28"/>
  <c r="C140" i="28"/>
  <c r="B140" i="28"/>
  <c r="A140" i="28"/>
  <c r="C139" i="28"/>
  <c r="B139" i="28"/>
  <c r="A139" i="28"/>
  <c r="B138" i="28"/>
  <c r="A138" i="28"/>
  <c r="B137" i="28"/>
  <c r="A137" i="28"/>
  <c r="C136" i="28"/>
  <c r="B136" i="28"/>
  <c r="A136" i="28"/>
  <c r="C135" i="28"/>
  <c r="B135" i="28"/>
  <c r="A135" i="28"/>
  <c r="C134" i="28"/>
  <c r="B134" i="28"/>
  <c r="A134" i="28"/>
  <c r="C133" i="28"/>
  <c r="B133" i="28"/>
  <c r="A133" i="28"/>
  <c r="C132" i="28"/>
  <c r="B132" i="28"/>
  <c r="A132" i="28"/>
  <c r="B131" i="28"/>
  <c r="A131" i="28"/>
  <c r="C130" i="28"/>
  <c r="B130" i="28"/>
  <c r="A130" i="28"/>
  <c r="C129" i="28"/>
  <c r="B129" i="28"/>
  <c r="A129" i="28"/>
  <c r="C128" i="28"/>
  <c r="B128" i="28"/>
  <c r="A128" i="28"/>
  <c r="C127" i="28"/>
  <c r="B127" i="28"/>
  <c r="A127" i="28"/>
  <c r="C126" i="28"/>
  <c r="B126" i="28"/>
  <c r="A126" i="28"/>
  <c r="C125" i="28"/>
  <c r="B125" i="28"/>
  <c r="A125" i="28"/>
  <c r="B123" i="28"/>
  <c r="A123" i="28"/>
  <c r="B122" i="28"/>
  <c r="A122" i="28"/>
  <c r="C121" i="28"/>
  <c r="B121" i="28"/>
  <c r="A121" i="28"/>
  <c r="C120" i="28"/>
  <c r="B120" i="28"/>
  <c r="A120" i="28"/>
  <c r="B119" i="28"/>
  <c r="A119" i="28"/>
  <c r="C118" i="28"/>
  <c r="B118" i="28"/>
  <c r="A118" i="28"/>
  <c r="C117" i="28"/>
  <c r="B117" i="28"/>
  <c r="A117" i="28"/>
  <c r="C116" i="28"/>
  <c r="B116" i="28"/>
  <c r="A116" i="28"/>
  <c r="C115" i="28"/>
  <c r="B115" i="28"/>
  <c r="A115" i="28"/>
  <c r="C114" i="28"/>
  <c r="B114" i="28"/>
  <c r="A114" i="28"/>
  <c r="C113" i="28"/>
  <c r="B113" i="28"/>
  <c r="A113" i="28"/>
  <c r="C112" i="28"/>
  <c r="B112" i="28"/>
  <c r="A112" i="28"/>
  <c r="C111" i="28"/>
  <c r="B111" i="28"/>
  <c r="A111" i="28"/>
  <c r="C110" i="28"/>
  <c r="B110" i="28"/>
  <c r="A110" i="28"/>
  <c r="C109" i="28"/>
  <c r="B109" i="28"/>
  <c r="A109" i="28"/>
  <c r="C108" i="28"/>
  <c r="B108" i="28"/>
  <c r="A108" i="28"/>
  <c r="C107" i="28"/>
  <c r="B107" i="28"/>
  <c r="A107" i="28"/>
  <c r="C106" i="28"/>
  <c r="B106" i="28"/>
  <c r="A106" i="28"/>
  <c r="C105" i="28"/>
  <c r="B105" i="28"/>
  <c r="A105" i="28"/>
  <c r="C104" i="28"/>
  <c r="B104" i="28"/>
  <c r="A104" i="28"/>
  <c r="C103" i="28"/>
  <c r="B103" i="28"/>
  <c r="A103" i="28"/>
  <c r="C102" i="28"/>
  <c r="B102" i="28"/>
  <c r="A102" i="28"/>
  <c r="B101" i="28"/>
  <c r="A101" i="28"/>
  <c r="B100" i="28"/>
  <c r="A100" i="28"/>
  <c r="C99" i="28"/>
  <c r="B99" i="28"/>
  <c r="A99" i="28"/>
  <c r="B98" i="28"/>
  <c r="A98" i="28"/>
  <c r="B97" i="28"/>
  <c r="A97" i="28"/>
  <c r="B96" i="28"/>
  <c r="A96" i="28"/>
  <c r="B95" i="28"/>
  <c r="A95" i="28"/>
  <c r="B94" i="28"/>
  <c r="A94" i="28"/>
  <c r="B93" i="28"/>
  <c r="A93" i="28"/>
  <c r="B92" i="28"/>
  <c r="A92" i="28"/>
  <c r="B91" i="28"/>
  <c r="A91" i="28"/>
  <c r="B90" i="28"/>
  <c r="A90" i="28"/>
  <c r="C89" i="28"/>
  <c r="B89" i="28"/>
  <c r="A89" i="28"/>
  <c r="C88" i="28"/>
  <c r="B88" i="28"/>
  <c r="A88" i="28"/>
  <c r="C87" i="28"/>
  <c r="B87" i="28"/>
  <c r="A87" i="28"/>
  <c r="C86" i="28"/>
  <c r="B86" i="28"/>
  <c r="A86" i="28"/>
  <c r="B85" i="28"/>
  <c r="A85" i="28"/>
  <c r="C84" i="28"/>
  <c r="B84" i="28"/>
  <c r="A84" i="28"/>
  <c r="C83" i="28"/>
  <c r="B83" i="28"/>
  <c r="A83" i="28"/>
  <c r="C82" i="28"/>
  <c r="B82" i="28"/>
  <c r="A82" i="28"/>
  <c r="C81" i="28"/>
  <c r="B81" i="28"/>
  <c r="A81" i="28"/>
  <c r="C80" i="28"/>
  <c r="B80" i="28"/>
  <c r="A80" i="28"/>
  <c r="C79" i="28"/>
  <c r="B79" i="28"/>
  <c r="A79" i="28"/>
  <c r="C78" i="28"/>
  <c r="B78" i="28"/>
  <c r="A78" i="28"/>
  <c r="B77" i="28"/>
  <c r="A77" i="28"/>
  <c r="B76" i="28"/>
  <c r="A76" i="28"/>
  <c r="C75" i="28"/>
  <c r="A75" i="28"/>
  <c r="C74" i="28"/>
  <c r="A74" i="28"/>
  <c r="B73" i="28"/>
  <c r="A73" i="28"/>
  <c r="C72" i="28"/>
  <c r="B72" i="28"/>
  <c r="A72" i="28"/>
  <c r="C71" i="28"/>
  <c r="B71" i="28"/>
  <c r="A71" i="28"/>
  <c r="C70" i="28"/>
  <c r="B70" i="28"/>
  <c r="A70" i="28"/>
  <c r="C69" i="28"/>
  <c r="B69" i="28"/>
  <c r="A69" i="28"/>
  <c r="C68" i="28"/>
  <c r="B68" i="28"/>
  <c r="A68" i="28"/>
  <c r="C67" i="28"/>
  <c r="B67" i="28"/>
  <c r="A67" i="28"/>
  <c r="C66" i="28"/>
  <c r="B66" i="28"/>
  <c r="A66" i="28"/>
  <c r="C65" i="28"/>
  <c r="B65" i="28"/>
  <c r="A65" i="28"/>
  <c r="C64" i="28"/>
  <c r="B64" i="28"/>
  <c r="A64" i="28"/>
  <c r="C63" i="28"/>
  <c r="B63" i="28"/>
  <c r="A63" i="28"/>
  <c r="C62" i="28"/>
  <c r="B62" i="28"/>
  <c r="A62" i="28"/>
  <c r="C61" i="28"/>
  <c r="B61" i="28"/>
  <c r="A61" i="28"/>
  <c r="C60" i="28"/>
  <c r="B60" i="28"/>
  <c r="A60" i="28"/>
  <c r="B59" i="28"/>
  <c r="A59" i="28"/>
  <c r="C58" i="28"/>
  <c r="B58" i="28"/>
  <c r="A58" i="28"/>
  <c r="C57" i="28"/>
  <c r="B57" i="28"/>
  <c r="A57" i="28"/>
  <c r="C56" i="28"/>
  <c r="B56" i="28"/>
  <c r="A56" i="28"/>
  <c r="C55" i="28"/>
  <c r="B55" i="28"/>
  <c r="A55" i="28"/>
  <c r="C54" i="28"/>
  <c r="B54" i="28"/>
  <c r="A54" i="28"/>
  <c r="C53" i="28"/>
  <c r="B53" i="28"/>
  <c r="A53" i="28"/>
  <c r="C52" i="28"/>
  <c r="B52" i="28"/>
  <c r="A52" i="28"/>
  <c r="C51" i="28"/>
  <c r="B51" i="28"/>
  <c r="A51" i="28"/>
  <c r="B50" i="28"/>
  <c r="A50" i="28"/>
  <c r="C49" i="28"/>
  <c r="B49" i="28"/>
  <c r="A49" i="28"/>
  <c r="C48" i="28"/>
  <c r="B48" i="28"/>
  <c r="A48" i="28"/>
  <c r="C47" i="28"/>
  <c r="B47" i="28"/>
  <c r="A47" i="28"/>
  <c r="C46" i="28"/>
  <c r="B46" i="28"/>
  <c r="A46" i="28"/>
  <c r="C45" i="28"/>
  <c r="B45" i="28"/>
  <c r="A45" i="28"/>
  <c r="B44" i="28"/>
  <c r="A44" i="28"/>
  <c r="C43" i="28"/>
  <c r="B43" i="28"/>
  <c r="A43" i="28"/>
  <c r="C42" i="28"/>
  <c r="C41" i="28" s="1"/>
  <c r="B42" i="28"/>
  <c r="A42" i="28"/>
  <c r="B41" i="28"/>
  <c r="A41" i="28"/>
  <c r="C40" i="28"/>
  <c r="B40" i="28"/>
  <c r="A40" i="28"/>
  <c r="C39" i="28"/>
  <c r="B39" i="28"/>
  <c r="A39" i="28"/>
  <c r="C38" i="28"/>
  <c r="B38" i="28"/>
  <c r="A38" i="28"/>
  <c r="C37" i="28"/>
  <c r="B37" i="28"/>
  <c r="A37" i="28"/>
  <c r="C36" i="28"/>
  <c r="B36" i="28"/>
  <c r="A36" i="28"/>
  <c r="C35" i="28"/>
  <c r="B35" i="28"/>
  <c r="A35" i="28"/>
  <c r="C34" i="28"/>
  <c r="B34" i="28"/>
  <c r="A34" i="28"/>
  <c r="B33" i="28"/>
  <c r="A33" i="28"/>
  <c r="C32" i="28"/>
  <c r="B32" i="28"/>
  <c r="A32" i="28"/>
  <c r="C31" i="28"/>
  <c r="B31" i="28"/>
  <c r="A31" i="28"/>
  <c r="B30" i="28"/>
  <c r="A30" i="28"/>
  <c r="C29" i="28"/>
  <c r="B29" i="28"/>
  <c r="A29" i="28"/>
  <c r="C28" i="28"/>
  <c r="B28" i="28"/>
  <c r="A28" i="28"/>
  <c r="C27" i="28"/>
  <c r="B27" i="28"/>
  <c r="A27" i="28"/>
  <c r="B26" i="28"/>
  <c r="A26" i="28"/>
  <c r="C25" i="28"/>
  <c r="B25" i="28"/>
  <c r="A25" i="28"/>
  <c r="B24" i="28"/>
  <c r="A24" i="28"/>
  <c r="C23" i="28"/>
  <c r="B23" i="28"/>
  <c r="A23" i="28"/>
  <c r="C22" i="28"/>
  <c r="B22" i="28"/>
  <c r="A22" i="28"/>
  <c r="C21" i="28"/>
  <c r="B21" i="28"/>
  <c r="A21" i="28"/>
  <c r="B20" i="28"/>
  <c r="A20" i="28"/>
  <c r="C19" i="28"/>
  <c r="B19" i="28"/>
  <c r="A19" i="28"/>
  <c r="C18" i="28"/>
  <c r="B18" i="28"/>
  <c r="A18" i="28"/>
  <c r="C17" i="28"/>
  <c r="B17" i="28"/>
  <c r="A17" i="28"/>
  <c r="C16" i="28"/>
  <c r="B16" i="28"/>
  <c r="A16" i="28"/>
  <c r="C15" i="28"/>
  <c r="B15" i="28"/>
  <c r="A15" i="28"/>
  <c r="C14" i="28"/>
  <c r="B14" i="28"/>
  <c r="A14" i="28"/>
  <c r="C13" i="28"/>
  <c r="B13" i="28"/>
  <c r="A13" i="28"/>
  <c r="C12" i="28"/>
  <c r="B12" i="28"/>
  <c r="A12" i="28"/>
  <c r="C11" i="28"/>
  <c r="B11" i="28"/>
  <c r="A11" i="28"/>
  <c r="C10" i="28"/>
  <c r="B10" i="28"/>
  <c r="A10" i="28"/>
  <c r="C9" i="28"/>
  <c r="B9" i="28"/>
  <c r="A9" i="28"/>
  <c r="B8" i="28"/>
  <c r="A8" i="28"/>
  <c r="C7" i="28"/>
  <c r="B7" i="28"/>
  <c r="A7" i="28"/>
  <c r="B6" i="28"/>
  <c r="A6" i="28"/>
  <c r="B5" i="28"/>
  <c r="A5" i="28"/>
  <c r="A1" i="28"/>
  <c r="D27" i="2"/>
  <c r="C30" i="28" l="1"/>
  <c r="C6" i="28"/>
  <c r="C138" i="28"/>
  <c r="C26" i="28"/>
  <c r="C85" i="28"/>
  <c r="C162" i="28"/>
  <c r="C167" i="28" s="1"/>
  <c r="C186" i="28"/>
  <c r="C44" i="28"/>
  <c r="C144" i="28"/>
  <c r="C201" i="28"/>
  <c r="C206" i="28"/>
  <c r="C90" i="28"/>
  <c r="C180" i="28"/>
  <c r="C173" i="28"/>
  <c r="C197" i="28"/>
  <c r="C59" i="28"/>
  <c r="C119" i="28"/>
  <c r="C122" i="28" s="1"/>
  <c r="C192" i="28"/>
  <c r="C223" i="28"/>
  <c r="C131" i="28"/>
  <c r="C137" i="28" s="1"/>
  <c r="C20" i="28"/>
  <c r="C33" i="28"/>
  <c r="C50" i="28" s="1"/>
  <c r="E50" i="26"/>
  <c r="E51" i="26" s="1"/>
  <c r="C49" i="26"/>
  <c r="C48" i="26"/>
  <c r="C47" i="26"/>
  <c r="G44" i="26"/>
  <c r="G46" i="26" s="1"/>
  <c r="G52" i="26" s="1"/>
  <c r="F44" i="26"/>
  <c r="F46" i="26" s="1"/>
  <c r="F52" i="26" s="1"/>
  <c r="C43" i="26"/>
  <c r="C41" i="26"/>
  <c r="C40" i="26"/>
  <c r="H39" i="26"/>
  <c r="C39" i="26" s="1"/>
  <c r="C38" i="26"/>
  <c r="C37" i="26"/>
  <c r="C36" i="26"/>
  <c r="C35" i="26"/>
  <c r="C34" i="26"/>
  <c r="C33" i="26"/>
  <c r="C32" i="26"/>
  <c r="C31" i="26"/>
  <c r="C30" i="26"/>
  <c r="C27" i="26"/>
  <c r="C24" i="26"/>
  <c r="C23" i="26"/>
  <c r="D22" i="26"/>
  <c r="C22" i="26" s="1"/>
  <c r="C21" i="26"/>
  <c r="C20" i="26"/>
  <c r="D19" i="26"/>
  <c r="C19" i="26" s="1"/>
  <c r="C18" i="26"/>
  <c r="C17" i="26"/>
  <c r="C16" i="26"/>
  <c r="C14" i="26"/>
  <c r="C13" i="26"/>
  <c r="C12" i="26"/>
  <c r="C11" i="26"/>
  <c r="C10" i="26"/>
  <c r="C9" i="26"/>
  <c r="D8" i="26"/>
  <c r="D66" i="25"/>
  <c r="C65" i="25"/>
  <c r="D62" i="25"/>
  <c r="C62" i="25" s="1"/>
  <c r="C61" i="25"/>
  <c r="C60" i="25"/>
  <c r="J59" i="25"/>
  <c r="G59" i="25"/>
  <c r="E59" i="25"/>
  <c r="D59" i="25"/>
  <c r="C56" i="25"/>
  <c r="C55" i="25"/>
  <c r="C54" i="25"/>
  <c r="D53" i="25"/>
  <c r="N47" i="25"/>
  <c r="C47" i="25" s="1"/>
  <c r="N43" i="25"/>
  <c r="M43" i="25"/>
  <c r="L43" i="25"/>
  <c r="K43" i="25"/>
  <c r="J43" i="25"/>
  <c r="I43" i="25"/>
  <c r="H43" i="25"/>
  <c r="G43" i="25"/>
  <c r="F43" i="25"/>
  <c r="E43" i="25"/>
  <c r="D43" i="25"/>
  <c r="C42" i="25"/>
  <c r="C41" i="25"/>
  <c r="C40" i="25"/>
  <c r="C39" i="25"/>
  <c r="D38" i="25"/>
  <c r="C38" i="25" s="1"/>
  <c r="C37" i="25"/>
  <c r="M36" i="25"/>
  <c r="L36" i="25"/>
  <c r="F36" i="25"/>
  <c r="C35" i="25"/>
  <c r="C34" i="25"/>
  <c r="C33" i="25"/>
  <c r="C32" i="25"/>
  <c r="C31" i="25"/>
  <c r="C30" i="25"/>
  <c r="C29" i="25"/>
  <c r="J28" i="25"/>
  <c r="J36" i="25" s="1"/>
  <c r="I28" i="25"/>
  <c r="I36" i="25" s="1"/>
  <c r="G28" i="25"/>
  <c r="G36" i="25" s="1"/>
  <c r="E36" i="25"/>
  <c r="D28" i="25"/>
  <c r="D36" i="25" s="1"/>
  <c r="K27" i="25"/>
  <c r="D27" i="25"/>
  <c r="C26" i="25"/>
  <c r="C25" i="25"/>
  <c r="N24" i="25"/>
  <c r="M24" i="25"/>
  <c r="L24" i="25"/>
  <c r="K24" i="25"/>
  <c r="J24" i="25"/>
  <c r="I24" i="25"/>
  <c r="H24" i="25"/>
  <c r="G24" i="25"/>
  <c r="F24" i="25"/>
  <c r="E24" i="25"/>
  <c r="D24" i="25"/>
  <c r="C23" i="25"/>
  <c r="C22" i="25"/>
  <c r="C21" i="25"/>
  <c r="C20" i="25"/>
  <c r="M19" i="25"/>
  <c r="L19" i="25"/>
  <c r="J19" i="25"/>
  <c r="H19" i="25"/>
  <c r="D19" i="25"/>
  <c r="L17" i="25"/>
  <c r="K17" i="25"/>
  <c r="D17" i="25"/>
  <c r="C16" i="25"/>
  <c r="C15" i="25"/>
  <c r="C14" i="25"/>
  <c r="M13" i="25"/>
  <c r="M18" i="25" s="1"/>
  <c r="L13" i="25"/>
  <c r="L18" i="25" s="1"/>
  <c r="K13" i="25"/>
  <c r="K18" i="25" s="1"/>
  <c r="J13" i="25"/>
  <c r="J18" i="25" s="1"/>
  <c r="I13" i="25"/>
  <c r="H13" i="25"/>
  <c r="H18" i="25" s="1"/>
  <c r="D13" i="25"/>
  <c r="C12" i="25"/>
  <c r="C11" i="25"/>
  <c r="C10" i="25"/>
  <c r="C19" i="23"/>
  <c r="D19" i="23"/>
  <c r="E19" i="23"/>
  <c r="F19" i="23"/>
  <c r="G19" i="23"/>
  <c r="H19" i="23"/>
  <c r="I19" i="23"/>
  <c r="J19" i="23"/>
  <c r="K19" i="23"/>
  <c r="L19" i="23"/>
  <c r="M19" i="23"/>
  <c r="B19" i="23"/>
  <c r="N18" i="23"/>
  <c r="N19" i="23" s="1"/>
  <c r="C9" i="23"/>
  <c r="D9" i="23"/>
  <c r="E9" i="23"/>
  <c r="F9" i="23"/>
  <c r="G9" i="23"/>
  <c r="H9" i="23"/>
  <c r="I9" i="23"/>
  <c r="J9" i="23"/>
  <c r="K9" i="23"/>
  <c r="L9" i="23"/>
  <c r="M9" i="23"/>
  <c r="B9" i="23"/>
  <c r="N9" i="23"/>
  <c r="C24" i="28" l="1"/>
  <c r="C151" i="28"/>
  <c r="C174" i="28" s="1"/>
  <c r="C194" i="28" s="1"/>
  <c r="C100" i="28"/>
  <c r="C193" i="28"/>
  <c r="C217" i="28"/>
  <c r="C226" i="28" s="1"/>
  <c r="C13" i="25"/>
  <c r="E52" i="26"/>
  <c r="C51" i="26"/>
  <c r="C53" i="25"/>
  <c r="C24" i="25"/>
  <c r="C43" i="25"/>
  <c r="C27" i="25"/>
  <c r="C44" i="26"/>
  <c r="C50" i="26"/>
  <c r="D26" i="26"/>
  <c r="H46" i="26"/>
  <c r="H52" i="26" s="1"/>
  <c r="D18" i="25"/>
  <c r="F44" i="25"/>
  <c r="F67" i="25" s="1"/>
  <c r="H44" i="25"/>
  <c r="L44" i="25"/>
  <c r="L67" i="25" s="1"/>
  <c r="N44" i="25"/>
  <c r="N67" i="25" s="1"/>
  <c r="C19" i="25"/>
  <c r="E44" i="25"/>
  <c r="E67" i="25" s="1"/>
  <c r="G44" i="25"/>
  <c r="G67" i="25" s="1"/>
  <c r="K44" i="25"/>
  <c r="K67" i="25" s="1"/>
  <c r="M44" i="25"/>
  <c r="M67" i="25" s="1"/>
  <c r="C59" i="25"/>
  <c r="I44" i="25"/>
  <c r="I67" i="25" s="1"/>
  <c r="C36" i="25"/>
  <c r="D44" i="25"/>
  <c r="H67" i="25"/>
  <c r="J44" i="25"/>
  <c r="J67" i="25" s="1"/>
  <c r="C17" i="25"/>
  <c r="C28" i="25"/>
  <c r="C66" i="25"/>
  <c r="C196" i="28" l="1"/>
  <c r="C44" i="25"/>
  <c r="C227" i="28"/>
  <c r="C18" i="25"/>
  <c r="C26" i="26"/>
  <c r="D46" i="26"/>
  <c r="D67" i="25"/>
  <c r="C67" i="25" l="1"/>
  <c r="C46" i="26"/>
  <c r="D52" i="26"/>
  <c r="C52" i="26" s="1"/>
  <c r="D8" i="13" l="1"/>
  <c r="D39" i="13" s="1"/>
  <c r="D23" i="15"/>
  <c r="D20" i="15"/>
  <c r="D12" i="7"/>
  <c r="D95" i="3"/>
  <c r="D104" i="3" s="1"/>
  <c r="D67" i="3"/>
  <c r="D55" i="3"/>
  <c r="D25" i="3"/>
  <c r="D127" i="2"/>
  <c r="D91" i="2"/>
  <c r="D86" i="2"/>
  <c r="D101" i="2" s="1"/>
  <c r="D62" i="2"/>
  <c r="D77" i="2" s="1"/>
  <c r="D60" i="2"/>
  <c r="D45" i="2"/>
  <c r="D42" i="2"/>
  <c r="D34" i="2"/>
  <c r="D31" i="2"/>
  <c r="D21" i="2"/>
  <c r="D7" i="2"/>
  <c r="A1" i="2"/>
  <c r="A1" i="3"/>
  <c r="E55" i="3"/>
  <c r="E13" i="3"/>
  <c r="E19" i="3" s="1"/>
  <c r="B23" i="22"/>
  <c r="C23" i="22"/>
  <c r="D23" i="22"/>
  <c r="E23" i="22"/>
  <c r="A23" i="22"/>
  <c r="E105" i="3" l="1"/>
  <c r="E74" i="3"/>
  <c r="C73" i="28"/>
  <c r="C76" i="28" s="1"/>
  <c r="D27" i="15"/>
  <c r="D74" i="3"/>
  <c r="D105" i="3"/>
  <c r="D25" i="2"/>
  <c r="D51" i="2"/>
  <c r="A38" i="22"/>
  <c r="A37" i="22"/>
  <c r="A16" i="5"/>
  <c r="A14" i="5"/>
  <c r="A13" i="5"/>
  <c r="A12" i="5"/>
  <c r="B12" i="5"/>
  <c r="A11" i="5"/>
  <c r="B11" i="5"/>
  <c r="B10" i="5"/>
  <c r="A8" i="5"/>
  <c r="B8" i="5"/>
  <c r="B7" i="5"/>
  <c r="A10" i="5"/>
  <c r="A7" i="5"/>
  <c r="D78" i="2" l="1"/>
  <c r="D102" i="2" s="1"/>
  <c r="D128" i="2" s="1"/>
  <c r="C101" i="28"/>
  <c r="C123" i="28" s="1"/>
  <c r="C77" i="28"/>
  <c r="C195" i="28" s="1"/>
  <c r="C37" i="22"/>
  <c r="D37" i="22"/>
  <c r="B35" i="22"/>
  <c r="A35" i="22"/>
  <c r="C34" i="22"/>
  <c r="D34" i="22"/>
  <c r="A33" i="22"/>
  <c r="A32" i="22"/>
  <c r="C31" i="22"/>
  <c r="D31" i="22"/>
  <c r="D38" i="22" s="1"/>
  <c r="A30" i="22"/>
  <c r="A29" i="22"/>
  <c r="A28" i="22"/>
  <c r="A27" i="22"/>
  <c r="A26" i="22"/>
  <c r="A25" i="22"/>
  <c r="A24" i="22"/>
  <c r="B25" i="16"/>
  <c r="A25" i="16"/>
  <c r="E12" i="16"/>
  <c r="C12" i="16"/>
  <c r="C18" i="16"/>
  <c r="C25" i="16"/>
  <c r="E25" i="16"/>
  <c r="D25" i="16"/>
  <c r="A21" i="16"/>
  <c r="B21" i="16"/>
  <c r="A22" i="16"/>
  <c r="B22" i="16"/>
  <c r="A23" i="16"/>
  <c r="B23" i="16"/>
  <c r="A24" i="16"/>
  <c r="B24" i="16"/>
  <c r="B20" i="16"/>
  <c r="A20" i="16"/>
  <c r="B18" i="16"/>
  <c r="A18" i="16"/>
  <c r="A14" i="16"/>
  <c r="B14" i="16"/>
  <c r="A15" i="16"/>
  <c r="B15" i="16"/>
  <c r="A16" i="16"/>
  <c r="B16" i="16"/>
  <c r="A17" i="16"/>
  <c r="B17" i="16"/>
  <c r="B13" i="16"/>
  <c r="A13" i="16"/>
  <c r="B12" i="16"/>
  <c r="A12" i="16"/>
  <c r="A8" i="16"/>
  <c r="B8" i="16"/>
  <c r="A9" i="16"/>
  <c r="B9" i="16"/>
  <c r="A10" i="16"/>
  <c r="B10" i="16"/>
  <c r="A11" i="16"/>
  <c r="B11" i="16"/>
  <c r="B6" i="16"/>
  <c r="B7" i="16"/>
  <c r="A7" i="16"/>
  <c r="A20" i="15"/>
  <c r="B27" i="15"/>
  <c r="A27" i="15"/>
  <c r="B25" i="15"/>
  <c r="B26" i="15"/>
  <c r="B23" i="15"/>
  <c r="B20" i="15"/>
  <c r="B19" i="15"/>
  <c r="A26" i="15"/>
  <c r="A25" i="15"/>
  <c r="A23" i="15"/>
  <c r="A19" i="15"/>
  <c r="B7" i="15"/>
  <c r="A7" i="15"/>
  <c r="B36" i="11"/>
  <c r="A36" i="11"/>
  <c r="E36" i="11"/>
  <c r="D36" i="11"/>
  <c r="C36" i="11"/>
  <c r="A32" i="11"/>
  <c r="B32" i="11"/>
  <c r="A33" i="11"/>
  <c r="B33" i="11"/>
  <c r="A34" i="11"/>
  <c r="B34" i="11"/>
  <c r="A35" i="11"/>
  <c r="B35" i="11"/>
  <c r="B31" i="11"/>
  <c r="A31" i="11"/>
  <c r="B29" i="11"/>
  <c r="A29" i="11"/>
  <c r="D24" i="11"/>
  <c r="D29" i="11" s="1"/>
  <c r="E24" i="11"/>
  <c r="C24" i="11"/>
  <c r="C21" i="11"/>
  <c r="A23" i="11"/>
  <c r="B23" i="11"/>
  <c r="A24" i="11"/>
  <c r="B24" i="11"/>
  <c r="A25" i="11"/>
  <c r="B25" i="11"/>
  <c r="A26" i="11"/>
  <c r="B26" i="11"/>
  <c r="A27" i="11"/>
  <c r="B27" i="11"/>
  <c r="A28" i="11"/>
  <c r="B28" i="11"/>
  <c r="A15" i="11"/>
  <c r="B15" i="11"/>
  <c r="A16" i="11"/>
  <c r="B16" i="11"/>
  <c r="A17" i="11"/>
  <c r="B17" i="11"/>
  <c r="A18" i="11"/>
  <c r="B18" i="11"/>
  <c r="A19" i="11"/>
  <c r="B19" i="11"/>
  <c r="A20" i="11"/>
  <c r="B20" i="11"/>
  <c r="A21" i="11"/>
  <c r="B21" i="11"/>
  <c r="A22" i="11"/>
  <c r="B22" i="11"/>
  <c r="B14" i="11"/>
  <c r="A14" i="11"/>
  <c r="D12" i="11"/>
  <c r="E12" i="11"/>
  <c r="C12" i="11"/>
  <c r="A8" i="11"/>
  <c r="B8" i="11"/>
  <c r="A9" i="11"/>
  <c r="B9" i="11"/>
  <c r="A10" i="11"/>
  <c r="B10" i="11"/>
  <c r="A11" i="11"/>
  <c r="B11" i="11"/>
  <c r="B7" i="11"/>
  <c r="A7" i="11"/>
  <c r="B21" i="7"/>
  <c r="A21" i="7"/>
  <c r="A21" i="22"/>
  <c r="A20" i="22"/>
  <c r="A19" i="22"/>
  <c r="C20" i="22"/>
  <c r="D20" i="22"/>
  <c r="C18" i="22"/>
  <c r="D18" i="22"/>
  <c r="A17" i="22"/>
  <c r="A16" i="22"/>
  <c r="B7" i="22"/>
  <c r="C27" i="16" l="1"/>
  <c r="E35" i="22"/>
  <c r="E37" i="22" s="1"/>
  <c r="B37" i="22"/>
  <c r="D37" i="11"/>
  <c r="E29" i="11"/>
  <c r="E37" i="11" s="1"/>
  <c r="C29" i="11"/>
  <c r="C38" i="22"/>
  <c r="A14" i="22"/>
  <c r="A12" i="22"/>
  <c r="A11" i="22"/>
  <c r="A10" i="22"/>
  <c r="A9" i="22"/>
  <c r="A8" i="22"/>
  <c r="A7" i="22"/>
  <c r="A6" i="22"/>
  <c r="A1" i="13"/>
  <c r="B36" i="13"/>
  <c r="A38" i="13"/>
  <c r="A37" i="13"/>
  <c r="A36" i="13"/>
  <c r="B28" i="13"/>
  <c r="A28" i="13"/>
  <c r="A27" i="13"/>
  <c r="B27" i="13"/>
  <c r="A24" i="13"/>
  <c r="B24" i="13"/>
  <c r="A25" i="13"/>
  <c r="B25" i="13"/>
  <c r="A26" i="13"/>
  <c r="B26" i="13"/>
  <c r="B23" i="13"/>
  <c r="A23" i="13"/>
  <c r="B13" i="13"/>
  <c r="A13" i="13"/>
  <c r="A8" i="13"/>
  <c r="B8" i="13"/>
  <c r="A9" i="13"/>
  <c r="B9" i="13"/>
  <c r="A10" i="13"/>
  <c r="B10" i="13"/>
  <c r="A11" i="13"/>
  <c r="B11" i="13"/>
  <c r="A12" i="13"/>
  <c r="B12" i="13"/>
  <c r="B7" i="13"/>
  <c r="A7" i="13"/>
  <c r="B31" i="4"/>
  <c r="A31" i="4"/>
  <c r="B23" i="4"/>
  <c r="B28" i="4"/>
  <c r="B29" i="4"/>
  <c r="B30" i="4"/>
  <c r="B25" i="4"/>
  <c r="A29" i="4"/>
  <c r="A30" i="4"/>
  <c r="A28" i="4"/>
  <c r="A25" i="4"/>
  <c r="A23" i="4"/>
  <c r="A21" i="4"/>
  <c r="B21" i="4"/>
  <c r="A22" i="4"/>
  <c r="B22" i="4"/>
  <c r="B20" i="4"/>
  <c r="A20" i="4"/>
  <c r="B17" i="4"/>
  <c r="A17" i="4"/>
  <c r="B15" i="4"/>
  <c r="A15" i="4"/>
  <c r="B10" i="4"/>
  <c r="A10" i="4"/>
  <c r="B7" i="4"/>
  <c r="A7" i="4"/>
  <c r="B6" i="5"/>
  <c r="C6" i="5"/>
  <c r="D6" i="5"/>
  <c r="E6" i="5"/>
  <c r="A6" i="5"/>
  <c r="B6" i="13"/>
  <c r="C6" i="13"/>
  <c r="D6" i="13"/>
  <c r="E6" i="13"/>
  <c r="A6" i="13"/>
  <c r="B6" i="4"/>
  <c r="A6" i="4"/>
  <c r="A6" i="16"/>
  <c r="B6" i="15"/>
  <c r="A6" i="15"/>
  <c r="B6" i="11"/>
  <c r="A6" i="11"/>
  <c r="B6" i="7"/>
  <c r="A6" i="7"/>
  <c r="B6" i="3"/>
  <c r="A6" i="3"/>
  <c r="B6" i="2"/>
  <c r="A6" i="2"/>
  <c r="B20" i="7"/>
  <c r="B18" i="7"/>
  <c r="B17" i="7"/>
  <c r="B16" i="7"/>
  <c r="B15" i="7"/>
  <c r="B13" i="7"/>
  <c r="B12" i="7"/>
  <c r="A10" i="7"/>
  <c r="B10" i="7"/>
  <c r="A9" i="7"/>
  <c r="B9" i="7"/>
  <c r="B8" i="7"/>
  <c r="B7" i="7"/>
  <c r="A20" i="7"/>
  <c r="A18" i="7"/>
  <c r="A17" i="7"/>
  <c r="A16" i="7"/>
  <c r="A15" i="7"/>
  <c r="A13" i="7"/>
  <c r="A12" i="7"/>
  <c r="A8" i="7"/>
  <c r="A7" i="7"/>
  <c r="A1" i="22" l="1"/>
  <c r="A1" i="17"/>
  <c r="A1" i="5"/>
  <c r="A1" i="4"/>
  <c r="A1" i="16"/>
  <c r="A1" i="15"/>
  <c r="A1" i="11"/>
  <c r="A1" i="7"/>
  <c r="B25" i="17"/>
  <c r="B22" i="17"/>
  <c r="B18" i="17"/>
  <c r="B10" i="17"/>
  <c r="B26" i="17" l="1"/>
  <c r="C8" i="21" l="1"/>
  <c r="C7" i="21"/>
  <c r="B26" i="22" l="1"/>
  <c r="E26" i="22" s="1"/>
  <c r="B11" i="22" l="1"/>
  <c r="B10" i="22" s="1"/>
  <c r="E14" i="1"/>
  <c r="D18" i="16"/>
  <c r="D12" i="1"/>
  <c r="D13" i="1" s="1"/>
  <c r="E6" i="1"/>
  <c r="C9" i="21"/>
  <c r="E18" i="16"/>
  <c r="E11" i="1"/>
  <c r="E12" i="1"/>
  <c r="B19" i="22"/>
  <c r="E7" i="22"/>
  <c r="D10" i="22"/>
  <c r="D9" i="21"/>
  <c r="B28" i="22" l="1"/>
  <c r="E28" i="22" s="1"/>
  <c r="E25" i="22" s="1"/>
  <c r="E21" i="1"/>
  <c r="B30" i="22"/>
  <c r="E20" i="1"/>
  <c r="B32" i="22"/>
  <c r="E32" i="22" s="1"/>
  <c r="E34" i="22" s="1"/>
  <c r="E19" i="1"/>
  <c r="B29" i="22"/>
  <c r="E29" i="22" s="1"/>
  <c r="E19" i="22"/>
  <c r="E20" i="22" s="1"/>
  <c r="B20" i="22"/>
  <c r="D15" i="22"/>
  <c r="D21" i="22" s="1"/>
  <c r="E11" i="22"/>
  <c r="E14" i="22"/>
  <c r="E9" i="1"/>
  <c r="E12" i="22"/>
  <c r="D21" i="7"/>
  <c r="E12" i="7"/>
  <c r="E21" i="7" s="1"/>
  <c r="B17" i="22"/>
  <c r="E17" i="22" s="1"/>
  <c r="D27" i="16"/>
  <c r="C37" i="11"/>
  <c r="B16" i="22"/>
  <c r="B8" i="22"/>
  <c r="E8" i="22" s="1"/>
  <c r="D22" i="1"/>
  <c r="D20" i="1"/>
  <c r="E10" i="1"/>
  <c r="B25" i="22" l="1"/>
  <c r="D23" i="1"/>
  <c r="D25" i="1" s="1"/>
  <c r="E16" i="1"/>
  <c r="B24" i="22"/>
  <c r="E22" i="1"/>
  <c r="B34" i="22"/>
  <c r="B6" i="22"/>
  <c r="E6" i="22" s="1"/>
  <c r="B9" i="22"/>
  <c r="E9" i="22" s="1"/>
  <c r="E16" i="22"/>
  <c r="E18" i="22" s="1"/>
  <c r="B18" i="22"/>
  <c r="E8" i="1"/>
  <c r="D15" i="1"/>
  <c r="E27" i="16"/>
  <c r="E7" i="1"/>
  <c r="E13" i="1" s="1"/>
  <c r="E24" i="1"/>
  <c r="E24" i="22" l="1"/>
  <c r="E31" i="22" s="1"/>
  <c r="B31" i="22"/>
  <c r="B38" i="22" s="1"/>
  <c r="E18" i="1"/>
  <c r="C15" i="22"/>
  <c r="C21" i="22" s="1"/>
  <c r="E10" i="22"/>
  <c r="E15" i="22" s="1"/>
  <c r="B15" i="22"/>
  <c r="B21" i="22" s="1"/>
  <c r="E15" i="1"/>
  <c r="E17" i="1"/>
  <c r="E23" i="1" l="1"/>
  <c r="E25" i="1" s="1"/>
  <c r="E21" i="22"/>
  <c r="E38" i="22"/>
</calcChain>
</file>

<file path=xl/sharedStrings.xml><?xml version="1.0" encoding="utf-8"?>
<sst xmlns="http://schemas.openxmlformats.org/spreadsheetml/2006/main" count="1001" uniqueCount="693">
  <si>
    <t>Sorszám</t>
  </si>
  <si>
    <t>Összesen:</t>
  </si>
  <si>
    <t xml:space="preserve">Bevételi jogcím </t>
  </si>
  <si>
    <t>Építményadó</t>
  </si>
  <si>
    <t>KÖTELEZŐ FELADAT</t>
  </si>
  <si>
    <t>ÖNKÉNT VÁLLALT FELADAT</t>
  </si>
  <si>
    <t>ÖSSZESEN</t>
  </si>
  <si>
    <t xml:space="preserve"> költségvetés bevételeinek és kiadásainak megbontása - kötelező, önként vállalt, állami feladatok szerint</t>
  </si>
  <si>
    <t>MŰKÖDÉSI CÉLÚ KÖLTSÉGVETÉSI BEVÉTELEK</t>
  </si>
  <si>
    <t>FELHALMOZÁSI CÉLÚ KÖLTSÉGVETÉSI BEVÉTELEK</t>
  </si>
  <si>
    <t>Non-profit, civil szervezetek támogatása</t>
  </si>
  <si>
    <t>Ellátottak pénzbeli juttatásai (=62+63+74+75+83+93+98+101)</t>
  </si>
  <si>
    <t>ebből: települési támogatás [Szoctv. 45. §],</t>
  </si>
  <si>
    <t>K43</t>
  </si>
  <si>
    <t>Pénzbeli kárpótlások, kártérítések</t>
  </si>
  <si>
    <t xml:space="preserve">ebből:  az egyéb pénzbeli és természetbeni gyermekvédelmi támogatások </t>
  </si>
  <si>
    <t>K41</t>
  </si>
  <si>
    <t>Társadalombiztosítási ellátások</t>
  </si>
  <si>
    <t>2.</t>
  </si>
  <si>
    <t>1.</t>
  </si>
  <si>
    <t>Az egységes rovatrend szerint a kiemelt kiadási és bevételi jogcímek előirányzatai</t>
  </si>
  <si>
    <t>K501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</si>
  <si>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</si>
  <si>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</si>
  <si>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</si>
  <si>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</si>
  <si>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</si>
  <si>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</si>
  <si>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</si>
  <si>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</si>
  <si>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</si>
  <si>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K512</t>
  </si>
  <si>
    <t>KIADÁSOK</t>
  </si>
  <si>
    <t>KÖLTSÉGVETÉSI KIADÁSOK</t>
  </si>
  <si>
    <t>BEVÉTELEK</t>
  </si>
  <si>
    <t>B16</t>
  </si>
  <si>
    <t>Jövedelemadók</t>
  </si>
  <si>
    <t>B31</t>
  </si>
  <si>
    <t>B32</t>
  </si>
  <si>
    <t>Bérhez és foglalkoztatáshoz kapcsolódó adók</t>
  </si>
  <si>
    <t>B33</t>
  </si>
  <si>
    <t>B34</t>
  </si>
  <si>
    <t>B351</t>
  </si>
  <si>
    <t>Fogyasztási adók</t>
  </si>
  <si>
    <t>B352</t>
  </si>
  <si>
    <t>Pénzügyi monopóliumok nyereségét terhelő adók</t>
  </si>
  <si>
    <t>B353</t>
  </si>
  <si>
    <t>B354</t>
  </si>
  <si>
    <t>Egyéb áruhasználati és szolgáltatási adók</t>
  </si>
  <si>
    <t>B355</t>
  </si>
  <si>
    <t>Termékek és szolgáltatások adói</t>
  </si>
  <si>
    <t>B35</t>
  </si>
  <si>
    <t>B36</t>
  </si>
  <si>
    <t>Beruházások és felújítások</t>
  </si>
  <si>
    <t>K42</t>
  </si>
  <si>
    <t>K44</t>
  </si>
  <si>
    <t>K45</t>
  </si>
  <si>
    <t>K46</t>
  </si>
  <si>
    <t>K47</t>
  </si>
  <si>
    <t>K48</t>
  </si>
  <si>
    <t>K4</t>
  </si>
  <si>
    <t>K513</t>
  </si>
  <si>
    <t>Nemzetközi kötelezettségek</t>
  </si>
  <si>
    <t>Elvonások és befizetések</t>
  </si>
  <si>
    <t>Kamattámogatások</t>
  </si>
  <si>
    <t>Egyéb működési célú kiadások</t>
  </si>
  <si>
    <t>K5</t>
  </si>
  <si>
    <t>Működési támogatás védőnői szolgálat részére</t>
  </si>
  <si>
    <t>Működési támogatás óvoda működésre</t>
  </si>
  <si>
    <t>Balaton Riviéra támogatása</t>
  </si>
  <si>
    <t>Katolikus Egyház támogatása</t>
  </si>
  <si>
    <t>Református Egyház támogatása</t>
  </si>
  <si>
    <t>B2</t>
  </si>
  <si>
    <t>Működési célú támogatás közös hivatal működésére</t>
  </si>
  <si>
    <t>Ft</t>
  </si>
  <si>
    <t>Foglalkoztatottak létszáma</t>
  </si>
  <si>
    <t>fő</t>
  </si>
  <si>
    <t>aljegyző, címzetes főjegyző, körjegyző</t>
  </si>
  <si>
    <t>I. besorolási osztály összesen</t>
  </si>
  <si>
    <t>II. besorolási osztály összesen</t>
  </si>
  <si>
    <t>III. besorolási osztály összesen</t>
  </si>
  <si>
    <t>KÖZTISZTVISELŐK, KORMÁNYTISZTVISELŐK ÖSSZESEN</t>
  </si>
  <si>
    <t>igazgató (főigazgató), igazgatóhelyettes (főigazgató-helyettes)</t>
  </si>
  <si>
    <t>főosztályvezető, főosztályvezető-helyettes,
osztályvezető, ügykezelő osztályvezető, további vezető</t>
  </si>
  <si>
    <t>főtanácsos, főmunkatárs, tanácsos, munkatárs</t>
  </si>
  <si>
    <t>A, "B" fizetési osztály összesen</t>
  </si>
  <si>
    <t>C, "D" fizetési osztály összesen</t>
  </si>
  <si>
    <t>E-"J" fizetési osztály összesen</t>
  </si>
  <si>
    <t>kutató, felsőoktatásban oktató</t>
  </si>
  <si>
    <t>KÖZALKALMAZOTTAK ÖSSZESEN</t>
  </si>
  <si>
    <t>fizikai alkalmazott</t>
  </si>
  <si>
    <t>ösztöndíjas foglalkoztatott</t>
  </si>
  <si>
    <t>közfoglalkoztatott</t>
  </si>
  <si>
    <t>EGYÉB BÉRRENDSZER ÖSSZESEN</t>
  </si>
  <si>
    <t>polgármester, főpolgármester</t>
  </si>
  <si>
    <t>helyi önkormányzati képviselő-testület tagja, megyei közgyűlés tagja</t>
  </si>
  <si>
    <t>VÁLASZTOTT TISZTSÉGVISELŐK ÖSSZESEN</t>
  </si>
  <si>
    <t>MŰKÖDÉSI KÖLTSÉGVETÉS ELŐIRÁNYZAT CSOPORT</t>
  </si>
  <si>
    <t>FELHALMOZÁSI KÖLTSÉGVETÉS ELŐIRÁNYZAT CSOPORT</t>
  </si>
  <si>
    <t>költségvetési egyenleg MŰKÖDÉSI</t>
  </si>
  <si>
    <t>költségvetési egyenleg FELHALMOZÁSI</t>
  </si>
  <si>
    <t>Önkormányzat költségvetési mérlege közgazdasági tagolásban</t>
  </si>
  <si>
    <t>Közhatalmi bevételek</t>
  </si>
  <si>
    <t>Felhalmozási célú támogatások államháztartáson belülről</t>
  </si>
  <si>
    <t>B51</t>
  </si>
  <si>
    <t>B52</t>
  </si>
  <si>
    <t>B53</t>
  </si>
  <si>
    <t>B54</t>
  </si>
  <si>
    <t>B55</t>
  </si>
  <si>
    <t>B5</t>
  </si>
  <si>
    <t>Immateriális javak értékesítése</t>
  </si>
  <si>
    <t>Egyéb tárgyi eszközök értékesítése</t>
  </si>
  <si>
    <t>Részesedések értékesítése</t>
  </si>
  <si>
    <t>Részesedések megszűnéséhez kapcsolódó bevételek</t>
  </si>
  <si>
    <t>Felhalmozási bevételek</t>
  </si>
  <si>
    <t>B71</t>
  </si>
  <si>
    <t>B72</t>
  </si>
  <si>
    <t>B75</t>
  </si>
  <si>
    <t>B7</t>
  </si>
  <si>
    <t>B12-B16</t>
  </si>
  <si>
    <t>B13</t>
  </si>
  <si>
    <t>B14</t>
  </si>
  <si>
    <t>B15</t>
  </si>
  <si>
    <t>B12</t>
  </si>
  <si>
    <t>B61</t>
  </si>
  <si>
    <t>B62</t>
  </si>
  <si>
    <t>B63</t>
  </si>
  <si>
    <t>B64</t>
  </si>
  <si>
    <t>B6</t>
  </si>
  <si>
    <t>Egyéb működési célú átvett pénzeszközök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</si>
  <si>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</si>
  <si>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</si>
  <si>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</si>
  <si>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</si>
  <si>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</si>
  <si>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</si>
  <si>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</si>
  <si>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</si>
  <si>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</si>
  <si>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</t>
  </si>
  <si>
    <t>Szolgáltatások ellenértéke</t>
  </si>
  <si>
    <t>Közvetített szolgáltatások értéke</t>
  </si>
  <si>
    <t>Ellátási díjak</t>
  </si>
  <si>
    <t>Kiszámlázott általános forgalmi adó</t>
  </si>
  <si>
    <t>Általános forgalmi adó visszatérítése</t>
  </si>
  <si>
    <t>Egyéb pénzügyi műveletek bevételei</t>
  </si>
  <si>
    <t>Egyéb működési bevételek</t>
  </si>
  <si>
    <t>Működési célú támogatások (központi költségvetésből nyújtott támogatásokat kivéve), 
működési célú átvett pénzeszközök, működési bevételek</t>
  </si>
  <si>
    <t>Működési célú támogatások államháztartáson belülről
(központi költségvetésből nyújtott támogatásokat kivéve)</t>
  </si>
  <si>
    <t>Működési célú átvett pénzeszközök</t>
  </si>
  <si>
    <t>Működési bevételek</t>
  </si>
  <si>
    <t>Önkormányzatok működési támogatásai
(központi költségvetésből nyújtott támogatások)</t>
  </si>
  <si>
    <t>Felhalmozási célú támogatások államháztartáson belülről, felhalmozási bevételek, felhalmozási célú átvett pénzeszközök</t>
  </si>
  <si>
    <t>Elvonások és befizetések bevételei</t>
  </si>
  <si>
    <t>Egyéb működési célú támogatások bevételei államháztartáson belülről</t>
  </si>
  <si>
    <t>B21</t>
  </si>
  <si>
    <t>Felhalmozási célú önkormányzati támogatások</t>
  </si>
  <si>
    <t>B22</t>
  </si>
  <si>
    <t>B23</t>
  </si>
  <si>
    <t>B24</t>
  </si>
  <si>
    <t>B25</t>
  </si>
  <si>
    <t>Ellátottak pénzbeli juttatásai</t>
  </si>
  <si>
    <t>Tulajdonosi bevételek</t>
  </si>
  <si>
    <t>B411</t>
  </si>
  <si>
    <t>napelemes lámpák</t>
  </si>
  <si>
    <t>2. melléklet a</t>
  </si>
  <si>
    <t>adott közvetett támogatások, kedvezmények Ft-ban</t>
  </si>
  <si>
    <t>informatikai eszköz beszerzés</t>
  </si>
  <si>
    <t>rendezési terv</t>
  </si>
  <si>
    <t>Megnevezés</t>
  </si>
  <si>
    <t>K11</t>
  </si>
  <si>
    <t>K1101</t>
  </si>
  <si>
    <t>K1102</t>
  </si>
  <si>
    <t>K1105</t>
  </si>
  <si>
    <t>K1106</t>
  </si>
  <si>
    <t>K1107</t>
  </si>
  <si>
    <t>K1108</t>
  </si>
  <si>
    <t>K1109</t>
  </si>
  <si>
    <t>K1110</t>
  </si>
  <si>
    <t>K1111</t>
  </si>
  <si>
    <t>K1112</t>
  </si>
  <si>
    <t>K1113</t>
  </si>
  <si>
    <t>K12</t>
  </si>
  <si>
    <t>K121</t>
  </si>
  <si>
    <t>K122</t>
  </si>
  <si>
    <t>K123</t>
  </si>
  <si>
    <t>K1</t>
  </si>
  <si>
    <t>K2</t>
  </si>
  <si>
    <t>K31</t>
  </si>
  <si>
    <t>K311</t>
  </si>
  <si>
    <t>K312</t>
  </si>
  <si>
    <t>K313</t>
  </si>
  <si>
    <t>K32</t>
  </si>
  <si>
    <t>K321</t>
  </si>
  <si>
    <t>K322</t>
  </si>
  <si>
    <t>K33</t>
  </si>
  <si>
    <t>K331</t>
  </si>
  <si>
    <t>K332</t>
  </si>
  <si>
    <t>K333</t>
  </si>
  <si>
    <t>K334</t>
  </si>
  <si>
    <t>K335</t>
  </si>
  <si>
    <t>K336</t>
  </si>
  <si>
    <t>K337</t>
  </si>
  <si>
    <t>K34</t>
  </si>
  <si>
    <t>K341</t>
  </si>
  <si>
    <t>K342</t>
  </si>
  <si>
    <t>K35</t>
  </si>
  <si>
    <t>K351</t>
  </si>
  <si>
    <t>K352</t>
  </si>
  <si>
    <t>K353</t>
  </si>
  <si>
    <t>K354</t>
  </si>
  <si>
    <t>K355</t>
  </si>
  <si>
    <t>K3</t>
  </si>
  <si>
    <t>K1-K5</t>
  </si>
  <si>
    <t>K61</t>
  </si>
  <si>
    <t>K62</t>
  </si>
  <si>
    <t>K63</t>
  </si>
  <si>
    <t>K64</t>
  </si>
  <si>
    <t>K65</t>
  </si>
  <si>
    <t>K66</t>
  </si>
  <si>
    <t>K67</t>
  </si>
  <si>
    <t>K6</t>
  </si>
  <si>
    <t>K71</t>
  </si>
  <si>
    <t>K72</t>
  </si>
  <si>
    <t>K73</t>
  </si>
  <si>
    <t>K74</t>
  </si>
  <si>
    <t>K7</t>
  </si>
  <si>
    <t>K81</t>
  </si>
  <si>
    <t>K82</t>
  </si>
  <si>
    <t>K83</t>
  </si>
  <si>
    <t>K8</t>
  </si>
  <si>
    <t>K84</t>
  </si>
  <si>
    <t>K85</t>
  </si>
  <si>
    <t>K86</t>
  </si>
  <si>
    <t>K87</t>
  </si>
  <si>
    <t>K88</t>
  </si>
  <si>
    <t>K6-K8</t>
  </si>
  <si>
    <t>K9111</t>
  </si>
  <si>
    <t>K9112</t>
  </si>
  <si>
    <t>K911</t>
  </si>
  <si>
    <t>K9113</t>
  </si>
  <si>
    <t>K91</t>
  </si>
  <si>
    <t>K9121</t>
  </si>
  <si>
    <t>K9122</t>
  </si>
  <si>
    <t>K9123</t>
  </si>
  <si>
    <t>K9124</t>
  </si>
  <si>
    <t>K912</t>
  </si>
  <si>
    <t>K913</t>
  </si>
  <si>
    <t>K914</t>
  </si>
  <si>
    <t>K915</t>
  </si>
  <si>
    <t>K916</t>
  </si>
  <si>
    <t>K917</t>
  </si>
  <si>
    <t>K918</t>
  </si>
  <si>
    <t>K92</t>
  </si>
  <si>
    <t>K93</t>
  </si>
  <si>
    <t>K9</t>
  </si>
  <si>
    <t>K1-K9</t>
  </si>
  <si>
    <t>Foglalkoztatottak személyi juttatásai</t>
  </si>
  <si>
    <t>Törvény szerinti illetmények, munkabérek</t>
  </si>
  <si>
    <t>Normatív jutalmak</t>
  </si>
  <si>
    <t>Végkielégítés</t>
  </si>
  <si>
    <t>K1103</t>
  </si>
  <si>
    <t>K1104</t>
  </si>
  <si>
    <t>Rovat-kód</t>
  </si>
  <si>
    <t>Céljuttatás, projektprémium</t>
  </si>
  <si>
    <t>Készenléti, ügyeleti, helyettesítési díj, túlóra, túlszolgálat</t>
  </si>
  <si>
    <t>Jubileumi jutalom</t>
  </si>
  <si>
    <t>Béren kívüli juttatások</t>
  </si>
  <si>
    <t>Ruházati költségtérítés</t>
  </si>
  <si>
    <t>Közlekedési költségtérítés</t>
  </si>
  <si>
    <t>Egyéb költségtérítések</t>
  </si>
  <si>
    <t>Lakhatási támogatások</t>
  </si>
  <si>
    <t>Szociális támogatások</t>
  </si>
  <si>
    <t>Foglalkoztatottak egyéb személyi juttatásai</t>
  </si>
  <si>
    <t>Külső személyi juttatások</t>
  </si>
  <si>
    <t>Választott tisztségviselők juttatásai</t>
  </si>
  <si>
    <t>Munkavégzésre irányuló egyéb jogviszonyban nem saját foglalkoztatottnak fizetett juttatások</t>
  </si>
  <si>
    <t>Egyéb külső személyi juttatások</t>
  </si>
  <si>
    <t>Személyi juttatások</t>
  </si>
  <si>
    <t>Munkaadókat terhelő járulékok és szociális hozzájárulási adó</t>
  </si>
  <si>
    <t>K1-K8</t>
  </si>
  <si>
    <t>B1</t>
  </si>
  <si>
    <t>B3</t>
  </si>
  <si>
    <t>B1-B7</t>
  </si>
  <si>
    <t>B8</t>
  </si>
  <si>
    <t>B1-B8</t>
  </si>
  <si>
    <t>Dologi kiadások</t>
  </si>
  <si>
    <t>Beruházási kiadások</t>
  </si>
  <si>
    <t>Felújítások</t>
  </si>
  <si>
    <t>Egyéb felhalmozási célú kiadások</t>
  </si>
  <si>
    <t>Költségvetési kiadások</t>
  </si>
  <si>
    <t>Finanszírozási kiadások</t>
  </si>
  <si>
    <t>KIADÁSOK ÖSSZESEN</t>
  </si>
  <si>
    <t>Működési célú támogatások államháztartáson belülről</t>
  </si>
  <si>
    <t>Felhalmozási célú átvett pénzeszközök</t>
  </si>
  <si>
    <t>Költségvetési bevételek</t>
  </si>
  <si>
    <t>Finanszírozási bevételek</t>
  </si>
  <si>
    <t>BEVÉTELEK ÖSSZESEN</t>
  </si>
  <si>
    <t>Készletbeszerzés</t>
  </si>
  <si>
    <t>Szakmai anyagok beszerzése</t>
  </si>
  <si>
    <t>Üzemeltetési anyagok beszerzése</t>
  </si>
  <si>
    <t>Árubeszerzés</t>
  </si>
  <si>
    <t>Kommunikációs szolgáltatások</t>
  </si>
  <si>
    <t>Informatikai szolgáltatások igénybevétele</t>
  </si>
  <si>
    <t>Egyéb kommunikációs szolgáltatások</t>
  </si>
  <si>
    <t>Szolgáltatási kiadások</t>
  </si>
  <si>
    <t>Közüzemi díjak</t>
  </si>
  <si>
    <t>Vásárolt élelmezés</t>
  </si>
  <si>
    <t>Bérleti és lízing díjak</t>
  </si>
  <si>
    <t>Karbantartási, kisjavítási szolgáltatások</t>
  </si>
  <si>
    <t>Közvetített szolgáltatások</t>
  </si>
  <si>
    <t>Szakmai tevékenységet segítő szolgáltatások</t>
  </si>
  <si>
    <t>Egyéb szolgáltatások</t>
  </si>
  <si>
    <t>Kiküldetések, reklám- és propagandakiadások</t>
  </si>
  <si>
    <t>Kiküldetések kiadásai</t>
  </si>
  <si>
    <t>Reklám- és propagandakiadások</t>
  </si>
  <si>
    <t>Különféle befizetések és egyéb dologi kiadások</t>
  </si>
  <si>
    <t>Működési célú előzetesen felszámított általános forgalmi adó</t>
  </si>
  <si>
    <t>Fizetendő általános forgalmi adó</t>
  </si>
  <si>
    <t>Kamatkiadások</t>
  </si>
  <si>
    <t>Egyéb pénzügyi műveletek kiadásai</t>
  </si>
  <si>
    <t>Egyéb dologi kiadások</t>
  </si>
  <si>
    <t>Családi támogatások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</si>
  <si>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</si>
  <si>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</si>
  <si>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</si>
  <si>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</si>
  <si>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</si>
  <si>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A helyi önkormányzatok előző évi elszámolásából származó kiadások</t>
  </si>
  <si>
    <t>K5021</t>
  </si>
  <si>
    <t>Működési célú garancia- és kezességvállalásból származó kifizetés államháztartáson belülre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</si>
  <si>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</si>
  <si>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</si>
  <si>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</si>
  <si>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</si>
  <si>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</si>
  <si>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Árkiegészítések, ártámogatások</t>
  </si>
  <si>
    <t>K511</t>
  </si>
  <si>
    <t>Működési célú támogatások az Európai Uniónak</t>
  </si>
  <si>
    <t>Egyéb működési célú támogatások államháztartáson kívülre</t>
  </si>
  <si>
    <t>Immateriális javak beszerzése, létesítése</t>
  </si>
  <si>
    <t>Ingatlanok beszerzése, létesítése</t>
  </si>
  <si>
    <t>Informatikai eszközök beszerzése, létesítése</t>
  </si>
  <si>
    <t>Egyéb tárgyi eszközök beszerzése, létesítése</t>
  </si>
  <si>
    <t>Részesedések beszerzése</t>
  </si>
  <si>
    <t>Meglévő részesedések növeléséhez kapcsolódó kiadások</t>
  </si>
  <si>
    <t>Beruházási célú előzetesen felszámított általános forgalmi adó</t>
  </si>
  <si>
    <t>Beruházások</t>
  </si>
  <si>
    <t>Ingatlanok felújítása</t>
  </si>
  <si>
    <t>Informatikai eszközök felújítása</t>
  </si>
  <si>
    <t>Egyéb tárgyi eszközök felújíátása</t>
  </si>
  <si>
    <t>Felújítási célú előzetesen felszámított általános forgalmi adó</t>
  </si>
  <si>
    <t>Felhalmozási célú garancia- és kezességvállalásból származó kifizetés államháztartáson belülre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</si>
  <si>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</si>
  <si>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</si>
  <si>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</si>
  <si>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</si>
  <si>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</si>
  <si>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Lakástámogatás</t>
  </si>
  <si>
    <t>Egyéb felhalmozási célú támogatások államháztartáson kívülre</t>
  </si>
  <si>
    <t>Belföldi finanszírozás kiadásai</t>
  </si>
  <si>
    <t>Hitel-, kölcsöntörlesztés államháztartáson kívülre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</si>
  <si>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</si>
  <si>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</si>
  <si>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</si>
  <si>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</t>
  </si>
  <si>
    <t xml:space="preserve">Forgatási célú belföldi értékpapírok vásárlása </t>
  </si>
  <si>
    <t>Befektetési célú belföldi értékpapírok vásárlása</t>
  </si>
  <si>
    <t>Kincstárjegy beváltása</t>
  </si>
  <si>
    <t>Éven belüli lejáratú belföldi értékpapírok beváltása</t>
  </si>
  <si>
    <t>Belföldi kötvények beváltása</t>
  </si>
  <si>
    <t>K9125</t>
  </si>
  <si>
    <t>K9126</t>
  </si>
  <si>
    <t>Éven túli lejáratú belföldi értékpapírok beváltása</t>
  </si>
  <si>
    <t>Államháztartáson belüli megelőlegezések folyósítása</t>
  </si>
  <si>
    <t>Államháztartáson belüli megelőlegezések visszafizetése</t>
  </si>
  <si>
    <t>Központi, irányító szervi támogatás folyósítása</t>
  </si>
  <si>
    <t>Pénzeszközök lekötött bankbetétként elhelyezése</t>
  </si>
  <si>
    <t>Pénzügyi lízing kiadásai</t>
  </si>
  <si>
    <t>Központi költségvetés sajátos finanszírozási kiadásai</t>
  </si>
  <si>
    <t>Tulajdonosi kölcsönök kiadásai</t>
  </si>
  <si>
    <t>K919</t>
  </si>
  <si>
    <t>Hosszú lejáratú tulajdonosi kölcsönök kiadásai</t>
  </si>
  <si>
    <t>Rövid lejáratú tulajdonosi kölcsönök kiadásai</t>
  </si>
  <si>
    <t>Külföldi finanszírozás kiadásai</t>
  </si>
  <si>
    <t>Adóssághoz nem kapcsolódó származékos ügyletek kiadásai</t>
  </si>
  <si>
    <t>K94</t>
  </si>
  <si>
    <t>Váltókiadások</t>
  </si>
  <si>
    <t>FINANSZÍROZÁSI KIADÁSOK</t>
  </si>
  <si>
    <t>B111</t>
  </si>
  <si>
    <t>B112</t>
  </si>
  <si>
    <t>B113</t>
  </si>
  <si>
    <t>B114</t>
  </si>
  <si>
    <t>B115</t>
  </si>
  <si>
    <t>B116</t>
  </si>
  <si>
    <t>B11</t>
  </si>
  <si>
    <t>B73</t>
  </si>
  <si>
    <t>B8111</t>
  </si>
  <si>
    <t>B8112</t>
  </si>
  <si>
    <t>B8113</t>
  </si>
  <si>
    <t>B811</t>
  </si>
  <si>
    <t>B8121</t>
  </si>
  <si>
    <t>B8122</t>
  </si>
  <si>
    <t>B8123</t>
  </si>
  <si>
    <t>B8124</t>
  </si>
  <si>
    <t>B812</t>
  </si>
  <si>
    <t>B8131</t>
  </si>
  <si>
    <t>B8132</t>
  </si>
  <si>
    <t>B813</t>
  </si>
  <si>
    <t>B814</t>
  </si>
  <si>
    <t>B815</t>
  </si>
  <si>
    <t>B81</t>
  </si>
  <si>
    <t>B816</t>
  </si>
  <si>
    <t>B817</t>
  </si>
  <si>
    <t>B818</t>
  </si>
  <si>
    <t>B821</t>
  </si>
  <si>
    <t>B822</t>
  </si>
  <si>
    <t>B823</t>
  </si>
  <si>
    <t>B824</t>
  </si>
  <si>
    <t>B82</t>
  </si>
  <si>
    <t>B83</t>
  </si>
  <si>
    <t>Önkormányzatok működési támogatásai</t>
  </si>
  <si>
    <t>Működési célú költségvetési támogatások és kiegészítő támogatások</t>
  </si>
  <si>
    <t>Elszámolásból származó bevételek</t>
  </si>
  <si>
    <t>Működési célú garancia- és kezességvállalásból származó megtérülések államháztartáson belülről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</si>
  <si>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</si>
  <si>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</si>
  <si>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</si>
  <si>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</si>
  <si>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</si>
  <si>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</si>
  <si>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</si>
  <si>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>B311</t>
  </si>
  <si>
    <t>B312</t>
  </si>
  <si>
    <t>Társaságok jövedelemadói</t>
  </si>
  <si>
    <t>Szociális hozzájárulási adó és járulékok</t>
  </si>
  <si>
    <t>Vagyoni tipusú adók</t>
  </si>
  <si>
    <t>Értékesítési és forgalmi adók</t>
  </si>
  <si>
    <t>Gépjárműadók</t>
  </si>
  <si>
    <t>Egyéb közhatalmi bevételek</t>
  </si>
  <si>
    <t>Készletértékesítés ellenértéke</t>
  </si>
  <si>
    <t>Kamatbevételek és más nyereségjellegű bevételek</t>
  </si>
  <si>
    <t>B4081</t>
  </si>
  <si>
    <t>Befektetett pénzüzgyi eszközökből származó bevételek</t>
  </si>
  <si>
    <t>B4082</t>
  </si>
  <si>
    <t>Egyéb kapott (járó) kamatok és kamatjellegű bevételek</t>
  </si>
  <si>
    <t>Részesedésekből származó pénzügyi műveletek bevételei</t>
  </si>
  <si>
    <t>B4091</t>
  </si>
  <si>
    <t>Más egyéb pénzügyi műveletek bevételei</t>
  </si>
  <si>
    <t>B4092</t>
  </si>
  <si>
    <t>Biztosító által fizetett kártérítés</t>
  </si>
  <si>
    <t>B410</t>
  </si>
  <si>
    <t>Ingatlanok értékesítése</t>
  </si>
  <si>
    <t>Működési célú garancia- és kezességvállalásból származó megtérülések államháztartáson kívülről</t>
  </si>
  <si>
    <t>Működési célú visszatérítendő támogatások, kölcsönök visszatérülése Európai Uniótól</t>
  </si>
  <si>
    <t>Működési célú visszatérítendő támogatások, kölcsönök visszatérülése kormányoktól és más nemzetközi szervezetektől</t>
  </si>
  <si>
    <t>Működési célú visszatérítendő támogatások, kölcsönök visszatérülése államháztartáson kívülről</t>
  </si>
  <si>
    <t>B65</t>
  </si>
  <si>
    <t>Felhalmozási célú garancia- és kezességvállalásból származó megtérülések államháztartáson kívülről</t>
  </si>
  <si>
    <t>Felhalmozási célú visszatérítendő támogatások, kölcsönök visszatérülése Európai Uniótól</t>
  </si>
  <si>
    <t>B74</t>
  </si>
  <si>
    <t>Felhalmozási célú visszatérítendő támogatások, kölcsönök visszatérülése kormányoktól és más nemzetközi szervezetektől</t>
  </si>
  <si>
    <t>Felhalmozási célú visszatérítendő támogatások, kölcsönök visszatérülése államháztartáson kívülről</t>
  </si>
  <si>
    <t>Egyéb felhalmozási célú átvett pénzeszközök</t>
  </si>
  <si>
    <t>Belföldi finanszírozás bevételei</t>
  </si>
  <si>
    <t>Hosszú lejáratú hitelek, kölcsönök felvétele pénzügyi vállalkozástól</t>
  </si>
  <si>
    <t>Likviditási célú hitelek, kölcsönök felvétele pénzügyi vállalkozástól</t>
  </si>
  <si>
    <t>Rövid lejáratú hitelek, kölcsönök felvétele pénzügyi vállalkozástól</t>
  </si>
  <si>
    <t>Hitel-, kölcsönfelvétel államháztartáson kívülről</t>
  </si>
  <si>
    <t>Belföldi értékpapírok bevételei</t>
  </si>
  <si>
    <t>Forgatási célú belföldi értékpapírok beváltása, értékesítése</t>
  </si>
  <si>
    <t>Éven belüli lejáratú belföldi értékpapírok kibocsátása</t>
  </si>
  <si>
    <t>Befektetési célú belföldi értékpapírok beváltása, értékesítése</t>
  </si>
  <si>
    <t>Éven túli lejáratú belföldi értékpapírok kibocsátása</t>
  </si>
  <si>
    <t>Maradvány igénybevétele</t>
  </si>
  <si>
    <t>Előző év költségvetési maradványának igénybevétele</t>
  </si>
  <si>
    <t>Előző év vállalkozási maradványának igénybevétele</t>
  </si>
  <si>
    <t>Államháztartáson belüli megelőlegezések</t>
  </si>
  <si>
    <t>Államháztartáson belüli megelőlegezések törlesztése</t>
  </si>
  <si>
    <t>Központi, irányító szervi támogatás</t>
  </si>
  <si>
    <t>Lekötött bankbetétek megszüntetése</t>
  </si>
  <si>
    <t>Központi költségvetés sajátos finanszírozási bevételei</t>
  </si>
  <si>
    <t>B819</t>
  </si>
  <si>
    <t>Tulajdonosi kölcsönök bevételei</t>
  </si>
  <si>
    <t>B8191</t>
  </si>
  <si>
    <t>B8192</t>
  </si>
  <si>
    <t>Hosszú lejáratú tulajdonosi kölcsönök bevételei</t>
  </si>
  <si>
    <t>Rövid lejáratú tulajdonosi kölcsönök bevételei</t>
  </si>
  <si>
    <t>Külföldi finanszírozás bevételei</t>
  </si>
  <si>
    <t>Forgatási célú külföldi értékpapírok beváltása, értékesítése</t>
  </si>
  <si>
    <t>Befektetési célú külföldi értékpapírok beváltása, értékesítése</t>
  </si>
  <si>
    <t>Külföldi értékpapírok kibocsátása</t>
  </si>
  <si>
    <t>Hitelek, kölcsönök felvétele külföldi kormányoktól és nemzetközi szervezetektől</t>
  </si>
  <si>
    <t>Hitelek, kölcsönök felvétele külföldi pénzintézetektől</t>
  </si>
  <si>
    <t>B825</t>
  </si>
  <si>
    <t>Adóssághoz nem kapcsolódó származékos ügyletek bevételei</t>
  </si>
  <si>
    <t>Váltóbevételek</t>
  </si>
  <si>
    <t>B84</t>
  </si>
  <si>
    <t>építményadó</t>
  </si>
  <si>
    <t>Tartalékok</t>
  </si>
  <si>
    <t>általános tartalék</t>
  </si>
  <si>
    <t>céltartalék</t>
  </si>
  <si>
    <t>BERUHÁZÁSOK FELÚJÍTÁSOK</t>
  </si>
  <si>
    <t>K6-K7</t>
  </si>
  <si>
    <t>Közvetett támogatások,
Kedvezmény nélkül elérhető bevétel</t>
  </si>
  <si>
    <t>Közvetett támogatások,
Kedvezmény összege</t>
  </si>
  <si>
    <t>KÖLTSÉGVETÉSI ENGEDÉLYEZETT LÉTSZÁMKERETBE TARTOZÓ FOGLALKOZTATOTTAK LÉTSZÁMA MINDÖSSZESEN</t>
  </si>
  <si>
    <t>MEGNEVEZÉS</t>
  </si>
  <si>
    <t>helyi iparűzési adó</t>
  </si>
  <si>
    <t>tartózkodás után fizetett idegenforgalmi adó</t>
  </si>
  <si>
    <t>ebből: a felnőttoktatásban résztvevők részére folyósítható valamennyi pénzbeli juttatás</t>
  </si>
  <si>
    <t>ebből: önkormányzat által saját hatáskörben (nem szociális és gyermekvédelmi előírások alapján) adott más ellátás</t>
  </si>
  <si>
    <t>MŰKÖDÉSI CÉLÚ KÖLTSÉGVETÉSI KIADÁSOK</t>
  </si>
  <si>
    <t>FELHALMOZÁSI CÉLÚ KÖLTSÉGVETÉSI KIADÁSOK</t>
  </si>
  <si>
    <t>FINANSZÍROZÁSI BEVÉTELEK</t>
  </si>
  <si>
    <t>Helyi iparűzési adó</t>
  </si>
  <si>
    <t xml:space="preserve">           települési önkormányzatok szociális feladatainak egyéb támogatása</t>
  </si>
  <si>
    <t>Település üzemeltetéshez kapcsolódó feladatellátás támogatás</t>
  </si>
  <si>
    <t>zöldterület-gazdálkodással kapcsolatos feladatok ellátásának támogatása</t>
  </si>
  <si>
    <t>közvilágítás fenntartásának támogatása</t>
  </si>
  <si>
    <t>köztemető fenntartással kapcsolatos feladatok támogatása</t>
  </si>
  <si>
    <t>közutak fenntartásának támogatása</t>
  </si>
  <si>
    <t>Egyéb önkormányzati feladatok támogatása</t>
  </si>
  <si>
    <t>Lakott külterülettel kapcsolatos feladatok támogatása</t>
  </si>
  <si>
    <t>Üdülőhelyi feladatok támogatása</t>
  </si>
  <si>
    <t>Kiegészítés (a települési önkormányzatok működésének támogatásához kapcsolódóan)</t>
  </si>
  <si>
    <t>Nem közművel összegyűjtott háztartási szennyvíz ártalmatlanítása</t>
  </si>
  <si>
    <t>Polgármesteri illetmény támogatása</t>
  </si>
  <si>
    <t xml:space="preserve">           falugondnoki vagy tanyagondnoki szolgáltatás</t>
  </si>
  <si>
    <t>könyvtári, közművelődési és múzeumi feladatok támogatása</t>
  </si>
  <si>
    <t>A helyi önkormányzatok működésének általános támogatása</t>
  </si>
  <si>
    <t>A települési önkormányzatok egyes köznevelési feladatainak támogatása</t>
  </si>
  <si>
    <t>A települési önkormányzatok szociális, gyermekjóléti és gyermekétkeztetési feladatainak támogatása</t>
  </si>
  <si>
    <t>A települési önkormányzatok kulturális feladatainak támogatása</t>
  </si>
  <si>
    <t>ÁLLAMIGAZGATÁSI FELADATOK</t>
  </si>
  <si>
    <t>2020.évi eredeti előirányzat</t>
  </si>
  <si>
    <t>K</t>
  </si>
  <si>
    <t>Balatoni út járdaépítés</t>
  </si>
  <si>
    <t>6 fm járda építése (BMSK sportpark))</t>
  </si>
  <si>
    <t>Orvosi rendelő felújítása</t>
  </si>
  <si>
    <t>Urnafal építése</t>
  </si>
  <si>
    <t>Bartók Béla út csatornázás</t>
  </si>
  <si>
    <t>Mennyiségmérő irányítástechnikai rendszerbe történő integrálása</t>
  </si>
  <si>
    <t>Működési támogatás Balatonfüredi Többcélú Társulás</t>
  </si>
  <si>
    <t>Működési célú támogatás Balatonfüred Orvosi Rendelő</t>
  </si>
  <si>
    <t>Bursa Hungarica támogatás</t>
  </si>
  <si>
    <t>Balaton Felvidéki Vizitársulat</t>
  </si>
  <si>
    <t>LOVAS KÖZSÉG ÖNKORMÁNYZATA 2020. ÉVI KÖLTSÉGVETÉSE</t>
  </si>
  <si>
    <t xml:space="preserve">Az önkormányzat által2020. évben </t>
  </si>
  <si>
    <t>Lakossági víz és csatorna támogatás</t>
  </si>
  <si>
    <t>Alóörsi Endrődi Sándor Református Általános Iskola</t>
  </si>
  <si>
    <t>adatok Ft-ban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</si>
  <si>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</si>
  <si>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</si>
  <si>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</si>
  <si>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</si>
  <si>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</si>
  <si>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</si>
  <si>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</si>
  <si>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</si>
  <si>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</si>
  <si>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</si>
  <si>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</si>
  <si>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</si>
  <si>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</si>
  <si>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</si>
  <si>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</si>
  <si>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</si>
  <si>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</si>
  <si>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</si>
  <si>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</si>
  <si>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</si>
  <si>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</si>
  <si>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</si>
  <si>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</si>
  <si>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L</t>
  </si>
  <si>
    <t>M</t>
  </si>
  <si>
    <t>N</t>
  </si>
  <si>
    <t>Mindösszesen</t>
  </si>
  <si>
    <t>Lovas Község Önkormányzata</t>
  </si>
  <si>
    <t>Előirányzat felhasználási ütemterv Kiadások</t>
  </si>
  <si>
    <t>Előirányzat felhasználási ütemterv Bevételek</t>
  </si>
  <si>
    <t>LOVAS KÖZSÉG ÖNKORMÁNYZATA</t>
  </si>
  <si>
    <t>2020. ÉVI KÖLTSÉGVETÉS</t>
  </si>
  <si>
    <t>ROVATKÓD</t>
  </si>
  <si>
    <t>011130</t>
  </si>
  <si>
    <t>013320</t>
  </si>
  <si>
    <t>045160</t>
  </si>
  <si>
    <t>064010</t>
  </si>
  <si>
    <t>041233</t>
  </si>
  <si>
    <t>066010</t>
  </si>
  <si>
    <t>066020</t>
  </si>
  <si>
    <t>082044</t>
  </si>
  <si>
    <t>082092</t>
  </si>
  <si>
    <t>107055</t>
  </si>
  <si>
    <t>107060</t>
  </si>
  <si>
    <t>018010</t>
  </si>
  <si>
    <t>Önkormányzatok és önkormányzati hivatalok jogalkotó és általános igazgatási tevékenysége</t>
  </si>
  <si>
    <t>Köztemető fenntartás- és működtetés</t>
  </si>
  <si>
    <t>Közutak, hidak, alagutak üzemeltetése, fenntartása</t>
  </si>
  <si>
    <t>Közvilágítás</t>
  </si>
  <si>
    <t>Hosszabb időtartamú közfoglalkoztatás</t>
  </si>
  <si>
    <t>Zöldterület-kezelés</t>
  </si>
  <si>
    <t>Város- és községgazdálkodási egyéb szolgáltatások</t>
  </si>
  <si>
    <t>Könyvtár</t>
  </si>
  <si>
    <t>Közművelődés</t>
  </si>
  <si>
    <t>Falugondnoki, tanyagondnoki szolgáltatás</t>
  </si>
  <si>
    <t>Egyéb szociális pénzbeli és természetbeni ellátások, támogatások</t>
  </si>
  <si>
    <t>Normatív jutalom</t>
  </si>
  <si>
    <t>Személyi juttatások összesen</t>
  </si>
  <si>
    <t>szocho (17,5%)</t>
  </si>
  <si>
    <t xml:space="preserve">szja </t>
  </si>
  <si>
    <t>áram</t>
  </si>
  <si>
    <t>gáz</t>
  </si>
  <si>
    <t>víz</t>
  </si>
  <si>
    <t>Betegséggel kapcslatos ellátások</t>
  </si>
  <si>
    <t>Egyéb működési célú támogatások államháztartáson kílülre</t>
  </si>
  <si>
    <t>018030</t>
  </si>
  <si>
    <t>900020</t>
  </si>
  <si>
    <t>Önkormányzatok elszámolásai a központi költségvetéssel</t>
  </si>
  <si>
    <t>Támogatási célú finanszírozási műveletek</t>
  </si>
  <si>
    <t>Önkormányzatok funkcióra nem sorolható bevételei államháztartáson kívülről</t>
  </si>
  <si>
    <t>Helyi önkormányzatok működésének általános támogatása</t>
  </si>
  <si>
    <t>A zöldterület-gazdálkodással kapcsolatos feladatok ellátásának támogatása</t>
  </si>
  <si>
    <t>Közvilágítás fenntartásának támogatása</t>
  </si>
  <si>
    <t>Köztemető fenntartásának támogatása</t>
  </si>
  <si>
    <t>Közutak fenntartásának támogatása</t>
  </si>
  <si>
    <t>I. 1. jogcímhez kapcsolódó kiegészítés</t>
  </si>
  <si>
    <t>Nem közművel összegyűjtött háztartási szennyvíz ártalmatlanítása</t>
  </si>
  <si>
    <t>Települési önkormányzatok szociális, gyermekjóléti és gyermekétkeztetési feladatainak támogatása</t>
  </si>
  <si>
    <t>A települési önkormányzatok szociális feladatainak egyéb támogatása</t>
  </si>
  <si>
    <t xml:space="preserve">Falugondnoki vagy tanyagondnoki szolgáltatás </t>
  </si>
  <si>
    <t>Települési önkormányzatok kulturális feladatainak támogatása</t>
  </si>
  <si>
    <t>Települési önkormányzatok nyilvános könyvtári és közművelődési feladatainak támogatása</t>
  </si>
  <si>
    <t>Vagyoni típusú adók</t>
  </si>
  <si>
    <t>iparűzési adó</t>
  </si>
  <si>
    <t>gépjárműadó</t>
  </si>
  <si>
    <t>idegenforgalmi adó</t>
  </si>
  <si>
    <t>KÖLTSÉGVETÉSI BEVÉTELEK</t>
  </si>
  <si>
    <t>Előző évi költségvetési maradványának igénybevétele</t>
  </si>
  <si>
    <t>2020.eredeti előirányzat</t>
  </si>
  <si>
    <t>2020. eredeti előirányzat</t>
  </si>
  <si>
    <t>Európai Uniós Projekt bemutatása</t>
  </si>
  <si>
    <t>Pályázat megnevezése</t>
  </si>
  <si>
    <t xml:space="preserve">Támogatás összege </t>
  </si>
  <si>
    <t>Megvalósítás költsége</t>
  </si>
  <si>
    <t>Önkormányzati önrész</t>
  </si>
  <si>
    <t>Nemzeti Fejlesztési Minisztérium Környezet és Energiahatékonysági Operatív Programok Irányító Hatósásga KEHOP-2.2.1-15-2015-00005</t>
  </si>
  <si>
    <t>Nem</t>
  </si>
  <si>
    <t xml:space="preserve">1.sz.melléklet </t>
  </si>
  <si>
    <t xml:space="preserve">2.sz.melléklet </t>
  </si>
  <si>
    <t>3.sz.melléklet</t>
  </si>
  <si>
    <t>4.sz.melléklet</t>
  </si>
  <si>
    <t>5.sz.melléklet</t>
  </si>
  <si>
    <t>6.sz.melléklet</t>
  </si>
  <si>
    <t>7.sz.melléklet</t>
  </si>
  <si>
    <t xml:space="preserve">17. melléklet </t>
  </si>
  <si>
    <t xml:space="preserve">16. melléklet </t>
  </si>
  <si>
    <t xml:space="preserve">15. melléklet </t>
  </si>
  <si>
    <t xml:space="preserve">13. melléklet </t>
  </si>
  <si>
    <t xml:space="preserve">14. melléklet </t>
  </si>
  <si>
    <t xml:space="preserve">12. melléklet </t>
  </si>
  <si>
    <t xml:space="preserve">11. melléklet </t>
  </si>
  <si>
    <t xml:space="preserve">10. melléklet </t>
  </si>
  <si>
    <t xml:space="preserve">9. melléklet </t>
  </si>
  <si>
    <t xml:space="preserve">8. melléklet </t>
  </si>
  <si>
    <t xml:space="preserve">    /2020 (VII.   ) Önkormányzati rendelet </t>
  </si>
  <si>
    <t>2020.módosított előirányzat</t>
  </si>
  <si>
    <t>2020.V.31.Teljesítés</t>
  </si>
  <si>
    <t>2020. módosított előirányzat</t>
  </si>
  <si>
    <t>2020.évi módosított előirányzat</t>
  </si>
  <si>
    <t>HÉSZ módosítás</t>
  </si>
  <si>
    <t>Határ út déli rész mérnöki szolgáltatás</t>
  </si>
  <si>
    <t>Működési célú támogatás Balatonfüred Tűzoltóság</t>
  </si>
  <si>
    <t>TÖOSZ tagdíj</t>
  </si>
  <si>
    <t>Balaton-Felvidéki Vizitársulat tagdíj</t>
  </si>
  <si>
    <t>2020.V.31.Teljesítésből ÖNKÉNT vállalt feladatok</t>
  </si>
  <si>
    <t>2020.V.31.Teljesítésből KÖTELEZŐ feladatok</t>
  </si>
  <si>
    <t>Helyi önkormányzatok előző évi elszámolásából származó befiz.</t>
  </si>
  <si>
    <t>Államháztartáson belüli megelőlegezések teljesítése</t>
  </si>
  <si>
    <t>2020.V.31.TeljesítésbőlÖNKÉNT vállalt feladatok</t>
  </si>
  <si>
    <t>2020.V.31.TeljesítésbőlKÖTELEZŐ feladatok</t>
  </si>
  <si>
    <t>2020.V.31.Teljesítésbőll ÖNKÉNT vállalt feladatok</t>
  </si>
  <si>
    <t>2020.V.31.Teljesítésből  ÖNKÉNT vállalt feladatok</t>
  </si>
  <si>
    <t>2020. MÓDOSÍTOTT EI.</t>
  </si>
  <si>
    <t>081030</t>
  </si>
  <si>
    <t>074040</t>
  </si>
  <si>
    <t>Fertőző megbetegedések megelőzése, járványüügyi ellátás</t>
  </si>
  <si>
    <t>Egyéb kapott járó kamatok és kamatjellegű bevételek</t>
  </si>
  <si>
    <t>Köztemető fenntartás és működtetése</t>
  </si>
  <si>
    <t>Pü.vállalkozásoktól működési célú visszatérítendő támogatások</t>
  </si>
  <si>
    <t>Elkülönített állami pénzalaptól műk.célú támogatások</t>
  </si>
  <si>
    <t>Könyvtári szolgáltatások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</si>
</sst>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_-* #,##0\ _F_t_-;\-* #,##0\ _F_t_-;_-* &quot;-&quot;??\ _F_t_-;_-@_-"/>
    <numFmt numFmtId="166" formatCode="#,##0;[Red]#,##0"/>
  </numFmts>
  <fonts count="35" x14ac:knownFonts="1"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Calibri"/>
      <family val="2"/>
      <charset val="238"/>
    </font>
    <font>
      <b/>
      <sz val="14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b/>
      <sz val="11.5"/>
      <color indexed="8"/>
      <name val="Times New Roman"/>
      <family val="1"/>
      <charset val="238"/>
    </font>
    <font>
      <sz val="10"/>
      <name val="Arial CE"/>
      <charset val="238"/>
    </font>
    <font>
      <sz val="10"/>
      <name val="Arial"/>
      <family val="2"/>
    </font>
    <font>
      <sz val="10"/>
      <name val="Arial CE"/>
    </font>
    <font>
      <sz val="10"/>
      <name val="Arial"/>
      <family val="2"/>
      <charset val="238"/>
    </font>
    <font>
      <sz val="10"/>
      <color indexed="8"/>
      <name val="MS Sans Serif"/>
      <family val="2"/>
    </font>
    <font>
      <b/>
      <i/>
      <sz val="12"/>
      <name val="Times New Roman"/>
      <family val="1"/>
      <charset val="238"/>
    </font>
    <font>
      <sz val="10"/>
      <name val="Arial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2"/>
      <color indexed="8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i/>
      <sz val="11"/>
      <color indexed="8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indexed="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9">
    <xf numFmtId="0" fontId="0" fillId="0" borderId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4" fillId="0" borderId="0"/>
    <xf numFmtId="0" fontId="19" fillId="0" borderId="0"/>
    <xf numFmtId="0" fontId="16" fillId="0" borderId="0"/>
    <xf numFmtId="0" fontId="13" fillId="0" borderId="0"/>
    <xf numFmtId="9" fontId="16" fillId="0" borderId="0" applyFont="0" applyFill="0" applyBorder="0" applyAlignment="0" applyProtection="0"/>
    <xf numFmtId="164" fontId="29" fillId="0" borderId="0" applyFont="0" applyFill="0" applyBorder="0" applyAlignment="0" applyProtection="0"/>
  </cellStyleXfs>
  <cellXfs count="261">
    <xf numFmtId="0" fontId="0" fillId="0" borderId="0" xfId="0"/>
    <xf numFmtId="0" fontId="4" fillId="0" borderId="2" xfId="16" applyFont="1" applyFill="1" applyBorder="1" applyAlignment="1">
      <alignment vertical="center"/>
    </xf>
    <xf numFmtId="0" fontId="10" fillId="0" borderId="2" xfId="16" applyFont="1" applyFill="1" applyBorder="1" applyAlignment="1">
      <alignment vertical="center" wrapText="1"/>
    </xf>
    <xf numFmtId="0" fontId="10" fillId="0" borderId="2" xfId="16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2" fillId="0" borderId="1" xfId="0" applyFont="1" applyBorder="1" applyAlignment="1">
      <alignment horizontal="right" vertical="center"/>
    </xf>
    <xf numFmtId="3" fontId="22" fillId="0" borderId="1" xfId="0" applyNumberFormat="1" applyFont="1" applyBorder="1" applyAlignment="1">
      <alignment horizontal="right" vertical="center"/>
    </xf>
    <xf numFmtId="0" fontId="24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22" fillId="0" borderId="1" xfId="0" applyNumberFormat="1" applyFont="1" applyBorder="1" applyAlignment="1">
      <alignment vertical="center"/>
    </xf>
    <xf numFmtId="0" fontId="22" fillId="0" borderId="2" xfId="16" applyFont="1" applyFill="1" applyBorder="1" applyAlignment="1">
      <alignment horizontal="right" vertical="center"/>
    </xf>
    <xf numFmtId="0" fontId="22" fillId="0" borderId="2" xfId="16" applyFont="1" applyFill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3" fontId="0" fillId="0" borderId="0" xfId="0" applyNumberFormat="1" applyAlignment="1">
      <alignment vertical="center"/>
    </xf>
    <xf numFmtId="3" fontId="2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21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2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25" fillId="0" borderId="0" xfId="0" applyFont="1" applyAlignment="1">
      <alignment horizontal="right" vertical="center"/>
    </xf>
    <xf numFmtId="3" fontId="1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0" xfId="0" applyFont="1" applyBorder="1" applyAlignment="1">
      <alignment horizontal="right" vertical="center"/>
    </xf>
    <xf numFmtId="3" fontId="24" fillId="0" borderId="0" xfId="0" applyNumberFormat="1" applyFont="1" applyAlignment="1">
      <alignment vertical="center"/>
    </xf>
    <xf numFmtId="0" fontId="21" fillId="0" borderId="0" xfId="0" applyFont="1" applyFill="1" applyAlignment="1">
      <alignment vertical="center"/>
    </xf>
    <xf numFmtId="3" fontId="21" fillId="0" borderId="0" xfId="0" applyNumberFormat="1" applyFont="1" applyFill="1" applyAlignment="1">
      <alignment vertical="center"/>
    </xf>
    <xf numFmtId="0" fontId="23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/>
    </xf>
    <xf numFmtId="0" fontId="23" fillId="0" borderId="1" xfId="0" applyFont="1" applyBorder="1" applyAlignment="1">
      <alignment horizontal="right" vertical="center"/>
    </xf>
    <xf numFmtId="0" fontId="22" fillId="0" borderId="0" xfId="0" applyFont="1" applyAlignment="1">
      <alignment horizontal="right" vertical="center"/>
    </xf>
    <xf numFmtId="3" fontId="21" fillId="0" borderId="0" xfId="0" applyNumberFormat="1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0" fontId="27" fillId="0" borderId="0" xfId="0" applyFont="1" applyAlignment="1">
      <alignment horizontal="right" vertical="center"/>
    </xf>
    <xf numFmtId="3" fontId="26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10" fillId="2" borderId="17" xfId="34" applyFont="1" applyFill="1" applyBorder="1" applyAlignment="1">
      <alignment horizontal="center" vertical="center"/>
    </xf>
    <xf numFmtId="0" fontId="10" fillId="2" borderId="15" xfId="34" applyFont="1" applyFill="1" applyBorder="1" applyAlignment="1">
      <alignment horizontal="center" vertical="center" wrapText="1"/>
    </xf>
    <xf numFmtId="0" fontId="10" fillId="2" borderId="16" xfId="34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3" fillId="3" borderId="1" xfId="0" applyNumberFormat="1" applyFont="1" applyFill="1" applyBorder="1" applyAlignment="1">
      <alignment vertical="center"/>
    </xf>
    <xf numFmtId="3" fontId="2" fillId="3" borderId="1" xfId="0" applyNumberFormat="1" applyFont="1" applyFill="1" applyBorder="1" applyAlignment="1">
      <alignment vertical="center"/>
    </xf>
    <xf numFmtId="3" fontId="4" fillId="3" borderId="1" xfId="0" applyNumberFormat="1" applyFont="1" applyFill="1" applyBorder="1" applyAlignment="1">
      <alignment vertical="center"/>
    </xf>
    <xf numFmtId="3" fontId="3" fillId="0" borderId="1" xfId="0" applyNumberFormat="1" applyFont="1" applyBorder="1" applyAlignment="1">
      <alignment horizontal="right" vertical="center"/>
    </xf>
    <xf numFmtId="3" fontId="22" fillId="3" borderId="1" xfId="0" applyNumberFormat="1" applyFont="1" applyFill="1" applyBorder="1" applyAlignment="1">
      <alignment vertical="center"/>
    </xf>
    <xf numFmtId="0" fontId="5" fillId="0" borderId="2" xfId="16" applyFont="1" applyFill="1" applyBorder="1" applyAlignment="1">
      <alignment horizontal="right" vertical="center" wrapText="1"/>
    </xf>
    <xf numFmtId="0" fontId="18" fillId="0" borderId="0" xfId="0" applyFont="1"/>
    <xf numFmtId="0" fontId="5" fillId="0" borderId="0" xfId="0" applyFont="1" applyAlignment="1">
      <alignment horizontal="center" vertical="center"/>
    </xf>
    <xf numFmtId="0" fontId="30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165" fontId="5" fillId="0" borderId="1" xfId="38" applyNumberFormat="1" applyFont="1" applyBorder="1" applyAlignment="1">
      <alignment vertical="center" shrinkToFit="1"/>
    </xf>
    <xf numFmtId="0" fontId="10" fillId="0" borderId="1" xfId="0" applyFont="1" applyBorder="1" applyAlignment="1">
      <alignment wrapText="1"/>
    </xf>
    <xf numFmtId="165" fontId="10" fillId="0" borderId="1" xfId="38" applyNumberFormat="1" applyFont="1" applyBorder="1" applyAlignment="1">
      <alignment vertical="center" shrinkToFit="1"/>
    </xf>
    <xf numFmtId="0" fontId="21" fillId="0" borderId="0" xfId="0" applyFont="1" applyAlignment="1">
      <alignment horizontal="center" vertical="center" wrapText="1"/>
    </xf>
    <xf numFmtId="49" fontId="28" fillId="0" borderId="1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49" fontId="31" fillId="0" borderId="1" xfId="0" applyNumberFormat="1" applyFont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165" fontId="0" fillId="3" borderId="1" xfId="38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24" fillId="3" borderId="1" xfId="0" applyFont="1" applyFill="1" applyBorder="1" applyAlignment="1">
      <alignment vertical="center" wrapText="1"/>
    </xf>
    <xf numFmtId="165" fontId="24" fillId="3" borderId="1" xfId="38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32" fillId="2" borderId="1" xfId="0" applyFont="1" applyFill="1" applyBorder="1" applyAlignment="1">
      <alignment vertical="center" wrapText="1"/>
    </xf>
    <xf numFmtId="165" fontId="0" fillId="2" borderId="1" xfId="38" applyNumberFormat="1" applyFont="1" applyFill="1" applyBorder="1" applyAlignment="1">
      <alignment horizontal="center" vertical="center" wrapText="1"/>
    </xf>
    <xf numFmtId="165" fontId="32" fillId="2" borderId="1" xfId="38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65" fontId="0" fillId="0" borderId="1" xfId="38" applyNumberFormat="1" applyFont="1" applyBorder="1" applyAlignment="1">
      <alignment horizontal="center" vertical="center" wrapText="1"/>
    </xf>
    <xf numFmtId="0" fontId="21" fillId="4" borderId="1" xfId="0" applyFont="1" applyFill="1" applyBorder="1" applyAlignment="1">
      <alignment vertical="center" wrapText="1"/>
    </xf>
    <xf numFmtId="165" fontId="0" fillId="4" borderId="1" xfId="38" applyNumberFormat="1" applyFont="1" applyFill="1" applyBorder="1" applyAlignment="1">
      <alignment horizontal="center" vertical="center" wrapText="1"/>
    </xf>
    <xf numFmtId="165" fontId="21" fillId="4" borderId="1" xfId="38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right" vertical="center" wrapText="1"/>
    </xf>
    <xf numFmtId="165" fontId="24" fillId="0" borderId="1" xfId="38" applyNumberFormat="1" applyFont="1" applyBorder="1" applyAlignment="1">
      <alignment horizontal="center" vertical="center" wrapText="1"/>
    </xf>
    <xf numFmtId="0" fontId="21" fillId="2" borderId="1" xfId="0" applyFont="1" applyFill="1" applyBorder="1" applyAlignment="1">
      <alignment vertical="center" wrapText="1"/>
    </xf>
    <xf numFmtId="0" fontId="24" fillId="3" borderId="1" xfId="0" applyFont="1" applyFill="1" applyBorder="1" applyAlignment="1">
      <alignment horizontal="right" vertical="center" wrapText="1"/>
    </xf>
    <xf numFmtId="0" fontId="0" fillId="3" borderId="1" xfId="0" applyFont="1" applyFill="1" applyBorder="1" applyAlignment="1">
      <alignment vertical="center" wrapText="1"/>
    </xf>
    <xf numFmtId="165" fontId="29" fillId="3" borderId="1" xfId="38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165" fontId="21" fillId="0" borderId="1" xfId="38" applyNumberFormat="1" applyFont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0" fillId="5" borderId="1" xfId="0" applyFill="1" applyBorder="1" applyAlignment="1">
      <alignment vertical="center" wrapText="1"/>
    </xf>
    <xf numFmtId="165" fontId="21" fillId="5" borderId="1" xfId="0" applyNumberFormat="1" applyFont="1" applyFill="1" applyBorder="1" applyAlignment="1">
      <alignment horizontal="center" vertical="center" wrapText="1"/>
    </xf>
    <xf numFmtId="165" fontId="0" fillId="5" borderId="1" xfId="38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vertical="center" wrapText="1"/>
    </xf>
    <xf numFmtId="165" fontId="21" fillId="0" borderId="1" xfId="0" applyNumberFormat="1" applyFont="1" applyBorder="1" applyAlignment="1">
      <alignment horizontal="center" vertical="center" wrapText="1"/>
    </xf>
    <xf numFmtId="165" fontId="21" fillId="4" borderId="1" xfId="0" applyNumberFormat="1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vertical="center" wrapText="1"/>
    </xf>
    <xf numFmtId="165" fontId="24" fillId="5" borderId="1" xfId="38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right" vertical="center" wrapText="1"/>
    </xf>
    <xf numFmtId="0" fontId="24" fillId="0" borderId="1" xfId="0" applyFont="1" applyFill="1" applyBorder="1" applyAlignment="1">
      <alignment vertical="center" wrapText="1"/>
    </xf>
    <xf numFmtId="165" fontId="24" fillId="0" borderId="1" xfId="38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165" fontId="29" fillId="0" borderId="1" xfId="38" applyNumberFormat="1" applyFont="1" applyBorder="1" applyAlignment="1">
      <alignment horizontal="center" vertical="center" wrapText="1"/>
    </xf>
    <xf numFmtId="165" fontId="0" fillId="5" borderId="1" xfId="0" applyNumberForma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18" fillId="4" borderId="1" xfId="0" applyFont="1" applyFill="1" applyBorder="1"/>
    <xf numFmtId="0" fontId="10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3" fontId="12" fillId="3" borderId="1" xfId="0" applyNumberFormat="1" applyFont="1" applyFill="1" applyBorder="1" applyAlignment="1">
      <alignment vertical="center"/>
    </xf>
    <xf numFmtId="0" fontId="22" fillId="3" borderId="1" xfId="0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3" fontId="8" fillId="3" borderId="1" xfId="0" applyNumberFormat="1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0" fontId="5" fillId="3" borderId="1" xfId="12" applyFont="1" applyFill="1" applyBorder="1" applyAlignment="1" applyProtection="1">
      <alignment vertical="center"/>
    </xf>
    <xf numFmtId="0" fontId="5" fillId="3" borderId="1" xfId="0" applyFont="1" applyFill="1" applyBorder="1" applyAlignment="1">
      <alignment vertical="center"/>
    </xf>
    <xf numFmtId="3" fontId="5" fillId="3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3" fontId="1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2" fillId="3" borderId="1" xfId="0" applyFont="1" applyFill="1" applyBorder="1" applyAlignment="1">
      <alignment horizontal="right" vertical="center"/>
    </xf>
    <xf numFmtId="0" fontId="25" fillId="3" borderId="1" xfId="0" applyFont="1" applyFill="1" applyBorder="1" applyAlignment="1">
      <alignment horizontal="right" vertical="center"/>
    </xf>
    <xf numFmtId="3" fontId="3" fillId="3" borderId="1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25" fillId="3" borderId="1" xfId="0" applyFont="1" applyFill="1" applyBorder="1" applyAlignment="1">
      <alignment vertical="center"/>
    </xf>
    <xf numFmtId="3" fontId="5" fillId="3" borderId="1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/>
    </xf>
    <xf numFmtId="0" fontId="26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9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right" vertical="center"/>
    </xf>
    <xf numFmtId="3" fontId="22" fillId="3" borderId="1" xfId="0" applyNumberFormat="1" applyFont="1" applyFill="1" applyBorder="1" applyAlignment="1">
      <alignment horizontal="right" vertical="center"/>
    </xf>
    <xf numFmtId="0" fontId="26" fillId="3" borderId="0" xfId="0" applyFont="1" applyFill="1" applyAlignment="1">
      <alignment horizontal="left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vertical="center"/>
    </xf>
    <xf numFmtId="3" fontId="3" fillId="3" borderId="6" xfId="0" applyNumberFormat="1" applyFont="1" applyFill="1" applyBorder="1" applyAlignment="1">
      <alignment horizontal="right" vertical="center"/>
    </xf>
    <xf numFmtId="3" fontId="3" fillId="3" borderId="7" xfId="0" applyNumberFormat="1" applyFont="1" applyFill="1" applyBorder="1" applyAlignment="1">
      <alignment horizontal="right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vertical="center"/>
    </xf>
    <xf numFmtId="3" fontId="5" fillId="3" borderId="9" xfId="0" applyNumberFormat="1" applyFont="1" applyFill="1" applyBorder="1" applyAlignment="1">
      <alignment horizontal="right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vertical="center"/>
    </xf>
    <xf numFmtId="3" fontId="10" fillId="3" borderId="15" xfId="0" applyNumberFormat="1" applyFont="1" applyFill="1" applyBorder="1" applyAlignment="1">
      <alignment horizontal="right" vertical="center"/>
    </xf>
    <xf numFmtId="3" fontId="3" fillId="3" borderId="0" xfId="0" applyNumberFormat="1" applyFont="1" applyFill="1" applyAlignment="1">
      <alignment vertical="center"/>
    </xf>
    <xf numFmtId="0" fontId="10" fillId="3" borderId="2" xfId="16" applyFont="1" applyFill="1" applyBorder="1" applyAlignment="1">
      <alignment vertical="center" wrapText="1"/>
    </xf>
    <xf numFmtId="0" fontId="4" fillId="3" borderId="2" xfId="16" applyFont="1" applyFill="1" applyBorder="1" applyAlignment="1">
      <alignment vertical="center"/>
    </xf>
    <xf numFmtId="0" fontId="4" fillId="3" borderId="1" xfId="0" applyFont="1" applyFill="1" applyBorder="1" applyAlignment="1">
      <alignment horizontal="right" vertical="center"/>
    </xf>
    <xf numFmtId="0" fontId="0" fillId="3" borderId="0" xfId="0" applyFill="1" applyAlignment="1">
      <alignment vertical="center"/>
    </xf>
    <xf numFmtId="3" fontId="0" fillId="3" borderId="0" xfId="0" applyNumberFormat="1" applyFill="1" applyAlignment="1">
      <alignment vertical="center"/>
    </xf>
    <xf numFmtId="0" fontId="10" fillId="3" borderId="11" xfId="34" applyFont="1" applyFill="1" applyBorder="1" applyAlignment="1">
      <alignment horizontal="justify" vertical="center"/>
    </xf>
    <xf numFmtId="3" fontId="10" fillId="3" borderId="20" xfId="34" applyNumberFormat="1" applyFont="1" applyFill="1" applyBorder="1" applyAlignment="1">
      <alignment vertical="center"/>
    </xf>
    <xf numFmtId="3" fontId="10" fillId="3" borderId="21" xfId="34" applyNumberFormat="1" applyFont="1" applyFill="1" applyBorder="1" applyAlignment="1">
      <alignment vertical="center"/>
    </xf>
    <xf numFmtId="0" fontId="10" fillId="3" borderId="8" xfId="34" applyFont="1" applyFill="1" applyBorder="1" applyAlignment="1">
      <alignment horizontal="justify" vertical="center"/>
    </xf>
    <xf numFmtId="3" fontId="10" fillId="3" borderId="1" xfId="34" applyNumberFormat="1" applyFont="1" applyFill="1" applyBorder="1" applyAlignment="1">
      <alignment vertical="center"/>
    </xf>
    <xf numFmtId="0" fontId="23" fillId="3" borderId="12" xfId="34" applyFont="1" applyFill="1" applyBorder="1" applyAlignment="1">
      <alignment horizontal="right" vertical="center"/>
    </xf>
    <xf numFmtId="3" fontId="23" fillId="3" borderId="1" xfId="34" applyNumberFormat="1" applyFont="1" applyFill="1" applyBorder="1" applyAlignment="1">
      <alignment horizontal="right" vertical="center"/>
    </xf>
    <xf numFmtId="3" fontId="18" fillId="3" borderId="21" xfId="34" applyNumberFormat="1" applyFont="1" applyFill="1" applyBorder="1" applyAlignment="1">
      <alignment horizontal="right" vertical="center"/>
    </xf>
    <xf numFmtId="0" fontId="10" fillId="3" borderId="8" xfId="34" applyFont="1" applyFill="1" applyBorder="1" applyAlignment="1">
      <alignment horizontal="justify" vertical="center" wrapText="1"/>
    </xf>
    <xf numFmtId="3" fontId="10" fillId="3" borderId="1" xfId="34" applyNumberFormat="1" applyFont="1" applyFill="1" applyBorder="1" applyAlignment="1">
      <alignment vertical="center" wrapText="1"/>
    </xf>
    <xf numFmtId="0" fontId="10" fillId="3" borderId="8" xfId="34" applyFont="1" applyFill="1" applyBorder="1" applyAlignment="1">
      <alignment vertical="center"/>
    </xf>
    <xf numFmtId="3" fontId="10" fillId="3" borderId="9" xfId="34" applyNumberFormat="1" applyFont="1" applyFill="1" applyBorder="1" applyAlignment="1">
      <alignment vertical="center"/>
    </xf>
    <xf numFmtId="0" fontId="10" fillId="3" borderId="8" xfId="34" applyFont="1" applyFill="1" applyBorder="1" applyAlignment="1">
      <alignment vertical="center" wrapText="1"/>
    </xf>
    <xf numFmtId="3" fontId="10" fillId="3" borderId="14" xfId="34" applyNumberFormat="1" applyFont="1" applyFill="1" applyBorder="1" applyAlignment="1">
      <alignment vertical="center"/>
    </xf>
    <xf numFmtId="0" fontId="10" fillId="3" borderId="13" xfId="34" applyFont="1" applyFill="1" applyBorder="1" applyAlignment="1">
      <alignment vertical="center" wrapText="1"/>
    </xf>
    <xf numFmtId="3" fontId="10" fillId="3" borderId="14" xfId="34" applyNumberFormat="1" applyFont="1" applyFill="1" applyBorder="1" applyAlignment="1">
      <alignment vertical="center" wrapText="1"/>
    </xf>
    <xf numFmtId="0" fontId="18" fillId="3" borderId="17" xfId="34" applyFont="1" applyFill="1" applyBorder="1" applyAlignment="1">
      <alignment vertical="center"/>
    </xf>
    <xf numFmtId="3" fontId="18" fillId="3" borderId="15" xfId="34" applyNumberFormat="1" applyFont="1" applyFill="1" applyBorder="1" applyAlignment="1">
      <alignment vertical="center"/>
    </xf>
    <xf numFmtId="3" fontId="18" fillId="3" borderId="16" xfId="34" applyNumberFormat="1" applyFont="1" applyFill="1" applyBorder="1" applyAlignment="1">
      <alignment vertical="center"/>
    </xf>
    <xf numFmtId="0" fontId="5" fillId="3" borderId="0" xfId="34" applyFont="1" applyFill="1" applyAlignment="1">
      <alignment vertical="center"/>
    </xf>
    <xf numFmtId="0" fontId="10" fillId="3" borderId="0" xfId="34" applyFont="1" applyFill="1" applyAlignment="1">
      <alignment horizontal="right" vertical="center"/>
    </xf>
    <xf numFmtId="0" fontId="10" fillId="3" borderId="17" xfId="34" applyFont="1" applyFill="1" applyBorder="1" applyAlignment="1">
      <alignment horizontal="center" vertical="center" wrapText="1"/>
    </xf>
    <xf numFmtId="3" fontId="10" fillId="3" borderId="7" xfId="34" applyNumberFormat="1" applyFont="1" applyFill="1" applyBorder="1" applyAlignment="1">
      <alignment vertical="center"/>
    </xf>
    <xf numFmtId="0" fontId="5" fillId="3" borderId="8" xfId="34" applyFont="1" applyFill="1" applyBorder="1" applyAlignment="1">
      <alignment horizontal="justify" vertical="center"/>
    </xf>
    <xf numFmtId="3" fontId="5" fillId="3" borderId="1" xfId="34" applyNumberFormat="1" applyFont="1" applyFill="1" applyBorder="1" applyAlignment="1">
      <alignment vertical="center"/>
    </xf>
    <xf numFmtId="3" fontId="5" fillId="3" borderId="9" xfId="34" applyNumberFormat="1" applyFont="1" applyFill="1" applyBorder="1" applyAlignment="1">
      <alignment vertical="center"/>
    </xf>
    <xf numFmtId="0" fontId="18" fillId="3" borderId="18" xfId="34" applyFont="1" applyFill="1" applyBorder="1" applyAlignment="1">
      <alignment vertical="center"/>
    </xf>
    <xf numFmtId="3" fontId="18" fillId="3" borderId="19" xfId="34" applyNumberFormat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11" fillId="0" borderId="1" xfId="0" applyFont="1" applyBorder="1" applyAlignment="1">
      <alignment vertical="center"/>
    </xf>
    <xf numFmtId="3" fontId="5" fillId="3" borderId="2" xfId="0" applyNumberFormat="1" applyFont="1" applyFill="1" applyBorder="1" applyAlignment="1">
      <alignment horizontal="right" vertical="center" wrapText="1"/>
    </xf>
    <xf numFmtId="3" fontId="3" fillId="3" borderId="2" xfId="0" applyNumberFormat="1" applyFont="1" applyFill="1" applyBorder="1" applyAlignment="1">
      <alignment vertical="center"/>
    </xf>
    <xf numFmtId="3" fontId="4" fillId="3" borderId="2" xfId="0" applyNumberFormat="1" applyFont="1" applyFill="1" applyBorder="1" applyAlignment="1">
      <alignment vertical="center"/>
    </xf>
    <xf numFmtId="3" fontId="22" fillId="3" borderId="2" xfId="0" applyNumberFormat="1" applyFont="1" applyFill="1" applyBorder="1" applyAlignment="1">
      <alignment vertical="center"/>
    </xf>
    <xf numFmtId="3" fontId="5" fillId="3" borderId="2" xfId="0" applyNumberFormat="1" applyFont="1" applyFill="1" applyBorder="1" applyAlignment="1">
      <alignment vertical="center"/>
    </xf>
    <xf numFmtId="3" fontId="22" fillId="3" borderId="2" xfId="0" applyNumberFormat="1" applyFont="1" applyFill="1" applyBorder="1" applyAlignment="1">
      <alignment horizontal="right" vertical="center"/>
    </xf>
    <xf numFmtId="3" fontId="7" fillId="3" borderId="2" xfId="0" applyNumberFormat="1" applyFont="1" applyFill="1" applyBorder="1" applyAlignment="1">
      <alignment vertical="center"/>
    </xf>
    <xf numFmtId="3" fontId="2" fillId="3" borderId="2" xfId="0" applyNumberFormat="1" applyFont="1" applyFill="1" applyBorder="1" applyAlignment="1">
      <alignment vertical="center"/>
    </xf>
    <xf numFmtId="3" fontId="3" fillId="3" borderId="1" xfId="0" applyNumberFormat="1" applyFont="1" applyFill="1" applyBorder="1" applyAlignment="1">
      <alignment vertical="center" wrapText="1"/>
    </xf>
    <xf numFmtId="0" fontId="26" fillId="0" borderId="1" xfId="0" applyFont="1" applyBorder="1" applyAlignment="1">
      <alignment vertical="center"/>
    </xf>
    <xf numFmtId="0" fontId="21" fillId="0" borderId="1" xfId="0" applyFont="1" applyBorder="1" applyAlignment="1"/>
    <xf numFmtId="0" fontId="21" fillId="0" borderId="1" xfId="0" applyFont="1" applyBorder="1"/>
    <xf numFmtId="0" fontId="10" fillId="0" borderId="0" xfId="0" applyFont="1"/>
    <xf numFmtId="0" fontId="34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66" fontId="10" fillId="3" borderId="16" xfId="38" applyNumberFormat="1" applyFont="1" applyFill="1" applyBorder="1" applyAlignment="1">
      <alignment horizontal="right" vertical="center"/>
    </xf>
    <xf numFmtId="49" fontId="21" fillId="0" borderId="1" xfId="0" applyNumberFormat="1" applyFont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21" fillId="3" borderId="1" xfId="0" applyFont="1" applyFill="1" applyBorder="1" applyAlignment="1">
      <alignment vertical="center" wrapText="1"/>
    </xf>
    <xf numFmtId="165" fontId="21" fillId="3" borderId="1" xfId="0" applyNumberFormat="1" applyFont="1" applyFill="1" applyBorder="1" applyAlignment="1">
      <alignment horizontal="center" vertical="center" wrapText="1"/>
    </xf>
    <xf numFmtId="165" fontId="21" fillId="3" borderId="1" xfId="38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 wrapText="1"/>
    </xf>
    <xf numFmtId="49" fontId="21" fillId="0" borderId="14" xfId="0" applyNumberFormat="1" applyFont="1" applyBorder="1" applyAlignment="1">
      <alignment horizontal="center" vertical="center" wrapText="1"/>
    </xf>
    <xf numFmtId="49" fontId="21" fillId="0" borderId="20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top" wrapText="1"/>
    </xf>
    <xf numFmtId="165" fontId="0" fillId="0" borderId="1" xfId="38" applyNumberFormat="1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21" fillId="0" borderId="1" xfId="0" applyFont="1" applyBorder="1" applyAlignment="1">
      <alignment horizontal="center"/>
    </xf>
  </cellXfs>
  <cellStyles count="39">
    <cellStyle name="Ezres" xfId="38" builtinId="3"/>
    <cellStyle name="Ezres 2 10" xfId="1" xr:uid="{00000000-0005-0000-0000-000001000000}"/>
    <cellStyle name="Ezres 2 11" xfId="2" xr:uid="{00000000-0005-0000-0000-000002000000}"/>
    <cellStyle name="Ezres 2 12" xfId="3" xr:uid="{00000000-0005-0000-0000-000003000000}"/>
    <cellStyle name="Ezres 2 2" xfId="4" xr:uid="{00000000-0005-0000-0000-000004000000}"/>
    <cellStyle name="Ezres 2 3" xfId="5" xr:uid="{00000000-0005-0000-0000-000005000000}"/>
    <cellStyle name="Ezres 2 4" xfId="6" xr:uid="{00000000-0005-0000-0000-000006000000}"/>
    <cellStyle name="Ezres 2 5" xfId="7" xr:uid="{00000000-0005-0000-0000-000007000000}"/>
    <cellStyle name="Ezres 2 6" xfId="8" xr:uid="{00000000-0005-0000-0000-000008000000}"/>
    <cellStyle name="Ezres 2 7" xfId="9" xr:uid="{00000000-0005-0000-0000-000009000000}"/>
    <cellStyle name="Ezres 2 8" xfId="10" xr:uid="{00000000-0005-0000-0000-00000A000000}"/>
    <cellStyle name="Ezres 2 9" xfId="11" xr:uid="{00000000-0005-0000-0000-00000B000000}"/>
    <cellStyle name="Hivatkozás" xfId="12" builtinId="8"/>
    <cellStyle name="Normál" xfId="0" builtinId="0"/>
    <cellStyle name="Normál 11" xfId="13" xr:uid="{00000000-0005-0000-0000-00000E000000}"/>
    <cellStyle name="Normál 13" xfId="14" xr:uid="{00000000-0005-0000-0000-00000F000000}"/>
    <cellStyle name="Normál 14" xfId="15" xr:uid="{00000000-0005-0000-0000-000010000000}"/>
    <cellStyle name="Normál 2" xfId="16" xr:uid="{00000000-0005-0000-0000-000011000000}"/>
    <cellStyle name="Normál 2 10" xfId="17" xr:uid="{00000000-0005-0000-0000-000012000000}"/>
    <cellStyle name="Normál 2 11" xfId="18" xr:uid="{00000000-0005-0000-0000-000013000000}"/>
    <cellStyle name="Normál 2 12" xfId="19" xr:uid="{00000000-0005-0000-0000-000014000000}"/>
    <cellStyle name="Normál 2 2" xfId="20" xr:uid="{00000000-0005-0000-0000-000015000000}"/>
    <cellStyle name="Normál 2 3" xfId="21" xr:uid="{00000000-0005-0000-0000-000016000000}"/>
    <cellStyle name="Normál 2 4" xfId="22" xr:uid="{00000000-0005-0000-0000-000017000000}"/>
    <cellStyle name="Normál 2 5" xfId="23" xr:uid="{00000000-0005-0000-0000-000018000000}"/>
    <cellStyle name="Normál 2 6" xfId="24" xr:uid="{00000000-0005-0000-0000-000019000000}"/>
    <cellStyle name="Normál 2 7" xfId="25" xr:uid="{00000000-0005-0000-0000-00001A000000}"/>
    <cellStyle name="Normál 2 8" xfId="26" xr:uid="{00000000-0005-0000-0000-00001B000000}"/>
    <cellStyle name="Normál 2 9" xfId="27" xr:uid="{00000000-0005-0000-0000-00001C000000}"/>
    <cellStyle name="Normál 3" xfId="28" xr:uid="{00000000-0005-0000-0000-00001D000000}"/>
    <cellStyle name="Normál 3 2" xfId="29" xr:uid="{00000000-0005-0000-0000-00001E000000}"/>
    <cellStyle name="Normál 3_7 számú melléklet" xfId="30" xr:uid="{00000000-0005-0000-0000-00001F000000}"/>
    <cellStyle name="Normál 4" xfId="31" xr:uid="{00000000-0005-0000-0000-000020000000}"/>
    <cellStyle name="Normál 4 2" xfId="32" xr:uid="{00000000-0005-0000-0000-000021000000}"/>
    <cellStyle name="Normál 5" xfId="33" xr:uid="{00000000-0005-0000-0000-000022000000}"/>
    <cellStyle name="Normál 6" xfId="34" xr:uid="{00000000-0005-0000-0000-000023000000}"/>
    <cellStyle name="Normál 8" xfId="35" xr:uid="{00000000-0005-0000-0000-000024000000}"/>
    <cellStyle name="Normal_KTRSZJ" xfId="36" xr:uid="{00000000-0005-0000-0000-000025000000}"/>
    <cellStyle name="Százalék 6" xfId="37" xr:uid="{00000000-0005-0000-0000-00002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99CC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pten.hu/loadpage.php?dest=OISZ&amp;twhich=214774&amp;srcid=ol4366" TargetMode="External"/><Relationship Id="rId2" Type="http://schemas.openxmlformats.org/officeDocument/2006/relationships/hyperlink" Target="http://www.opten.hu/loadpage.php" TargetMode="External"/><Relationship Id="rId1" Type="http://schemas.openxmlformats.org/officeDocument/2006/relationships/hyperlink" Target="http://www.opten.hu/loadpage.php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topLeftCell="A7" workbookViewId="0">
      <selection activeCell="D17" sqref="D17"/>
    </sheetView>
  </sheetViews>
  <sheetFormatPr defaultColWidth="9.109375" defaultRowHeight="15.6" x14ac:dyDescent="0.3"/>
  <cols>
    <col min="1" max="1" width="53" style="34" customWidth="1"/>
    <col min="2" max="2" width="9" style="34" bestFit="1" customWidth="1"/>
    <col min="3" max="3" width="15.6640625" style="38" bestFit="1" customWidth="1"/>
    <col min="4" max="4" width="16.33203125" style="34" bestFit="1" customWidth="1"/>
    <col min="5" max="5" width="20.6640625" style="34" bestFit="1" customWidth="1"/>
    <col min="6" max="6" width="14.88671875" style="34" customWidth="1"/>
    <col min="7" max="7" width="16.6640625" style="34" bestFit="1" customWidth="1"/>
    <col min="8" max="16384" width="9.109375" style="34"/>
  </cols>
  <sheetData>
    <row r="1" spans="1:7" x14ac:dyDescent="0.3">
      <c r="A1" s="247" t="s">
        <v>666</v>
      </c>
      <c r="B1" s="247"/>
      <c r="C1" s="247"/>
      <c r="D1" s="247"/>
      <c r="E1" s="247"/>
    </row>
    <row r="2" spans="1:7" x14ac:dyDescent="0.3">
      <c r="A2" s="247" t="s">
        <v>20</v>
      </c>
      <c r="B2" s="247"/>
      <c r="C2" s="247"/>
      <c r="D2" s="247"/>
      <c r="E2" s="247"/>
    </row>
    <row r="3" spans="1:7" x14ac:dyDescent="0.3">
      <c r="A3" s="35"/>
      <c r="B3" s="35"/>
      <c r="C3" s="36"/>
      <c r="E3" s="37"/>
      <c r="G3" s="35" t="s">
        <v>551</v>
      </c>
    </row>
    <row r="4" spans="1:7" ht="78" x14ac:dyDescent="0.3">
      <c r="A4" s="75" t="s">
        <v>169</v>
      </c>
      <c r="B4" s="75" t="s">
        <v>263</v>
      </c>
      <c r="C4" s="66" t="s">
        <v>640</v>
      </c>
      <c r="D4" s="66" t="s">
        <v>667</v>
      </c>
      <c r="E4" s="236" t="s">
        <v>668</v>
      </c>
      <c r="F4" s="66" t="s">
        <v>676</v>
      </c>
      <c r="G4" s="66" t="s">
        <v>677</v>
      </c>
    </row>
    <row r="5" spans="1:7" x14ac:dyDescent="0.3">
      <c r="A5" s="148" t="s">
        <v>278</v>
      </c>
      <c r="B5" s="148" t="s">
        <v>186</v>
      </c>
      <c r="C5" s="80">
        <f>'1.kiad.'!C25</f>
        <v>15079032</v>
      </c>
      <c r="D5" s="80">
        <v>15742056</v>
      </c>
      <c r="E5" s="80">
        <f>'1.kiad.'!E25</f>
        <v>4975285</v>
      </c>
      <c r="F5" s="142">
        <v>0</v>
      </c>
      <c r="G5" s="80">
        <f>'1.kiad.'!G25</f>
        <v>4975285</v>
      </c>
    </row>
    <row r="6" spans="1:7" x14ac:dyDescent="0.3">
      <c r="A6" s="148" t="s">
        <v>279</v>
      </c>
      <c r="B6" s="148" t="s">
        <v>187</v>
      </c>
      <c r="C6" s="80">
        <f>'1.kiad.'!C26</f>
        <v>2491417</v>
      </c>
      <c r="D6" s="80">
        <v>2545955</v>
      </c>
      <c r="E6" s="80">
        <f>'1.kiad.'!E26</f>
        <v>1135951</v>
      </c>
      <c r="F6" s="142">
        <v>0</v>
      </c>
      <c r="G6" s="80">
        <f>'1.kiad.'!G26</f>
        <v>1135951</v>
      </c>
    </row>
    <row r="7" spans="1:7" x14ac:dyDescent="0.3">
      <c r="A7" s="148" t="s">
        <v>286</v>
      </c>
      <c r="B7" s="148" t="s">
        <v>212</v>
      </c>
      <c r="C7" s="80">
        <f>'1.kiad.'!C51</f>
        <v>19909060</v>
      </c>
      <c r="D7" s="80">
        <v>18570260</v>
      </c>
      <c r="E7" s="80">
        <f>'1.kiad.'!E51</f>
        <v>8485769</v>
      </c>
      <c r="F7" s="142">
        <v>0</v>
      </c>
      <c r="G7" s="80">
        <f>'1.kiad.'!G51</f>
        <v>8485769</v>
      </c>
    </row>
    <row r="8" spans="1:7" x14ac:dyDescent="0.3">
      <c r="A8" s="148" t="s">
        <v>161</v>
      </c>
      <c r="B8" s="148" t="s">
        <v>60</v>
      </c>
      <c r="C8" s="80">
        <f>'1.kiad.'!C60</f>
        <v>3039000</v>
      </c>
      <c r="D8" s="80">
        <v>3039000</v>
      </c>
      <c r="E8" s="80">
        <f>'1.kiad.'!E60</f>
        <v>389000</v>
      </c>
      <c r="F8" s="142">
        <v>0</v>
      </c>
      <c r="G8" s="80">
        <f>'1.kiad.'!G60</f>
        <v>389000</v>
      </c>
    </row>
    <row r="9" spans="1:7" x14ac:dyDescent="0.3">
      <c r="A9" s="148" t="s">
        <v>65</v>
      </c>
      <c r="B9" s="148" t="s">
        <v>66</v>
      </c>
      <c r="C9" s="80">
        <f>'1.kiad.'!C77</f>
        <v>36431471</v>
      </c>
      <c r="D9" s="80">
        <v>46218940</v>
      </c>
      <c r="E9" s="80">
        <f>'1.kiad.'!E77</f>
        <v>4258482</v>
      </c>
      <c r="F9" s="142">
        <v>0</v>
      </c>
      <c r="G9" s="80">
        <f>'1.kiad.'!G77</f>
        <v>4258482</v>
      </c>
    </row>
    <row r="10" spans="1:7" x14ac:dyDescent="0.3">
      <c r="A10" s="148" t="s">
        <v>287</v>
      </c>
      <c r="B10" s="148" t="s">
        <v>221</v>
      </c>
      <c r="C10" s="80">
        <f>'1.kiad.'!C86</f>
        <v>34950510</v>
      </c>
      <c r="D10" s="80">
        <v>16099301</v>
      </c>
      <c r="E10" s="80">
        <f>'1.kiad.'!E86</f>
        <v>453040</v>
      </c>
      <c r="F10" s="142">
        <v>0</v>
      </c>
      <c r="G10" s="80">
        <f>'1.kiad.'!G86</f>
        <v>453040</v>
      </c>
    </row>
    <row r="11" spans="1:7" x14ac:dyDescent="0.3">
      <c r="A11" s="148" t="s">
        <v>288</v>
      </c>
      <c r="B11" s="148" t="s">
        <v>226</v>
      </c>
      <c r="C11" s="80">
        <f>'1.kiad.'!C91</f>
        <v>11676824</v>
      </c>
      <c r="D11" s="80">
        <v>11603824</v>
      </c>
      <c r="E11" s="80">
        <f>'1.kiad.'!E91</f>
        <v>127000</v>
      </c>
      <c r="F11" s="142">
        <v>0</v>
      </c>
      <c r="G11" s="80">
        <f>'1.kiad.'!G91</f>
        <v>127000</v>
      </c>
    </row>
    <row r="12" spans="1:7" x14ac:dyDescent="0.3">
      <c r="A12" s="148" t="s">
        <v>289</v>
      </c>
      <c r="B12" s="148" t="s">
        <v>230</v>
      </c>
      <c r="C12" s="80">
        <f>'1.kiad.'!C100</f>
        <v>0</v>
      </c>
      <c r="D12" s="80">
        <f>'1.kiad.'!D100</f>
        <v>0</v>
      </c>
      <c r="E12" s="80">
        <f>'1.kiad.'!E100</f>
        <v>0</v>
      </c>
      <c r="F12" s="142">
        <v>0</v>
      </c>
      <c r="G12" s="80">
        <f>'1.kiad.'!G100</f>
        <v>0</v>
      </c>
    </row>
    <row r="13" spans="1:7" x14ac:dyDescent="0.3">
      <c r="A13" s="148" t="s">
        <v>290</v>
      </c>
      <c r="B13" s="148" t="s">
        <v>280</v>
      </c>
      <c r="C13" s="80">
        <f>SUM(C5:C12)</f>
        <v>123577314</v>
      </c>
      <c r="D13" s="80">
        <f>SUM(D5:D12)</f>
        <v>113819336</v>
      </c>
      <c r="E13" s="80">
        <f>SUM(E5:E12)</f>
        <v>19824527</v>
      </c>
      <c r="F13" s="142">
        <v>0</v>
      </c>
      <c r="G13" s="80">
        <f>SUM(G5:G12)</f>
        <v>19824527</v>
      </c>
    </row>
    <row r="14" spans="1:7" x14ac:dyDescent="0.3">
      <c r="A14" s="148" t="s">
        <v>291</v>
      </c>
      <c r="B14" s="148" t="s">
        <v>255</v>
      </c>
      <c r="C14" s="80">
        <f>'1.kiad.'!C127</f>
        <v>1096665</v>
      </c>
      <c r="D14" s="80">
        <v>1661814</v>
      </c>
      <c r="E14" s="80">
        <f>'1.kiad.'!E127</f>
        <v>1661814</v>
      </c>
      <c r="F14" s="142">
        <v>0</v>
      </c>
      <c r="G14" s="80">
        <f>'1.kiad.'!G127</f>
        <v>1661814</v>
      </c>
    </row>
    <row r="15" spans="1:7" ht="17.399999999999999" x14ac:dyDescent="0.3">
      <c r="A15" s="149" t="s">
        <v>292</v>
      </c>
      <c r="B15" s="149" t="s">
        <v>256</v>
      </c>
      <c r="C15" s="145">
        <f>C13+C14</f>
        <v>124673979</v>
      </c>
      <c r="D15" s="145">
        <f>D13+D14</f>
        <v>115481150</v>
      </c>
      <c r="E15" s="145">
        <f>E13+E14</f>
        <v>21486341</v>
      </c>
      <c r="F15" s="142">
        <v>0</v>
      </c>
      <c r="G15" s="145">
        <f>G13+G14</f>
        <v>21486341</v>
      </c>
    </row>
    <row r="16" spans="1:7" x14ac:dyDescent="0.3">
      <c r="A16" s="148" t="s">
        <v>293</v>
      </c>
      <c r="B16" s="148" t="s">
        <v>281</v>
      </c>
      <c r="C16" s="80">
        <f>'2.bev.'!C19</f>
        <v>27416628</v>
      </c>
      <c r="D16" s="80">
        <v>26999725</v>
      </c>
      <c r="E16" s="80">
        <f>'2.bev.'!E19</f>
        <v>12751723</v>
      </c>
      <c r="F16" s="142">
        <v>0</v>
      </c>
      <c r="G16" s="80">
        <f>'2.bev.'!G19</f>
        <v>12751723</v>
      </c>
    </row>
    <row r="17" spans="1:7" x14ac:dyDescent="0.3">
      <c r="A17" s="148" t="s">
        <v>103</v>
      </c>
      <c r="B17" s="148" t="s">
        <v>72</v>
      </c>
      <c r="C17" s="80">
        <f>'2.bev.'!C25</f>
        <v>6240463</v>
      </c>
      <c r="D17" s="80">
        <v>7215074</v>
      </c>
      <c r="E17" s="80">
        <f>'2.bev.'!E25</f>
        <v>1066051</v>
      </c>
      <c r="F17" s="142">
        <v>0</v>
      </c>
      <c r="G17" s="80">
        <f>'2.bev.'!G25</f>
        <v>1066051</v>
      </c>
    </row>
    <row r="18" spans="1:7" x14ac:dyDescent="0.3">
      <c r="A18" s="148" t="s">
        <v>102</v>
      </c>
      <c r="B18" s="148" t="s">
        <v>282</v>
      </c>
      <c r="C18" s="80">
        <f>'2.bev.'!C39</f>
        <v>26500000</v>
      </c>
      <c r="D18" s="80">
        <v>21750000</v>
      </c>
      <c r="E18" s="80">
        <f>'2.bev.'!E39</f>
        <v>14395859</v>
      </c>
      <c r="F18" s="142">
        <v>0</v>
      </c>
      <c r="G18" s="80">
        <f>'2.bev.'!G39</f>
        <v>14395859</v>
      </c>
    </row>
    <row r="19" spans="1:7" x14ac:dyDescent="0.3">
      <c r="A19" s="148" t="s">
        <v>150</v>
      </c>
      <c r="B19" s="148" t="s">
        <v>139</v>
      </c>
      <c r="C19" s="80">
        <f>'2.bev.'!C55</f>
        <v>1480000</v>
      </c>
      <c r="D19" s="80">
        <v>1653205</v>
      </c>
      <c r="E19" s="80">
        <f>'2.bev.'!E55</f>
        <v>450464</v>
      </c>
      <c r="F19" s="142">
        <v>0</v>
      </c>
      <c r="G19" s="80">
        <f>'2.bev.'!G55</f>
        <v>450464</v>
      </c>
    </row>
    <row r="20" spans="1:7" x14ac:dyDescent="0.3">
      <c r="A20" s="148" t="s">
        <v>114</v>
      </c>
      <c r="B20" s="148" t="s">
        <v>109</v>
      </c>
      <c r="C20" s="80">
        <f>'2.bev.'!C61</f>
        <v>0</v>
      </c>
      <c r="D20" s="80">
        <f>'2.bev.'!D61</f>
        <v>0</v>
      </c>
      <c r="E20" s="80">
        <f>'2.bev.'!E61</f>
        <v>0</v>
      </c>
      <c r="F20" s="142">
        <v>0</v>
      </c>
      <c r="G20" s="80">
        <f>'2.bev.'!G61</f>
        <v>0</v>
      </c>
    </row>
    <row r="21" spans="1:7" x14ac:dyDescent="0.3">
      <c r="A21" s="148" t="s">
        <v>149</v>
      </c>
      <c r="B21" s="148" t="s">
        <v>128</v>
      </c>
      <c r="C21" s="80">
        <f>'2.bev.'!C67</f>
        <v>0</v>
      </c>
      <c r="D21" s="80">
        <v>669000</v>
      </c>
      <c r="E21" s="80">
        <f>'2.bev.'!E67</f>
        <v>669000</v>
      </c>
      <c r="F21" s="142">
        <v>0</v>
      </c>
      <c r="G21" s="80">
        <f>'2.bev.'!G67</f>
        <v>669000</v>
      </c>
    </row>
    <row r="22" spans="1:7" x14ac:dyDescent="0.3">
      <c r="A22" s="148" t="s">
        <v>294</v>
      </c>
      <c r="B22" s="148" t="s">
        <v>118</v>
      </c>
      <c r="C22" s="80">
        <f>'2.bev.'!C73</f>
        <v>0</v>
      </c>
      <c r="D22" s="80">
        <f>'2.bev.'!D73</f>
        <v>0</v>
      </c>
      <c r="E22" s="80">
        <f>'2.bev.'!E73</f>
        <v>0</v>
      </c>
      <c r="F22" s="142">
        <v>0</v>
      </c>
      <c r="G22" s="80">
        <f>'2.bev.'!G73</f>
        <v>0</v>
      </c>
    </row>
    <row r="23" spans="1:7" x14ac:dyDescent="0.3">
      <c r="A23" s="148" t="s">
        <v>295</v>
      </c>
      <c r="B23" s="148" t="s">
        <v>283</v>
      </c>
      <c r="C23" s="80">
        <f>SUM(C16:C22)</f>
        <v>61637091</v>
      </c>
      <c r="D23" s="80">
        <f>SUM(D16:D22)</f>
        <v>58287004</v>
      </c>
      <c r="E23" s="80">
        <f>SUM(E16:E22)</f>
        <v>29333097</v>
      </c>
      <c r="F23" s="142">
        <v>0</v>
      </c>
      <c r="G23" s="80">
        <f>SUM(G16:G22)</f>
        <v>29333097</v>
      </c>
    </row>
    <row r="24" spans="1:7" x14ac:dyDescent="0.3">
      <c r="A24" s="148" t="s">
        <v>296</v>
      </c>
      <c r="B24" s="148" t="s">
        <v>284</v>
      </c>
      <c r="C24" s="80">
        <f>+'2.bev.'!C104</f>
        <v>63036888</v>
      </c>
      <c r="D24" s="80">
        <v>57194146</v>
      </c>
      <c r="E24" s="80">
        <f>+'2.bev.'!E104</f>
        <v>57194146</v>
      </c>
      <c r="F24" s="142">
        <v>0</v>
      </c>
      <c r="G24" s="80">
        <f>+'2.bev.'!G104</f>
        <v>57194146</v>
      </c>
    </row>
    <row r="25" spans="1:7" ht="17.399999999999999" x14ac:dyDescent="0.3">
      <c r="A25" s="149" t="s">
        <v>297</v>
      </c>
      <c r="B25" s="149" t="s">
        <v>285</v>
      </c>
      <c r="C25" s="145">
        <f>C23+C24</f>
        <v>124673979</v>
      </c>
      <c r="D25" s="145">
        <f>SUM(D23:D24)</f>
        <v>115481150</v>
      </c>
      <c r="E25" s="145">
        <f>E23+E24</f>
        <v>86527243</v>
      </c>
      <c r="F25" s="142">
        <v>0</v>
      </c>
      <c r="G25" s="145">
        <f>G23+G24</f>
        <v>86527243</v>
      </c>
    </row>
    <row r="26" spans="1:7" x14ac:dyDescent="0.3">
      <c r="E26" s="39"/>
    </row>
    <row r="27" spans="1:7" x14ac:dyDescent="0.3">
      <c r="E27" s="38"/>
    </row>
  </sheetData>
  <mergeCells count="2">
    <mergeCell ref="A1:E1"/>
    <mergeCell ref="A2:E2"/>
  </mergeCells>
  <phoneticPr fontId="6" type="noConversion"/>
  <printOptions horizontalCentered="1"/>
  <pageMargins left="0" right="0" top="0.74803149606299213" bottom="0.74803149606299213" header="0.31496062992125984" footer="0.31496062992125984"/>
  <pageSetup paperSize="9" scale="9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H39"/>
  <sheetViews>
    <sheetView topLeftCell="A18" workbookViewId="0">
      <selection activeCell="D40" sqref="D40"/>
    </sheetView>
  </sheetViews>
  <sheetFormatPr defaultColWidth="9.109375" defaultRowHeight="15.6" x14ac:dyDescent="0.3"/>
  <cols>
    <col min="1" max="1" width="81.5546875" style="19" bestFit="1" customWidth="1"/>
    <col min="2" max="2" width="7.33203125" style="34" bestFit="1" customWidth="1"/>
    <col min="3" max="3" width="16.44140625" style="19" bestFit="1" customWidth="1"/>
    <col min="4" max="4" width="19.88671875" style="19" bestFit="1" customWidth="1"/>
    <col min="5" max="5" width="24.33203125" style="19" bestFit="1" customWidth="1"/>
    <col min="6" max="6" width="15.33203125" style="19" customWidth="1"/>
    <col min="7" max="7" width="18.109375" style="19" bestFit="1" customWidth="1"/>
    <col min="8" max="8" width="9.109375" style="28"/>
    <col min="9" max="16384" width="9.109375" style="19"/>
  </cols>
  <sheetData>
    <row r="1" spans="1:8" x14ac:dyDescent="0.3">
      <c r="A1" s="247" t="str">
        <f>+'kiadás-bevétel'!A1:E1</f>
        <v xml:space="preserve">    /2020 (VII.   ) Önkormányzati rendelet </v>
      </c>
      <c r="B1" s="247"/>
      <c r="C1" s="247"/>
      <c r="D1" s="247"/>
      <c r="E1" s="247"/>
    </row>
    <row r="2" spans="1:8" x14ac:dyDescent="0.3">
      <c r="A2" s="247" t="s">
        <v>65</v>
      </c>
      <c r="B2" s="247"/>
      <c r="C2" s="247"/>
      <c r="D2" s="247"/>
      <c r="E2" s="247"/>
      <c r="F2" s="9" t="s">
        <v>664</v>
      </c>
    </row>
    <row r="3" spans="1:8" x14ac:dyDescent="0.3">
      <c r="A3" s="247"/>
      <c r="B3" s="247"/>
      <c r="C3" s="247"/>
      <c r="D3" s="247"/>
      <c r="E3" s="247"/>
    </row>
    <row r="4" spans="1:8" x14ac:dyDescent="0.3">
      <c r="A4" s="30"/>
      <c r="C4" s="9"/>
      <c r="D4" s="10"/>
      <c r="E4" s="11"/>
    </row>
    <row r="5" spans="1:8" x14ac:dyDescent="0.3">
      <c r="A5" s="30"/>
      <c r="C5" s="36"/>
      <c r="E5" s="37"/>
      <c r="G5" s="35" t="s">
        <v>551</v>
      </c>
    </row>
    <row r="6" spans="1:8" ht="78" x14ac:dyDescent="0.3">
      <c r="A6" s="66" t="str">
        <f>+'kiadás-bevétel'!A4</f>
        <v>Megnevezés</v>
      </c>
      <c r="B6" s="66" t="str">
        <f>+'kiadás-bevétel'!B4</f>
        <v>Rovat-kód</v>
      </c>
      <c r="C6" s="66" t="str">
        <f>+'kiadás-bevétel'!C4</f>
        <v>2020.eredeti előirányzat</v>
      </c>
      <c r="D6" s="66" t="str">
        <f>+'kiadás-bevétel'!D4</f>
        <v>2020.módosított előirányzat</v>
      </c>
      <c r="E6" s="66" t="str">
        <f>+'kiadás-bevétel'!E4</f>
        <v>2020.V.31.Teljesítés</v>
      </c>
      <c r="F6" s="66" t="s">
        <v>683</v>
      </c>
      <c r="G6" s="66" t="s">
        <v>677</v>
      </c>
    </row>
    <row r="7" spans="1:8" x14ac:dyDescent="0.3">
      <c r="A7" s="15" t="str">
        <f>+'1.kiad.'!A61</f>
        <v>Nemzetközi kötelezettségek</v>
      </c>
      <c r="B7" s="15" t="str">
        <f>+'1.kiad.'!B61</f>
        <v>K501</v>
      </c>
      <c r="C7" s="22">
        <v>0</v>
      </c>
      <c r="D7" s="22">
        <v>0</v>
      </c>
      <c r="E7" s="22">
        <v>0</v>
      </c>
      <c r="F7" s="220">
        <v>0</v>
      </c>
      <c r="G7" s="22">
        <v>0</v>
      </c>
    </row>
    <row r="8" spans="1:8" x14ac:dyDescent="0.3">
      <c r="A8" s="15" t="str">
        <f>+'1.kiad.'!A62</f>
        <v>Elvonások és befizetések</v>
      </c>
      <c r="B8" s="15" t="str">
        <f>+'1.kiad.'!B62</f>
        <v>K502</v>
      </c>
      <c r="C8" s="22">
        <v>0</v>
      </c>
      <c r="D8" s="22">
        <f>SUM(D9)</f>
        <v>764300</v>
      </c>
      <c r="E8" s="22">
        <f>SUM(E9)</f>
        <v>764300</v>
      </c>
      <c r="F8" s="220">
        <v>0</v>
      </c>
      <c r="G8" s="22">
        <f>SUM(G9)</f>
        <v>764300</v>
      </c>
    </row>
    <row r="9" spans="1:8" s="33" customFormat="1" x14ac:dyDescent="0.3">
      <c r="A9" s="16" t="str">
        <f>+'1.kiad.'!A63</f>
        <v>A helyi önkormányzatok előző évi elszámolásából származó kiadások</v>
      </c>
      <c r="B9" s="16" t="str">
        <f>+'1.kiad.'!B63</f>
        <v>K5021</v>
      </c>
      <c r="C9" s="23">
        <v>0</v>
      </c>
      <c r="D9" s="23">
        <v>764300</v>
      </c>
      <c r="E9" s="23">
        <v>764300</v>
      </c>
      <c r="F9" s="220">
        <v>0</v>
      </c>
      <c r="G9" s="23">
        <v>764300</v>
      </c>
      <c r="H9" s="58"/>
    </row>
    <row r="10" spans="1:8" x14ac:dyDescent="0.3">
      <c r="A10" s="15" t="str">
        <f>+'1.kiad.'!A64</f>
        <v>Működési célú garancia- és kezességvállalásból származó kifizetés államháztartáson belülre</v>
      </c>
      <c r="B10" s="15" t="str">
        <f>+'1.kiad.'!B64</f>
        <v>K503</v>
      </c>
      <c r="C10" s="22">
        <v>0</v>
      </c>
      <c r="D10" s="22">
        <v>0</v>
      </c>
      <c r="E10" s="22">
        <v>0</v>
      </c>
      <c r="F10" s="220">
        <v>0</v>
      </c>
      <c r="G10" s="22">
        <v>0</v>
      </c>
    </row>
    <row r="11" spans="1:8" x14ac:dyDescent="0.3">
      <c r="A11" s="15" t="str">
        <f>+'1.kiad.'!A65</f>
        <v>Működési célú visszatérítendő támogatások, kölcsönök nyújtása államháztartáson belülre</v>
      </c>
      <c r="B11" s="15" t="str">
        <f>+'1.kiad.'!B65</f>
        <v>K504</v>
      </c>
      <c r="C11" s="22">
        <v>0</v>
      </c>
      <c r="D11" s="22">
        <v>0</v>
      </c>
      <c r="E11" s="22">
        <v>0</v>
      </c>
      <c r="F11" s="220">
        <v>0</v>
      </c>
      <c r="G11" s="22">
        <v>0</v>
      </c>
    </row>
    <row r="12" spans="1:8" x14ac:dyDescent="0.3">
      <c r="A12" s="15" t="str">
        <f>+'1.kiad.'!A66</f>
        <v>Működési célú visszatérítendő támogatások, kölcsönök törlesztése államháztartáson belülre</v>
      </c>
      <c r="B12" s="15" t="str">
        <f>+'1.kiad.'!B66</f>
        <v>K505</v>
      </c>
      <c r="C12" s="22">
        <v>0</v>
      </c>
      <c r="D12" s="22">
        <v>0</v>
      </c>
      <c r="E12" s="22">
        <v>0</v>
      </c>
      <c r="F12" s="220">
        <v>0</v>
      </c>
      <c r="G12" s="22">
        <v>0</v>
      </c>
    </row>
    <row r="13" spans="1:8" s="59" customFormat="1" x14ac:dyDescent="0.3">
      <c r="A13" s="41" t="str">
        <f>+'1.kiad.'!A67</f>
        <v>Egyéb működési célú támogatások államháztartáson belülre</v>
      </c>
      <c r="B13" s="41" t="str">
        <f>+'1.kiad.'!B67</f>
        <v>K506</v>
      </c>
      <c r="C13" s="42">
        <f>SUM(C14:C20)</f>
        <v>10296609</v>
      </c>
      <c r="D13" s="42">
        <f>SUM(D14:D20)</f>
        <v>9361151</v>
      </c>
      <c r="E13" s="42">
        <f>SUM(E14:E22)</f>
        <v>3494182</v>
      </c>
      <c r="F13" s="220">
        <v>0</v>
      </c>
      <c r="G13" s="42">
        <f>SUM(G14:G22)</f>
        <v>3494182</v>
      </c>
      <c r="H13" s="60"/>
    </row>
    <row r="14" spans="1:8" ht="16.2" x14ac:dyDescent="0.3">
      <c r="A14" s="61" t="s">
        <v>543</v>
      </c>
      <c r="B14" s="62"/>
      <c r="C14" s="22">
        <v>665000</v>
      </c>
      <c r="D14" s="22">
        <v>665000</v>
      </c>
      <c r="E14" s="22"/>
      <c r="F14" s="220">
        <v>0</v>
      </c>
      <c r="G14" s="22"/>
    </row>
    <row r="15" spans="1:8" ht="16.2" x14ac:dyDescent="0.3">
      <c r="A15" s="61" t="s">
        <v>73</v>
      </c>
      <c r="B15" s="21"/>
      <c r="C15" s="22">
        <v>5969209</v>
      </c>
      <c r="D15" s="22">
        <v>5969209</v>
      </c>
      <c r="E15" s="22">
        <v>2487000</v>
      </c>
      <c r="F15" s="220">
        <v>0</v>
      </c>
      <c r="G15" s="22">
        <v>2487000</v>
      </c>
    </row>
    <row r="16" spans="1:8" x14ac:dyDescent="0.3">
      <c r="A16" s="63" t="s">
        <v>68</v>
      </c>
      <c r="B16" s="15"/>
      <c r="C16" s="22">
        <v>1350000</v>
      </c>
      <c r="D16" s="22">
        <v>1350000</v>
      </c>
      <c r="E16" s="22">
        <v>600000</v>
      </c>
      <c r="F16" s="220">
        <v>0</v>
      </c>
      <c r="G16" s="22">
        <v>600000</v>
      </c>
    </row>
    <row r="17" spans="1:8" x14ac:dyDescent="0.3">
      <c r="A17" s="63" t="s">
        <v>67</v>
      </c>
      <c r="B17" s="15"/>
      <c r="C17" s="22">
        <v>800000</v>
      </c>
      <c r="D17" s="22">
        <v>800000</v>
      </c>
      <c r="E17" s="22">
        <v>333000</v>
      </c>
      <c r="F17" s="220">
        <v>0</v>
      </c>
      <c r="G17" s="22">
        <v>333000</v>
      </c>
    </row>
    <row r="18" spans="1:8" x14ac:dyDescent="0.3">
      <c r="A18" s="63" t="s">
        <v>544</v>
      </c>
      <c r="B18" s="15"/>
      <c r="C18" s="22">
        <v>722000</v>
      </c>
      <c r="D18" s="22">
        <v>0</v>
      </c>
      <c r="E18" s="22"/>
      <c r="F18" s="220">
        <v>0</v>
      </c>
      <c r="G18" s="22"/>
    </row>
    <row r="19" spans="1:8" x14ac:dyDescent="0.3">
      <c r="A19" s="63" t="s">
        <v>673</v>
      </c>
      <c r="B19" s="15"/>
      <c r="C19" s="22">
        <v>640400</v>
      </c>
      <c r="D19" s="22">
        <v>426942</v>
      </c>
      <c r="E19" s="22"/>
      <c r="F19" s="220">
        <v>0</v>
      </c>
      <c r="G19" s="22"/>
    </row>
    <row r="20" spans="1:8" x14ac:dyDescent="0.3">
      <c r="A20" s="63" t="s">
        <v>545</v>
      </c>
      <c r="B20" s="15"/>
      <c r="C20" s="22">
        <v>150000</v>
      </c>
      <c r="D20" s="22">
        <v>150000</v>
      </c>
      <c r="E20" s="22">
        <v>50000</v>
      </c>
      <c r="F20" s="220">
        <v>0</v>
      </c>
      <c r="G20" s="22">
        <v>50000</v>
      </c>
    </row>
    <row r="21" spans="1:8" x14ac:dyDescent="0.3">
      <c r="A21" s="63" t="s">
        <v>674</v>
      </c>
      <c r="B21" s="15"/>
      <c r="C21" s="22"/>
      <c r="D21" s="22"/>
      <c r="E21" s="22">
        <v>11925</v>
      </c>
      <c r="F21" s="220"/>
      <c r="G21" s="22">
        <v>11925</v>
      </c>
    </row>
    <row r="22" spans="1:8" x14ac:dyDescent="0.3">
      <c r="A22" s="63" t="s">
        <v>675</v>
      </c>
      <c r="B22" s="15"/>
      <c r="C22" s="22"/>
      <c r="D22" s="22"/>
      <c r="E22" s="22">
        <v>12257</v>
      </c>
      <c r="F22" s="220"/>
      <c r="G22" s="22">
        <v>12257</v>
      </c>
    </row>
    <row r="23" spans="1:8" x14ac:dyDescent="0.3">
      <c r="A23" s="15" t="str">
        <f>+'1.kiad.'!A68</f>
        <v>Működési célú garancia- és kezességvállalásból származó kifizetés államháztartáson kívülre</v>
      </c>
      <c r="B23" s="15" t="str">
        <f>+'1.kiad.'!B68</f>
        <v>K507</v>
      </c>
      <c r="C23" s="22">
        <v>0</v>
      </c>
      <c r="D23" s="22"/>
      <c r="E23" s="22"/>
      <c r="F23" s="220">
        <v>0</v>
      </c>
      <c r="G23" s="22"/>
    </row>
    <row r="24" spans="1:8" x14ac:dyDescent="0.3">
      <c r="A24" s="15" t="str">
        <f>+'1.kiad.'!A69</f>
        <v>Működési célú visszatérítendő támogatások, kölcsönök nyújtása államháztartáson kívülre</v>
      </c>
      <c r="B24" s="15" t="str">
        <f>+'1.kiad.'!B69</f>
        <v>K508</v>
      </c>
      <c r="C24" s="22">
        <v>0</v>
      </c>
      <c r="D24" s="22"/>
      <c r="E24" s="22"/>
      <c r="F24" s="220">
        <v>0</v>
      </c>
      <c r="G24" s="22"/>
    </row>
    <row r="25" spans="1:8" x14ac:dyDescent="0.3">
      <c r="A25" s="15" t="str">
        <f>+'1.kiad.'!A70</f>
        <v>Árkiegészítések, ártámogatások</v>
      </c>
      <c r="B25" s="15" t="str">
        <f>+'1.kiad.'!B70</f>
        <v>K509</v>
      </c>
      <c r="C25" s="22">
        <v>0</v>
      </c>
      <c r="D25" s="22"/>
      <c r="E25" s="22"/>
      <c r="F25" s="220">
        <v>0</v>
      </c>
      <c r="G25" s="22"/>
    </row>
    <row r="26" spans="1:8" x14ac:dyDescent="0.3">
      <c r="A26" s="15" t="str">
        <f>+'1.kiad.'!A71</f>
        <v>Kamattámogatások</v>
      </c>
      <c r="B26" s="15" t="str">
        <f>+'1.kiad.'!B71</f>
        <v>K510</v>
      </c>
      <c r="C26" s="22">
        <v>0</v>
      </c>
      <c r="D26" s="22"/>
      <c r="E26" s="22"/>
      <c r="F26" s="220">
        <v>0</v>
      </c>
      <c r="G26" s="22"/>
    </row>
    <row r="27" spans="1:8" x14ac:dyDescent="0.3">
      <c r="A27" s="15" t="str">
        <f>+'1.kiad.'!A72</f>
        <v>Működési célú támogatások az Európai Uniónak</v>
      </c>
      <c r="B27" s="15" t="str">
        <f>+'1.kiad.'!B72</f>
        <v>K511</v>
      </c>
      <c r="C27" s="22">
        <v>0</v>
      </c>
      <c r="D27" s="22"/>
      <c r="E27" s="22"/>
      <c r="F27" s="220">
        <v>0</v>
      </c>
      <c r="G27" s="22"/>
    </row>
    <row r="28" spans="1:8" s="59" customFormat="1" x14ac:dyDescent="0.3">
      <c r="A28" s="41" t="str">
        <f>+'1.kiad.'!A73</f>
        <v>Egyéb működési célú támogatások államháztartáson kívülre</v>
      </c>
      <c r="B28" s="41" t="str">
        <f>+'1.kiad.'!B73</f>
        <v>K512</v>
      </c>
      <c r="C28" s="42">
        <f>SUM(C29:C33)</f>
        <v>905000</v>
      </c>
      <c r="D28" s="42">
        <f>SUM(D29:D33)</f>
        <v>905000</v>
      </c>
      <c r="E28" s="42">
        <f>SUM(E29:E33)</f>
        <v>0</v>
      </c>
      <c r="F28" s="220">
        <v>0</v>
      </c>
      <c r="G28" s="42">
        <f>SUM(G29:G33)</f>
        <v>0</v>
      </c>
      <c r="H28" s="60"/>
    </row>
    <row r="29" spans="1:8" ht="16.2" x14ac:dyDescent="0.3">
      <c r="A29" s="6" t="s">
        <v>69</v>
      </c>
      <c r="B29" s="62"/>
      <c r="C29" s="22">
        <v>300000</v>
      </c>
      <c r="D29" s="22">
        <v>300000</v>
      </c>
      <c r="E29" s="22">
        <v>0</v>
      </c>
      <c r="F29" s="220">
        <v>0</v>
      </c>
      <c r="G29" s="22">
        <v>0</v>
      </c>
    </row>
    <row r="30" spans="1:8" x14ac:dyDescent="0.3">
      <c r="A30" s="6" t="s">
        <v>10</v>
      </c>
      <c r="B30" s="15"/>
      <c r="C30" s="22">
        <v>290000</v>
      </c>
      <c r="D30" s="22">
        <v>290000</v>
      </c>
      <c r="E30" s="22">
        <v>0</v>
      </c>
      <c r="F30" s="220">
        <v>0</v>
      </c>
      <c r="G30" s="22">
        <v>0</v>
      </c>
    </row>
    <row r="31" spans="1:8" x14ac:dyDescent="0.3">
      <c r="A31" s="6" t="s">
        <v>71</v>
      </c>
      <c r="B31" s="15"/>
      <c r="C31" s="22">
        <v>150000</v>
      </c>
      <c r="D31" s="22">
        <v>150000</v>
      </c>
      <c r="E31" s="22">
        <v>0</v>
      </c>
      <c r="F31" s="220">
        <v>0</v>
      </c>
      <c r="G31" s="22">
        <v>0</v>
      </c>
    </row>
    <row r="32" spans="1:8" x14ac:dyDescent="0.3">
      <c r="A32" s="6" t="s">
        <v>70</v>
      </c>
      <c r="B32" s="15"/>
      <c r="C32" s="22">
        <v>150000</v>
      </c>
      <c r="D32" s="22">
        <v>150000</v>
      </c>
      <c r="E32" s="22">
        <v>0</v>
      </c>
      <c r="F32" s="220">
        <v>0</v>
      </c>
      <c r="G32" s="22">
        <v>0</v>
      </c>
    </row>
    <row r="33" spans="1:8" x14ac:dyDescent="0.3">
      <c r="A33" s="6" t="s">
        <v>546</v>
      </c>
      <c r="B33" s="15"/>
      <c r="C33" s="22">
        <v>15000</v>
      </c>
      <c r="D33" s="22">
        <v>15000</v>
      </c>
      <c r="E33" s="22">
        <v>0</v>
      </c>
      <c r="F33" s="220">
        <v>0</v>
      </c>
      <c r="G33" s="22">
        <v>0</v>
      </c>
    </row>
    <row r="34" spans="1:8" x14ac:dyDescent="0.3">
      <c r="A34" s="6" t="s">
        <v>549</v>
      </c>
      <c r="B34" s="15"/>
      <c r="C34" s="22"/>
      <c r="D34" s="22"/>
      <c r="E34" s="22"/>
      <c r="F34" s="220">
        <v>0</v>
      </c>
      <c r="G34" s="22"/>
    </row>
    <row r="35" spans="1:8" x14ac:dyDescent="0.3">
      <c r="A35" s="6" t="s">
        <v>550</v>
      </c>
      <c r="B35" s="15"/>
      <c r="C35" s="22"/>
      <c r="D35" s="22"/>
      <c r="E35" s="22"/>
      <c r="F35" s="220">
        <v>0</v>
      </c>
      <c r="G35" s="22"/>
    </row>
    <row r="36" spans="1:8" s="59" customFormat="1" x14ac:dyDescent="0.3">
      <c r="A36" s="41" t="str">
        <f>+'1.kiad.'!A74</f>
        <v>Tartalékok</v>
      </c>
      <c r="B36" s="41" t="str">
        <f>+'1.kiad.'!B74</f>
        <v>K513</v>
      </c>
      <c r="C36" s="42">
        <f t="shared" ref="C36" si="0">+C37+C38</f>
        <v>25229862</v>
      </c>
      <c r="D36" s="42">
        <v>35188489</v>
      </c>
      <c r="E36" s="42"/>
      <c r="F36" s="220">
        <v>0</v>
      </c>
      <c r="G36" s="42"/>
      <c r="H36" s="60"/>
    </row>
    <row r="37" spans="1:8" s="33" customFormat="1" x14ac:dyDescent="0.3">
      <c r="A37" s="6" t="str">
        <f>+'1.kiad.'!A75</f>
        <v>általános tartalék</v>
      </c>
      <c r="B37" s="16"/>
      <c r="C37" s="23">
        <v>10709226</v>
      </c>
      <c r="D37" s="23">
        <v>20667853</v>
      </c>
      <c r="E37" s="23"/>
      <c r="F37" s="220">
        <v>0</v>
      </c>
      <c r="G37" s="23"/>
      <c r="H37" s="58"/>
    </row>
    <row r="38" spans="1:8" s="33" customFormat="1" x14ac:dyDescent="0.3">
      <c r="A38" s="6" t="str">
        <f>+'1.kiad.'!A76</f>
        <v>céltartalék</v>
      </c>
      <c r="B38" s="16"/>
      <c r="C38" s="23">
        <v>14520636</v>
      </c>
      <c r="D38" s="23">
        <v>14520636</v>
      </c>
      <c r="E38" s="23"/>
      <c r="F38" s="220">
        <v>0</v>
      </c>
      <c r="G38" s="23"/>
      <c r="H38" s="58"/>
    </row>
    <row r="39" spans="1:8" s="32" customFormat="1" x14ac:dyDescent="0.3">
      <c r="A39" s="146" t="s">
        <v>65</v>
      </c>
      <c r="B39" s="146" t="s">
        <v>66</v>
      </c>
      <c r="C39" s="82">
        <f>C7+C9+C10+C11+C12+C13+C23+C24+C25+C26+C28+C37+C38</f>
        <v>36431471</v>
      </c>
      <c r="D39" s="82">
        <f>SUM(D36,D28,D13,D8)</f>
        <v>46218940</v>
      </c>
      <c r="E39" s="82">
        <f>E7+E9+E10+E11+E12+E13+E23+E24+E25+E26+E28+E37+E38</f>
        <v>4258482</v>
      </c>
      <c r="F39" s="220">
        <v>0</v>
      </c>
      <c r="G39" s="82">
        <f>G7+G9+G10+G11+G12+G13+G23+G24+G25+G26+G28+G37+G38</f>
        <v>4258482</v>
      </c>
      <c r="H39" s="65"/>
    </row>
  </sheetData>
  <mergeCells count="3">
    <mergeCell ref="A1:E1"/>
    <mergeCell ref="A2:E2"/>
    <mergeCell ref="A3:E3"/>
  </mergeCells>
  <phoneticPr fontId="6" type="noConversion"/>
  <printOptions horizontalCentered="1"/>
  <pageMargins left="0.35433070866141736" right="0.74803149606299213" top="0.39370078740157483" bottom="0.39370078740157483" header="0.51181102362204722" footer="0.51181102362204722"/>
  <pageSetup paperSize="9" scale="7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G19"/>
  <sheetViews>
    <sheetView topLeftCell="A5" workbookViewId="0">
      <selection activeCell="G9" sqref="G9"/>
    </sheetView>
  </sheetViews>
  <sheetFormatPr defaultColWidth="9.109375" defaultRowHeight="15.6" x14ac:dyDescent="0.3"/>
  <cols>
    <col min="1" max="1" width="63" style="34" customWidth="1"/>
    <col min="2" max="2" width="8.88671875" style="34" customWidth="1"/>
    <col min="3" max="5" width="22.6640625" style="34" customWidth="1"/>
    <col min="6" max="6" width="14.5546875" style="34" customWidth="1"/>
    <col min="7" max="7" width="16.44140625" style="34" customWidth="1"/>
    <col min="8" max="16384" width="9.109375" style="34"/>
  </cols>
  <sheetData>
    <row r="1" spans="1:7" x14ac:dyDescent="0.3">
      <c r="A1" s="247" t="str">
        <f>+'kiadás-bevétel'!A1</f>
        <v xml:space="preserve">    /2020 (VII.   ) Önkormányzati rendelet </v>
      </c>
      <c r="B1" s="247"/>
      <c r="C1" s="247"/>
      <c r="D1" s="247"/>
      <c r="E1" s="247"/>
      <c r="F1" s="9" t="s">
        <v>663</v>
      </c>
    </row>
    <row r="2" spans="1:7" x14ac:dyDescent="0.3">
      <c r="A2" s="247" t="s">
        <v>161</v>
      </c>
      <c r="B2" s="247"/>
      <c r="C2" s="247"/>
      <c r="D2" s="247"/>
      <c r="E2" s="247"/>
    </row>
    <row r="3" spans="1:7" x14ac:dyDescent="0.3">
      <c r="A3" s="247"/>
      <c r="B3" s="247"/>
      <c r="C3" s="247"/>
      <c r="D3" s="247"/>
      <c r="E3" s="247"/>
    </row>
    <row r="4" spans="1:7" x14ac:dyDescent="0.3">
      <c r="C4" s="9"/>
      <c r="D4" s="9"/>
      <c r="E4" s="11"/>
    </row>
    <row r="5" spans="1:7" x14ac:dyDescent="0.3">
      <c r="E5" s="37"/>
      <c r="G5" s="35" t="s">
        <v>551</v>
      </c>
    </row>
    <row r="6" spans="1:7" ht="78" x14ac:dyDescent="0.3">
      <c r="A6" s="75" t="str">
        <f>+'kiadás-bevétel'!A4</f>
        <v>Megnevezés</v>
      </c>
      <c r="B6" s="75" t="str">
        <f>+'kiadás-bevétel'!B4</f>
        <v>Rovat-kód</v>
      </c>
      <c r="C6" s="75" t="str">
        <f>+'kiadás-bevétel'!C4</f>
        <v>2020.eredeti előirányzat</v>
      </c>
      <c r="D6" s="75" t="str">
        <f>+'kiadás-bevétel'!D4</f>
        <v>2020.módosított előirányzat</v>
      </c>
      <c r="E6" s="75" t="str">
        <f>+'kiadás-bevétel'!E4</f>
        <v>2020.V.31.Teljesítés</v>
      </c>
      <c r="F6" s="66" t="s">
        <v>676</v>
      </c>
      <c r="G6" s="66" t="s">
        <v>677</v>
      </c>
    </row>
    <row r="7" spans="1:7" x14ac:dyDescent="0.3">
      <c r="A7" s="2" t="str">
        <f>+'1.kiad.'!A52</f>
        <v>Társadalombiztosítási ellátások</v>
      </c>
      <c r="B7" s="2" t="str">
        <f>+'1.kiad.'!B52</f>
        <v>K41</v>
      </c>
      <c r="C7" s="18"/>
      <c r="D7" s="18"/>
      <c r="E7" s="18"/>
      <c r="F7" s="15">
        <v>0</v>
      </c>
      <c r="G7" s="18"/>
    </row>
    <row r="8" spans="1:7" x14ac:dyDescent="0.3">
      <c r="A8" s="2" t="str">
        <f>+'1.kiad.'!A53</f>
        <v>Családi támogatások</v>
      </c>
      <c r="B8" s="2" t="str">
        <f>+'1.kiad.'!B53</f>
        <v>K42</v>
      </c>
      <c r="C8" s="20"/>
      <c r="D8" s="20"/>
      <c r="E8" s="20"/>
      <c r="F8" s="15">
        <v>0</v>
      </c>
      <c r="G8" s="20"/>
    </row>
    <row r="9" spans="1:7" s="64" customFormat="1" ht="31.2" x14ac:dyDescent="0.3">
      <c r="A9" s="85" t="s">
        <v>15</v>
      </c>
      <c r="B9" s="24"/>
      <c r="C9" s="7"/>
      <c r="D9" s="7"/>
      <c r="E9" s="7"/>
      <c r="F9" s="15">
        <v>0</v>
      </c>
      <c r="G9" s="7"/>
    </row>
    <row r="10" spans="1:7" x14ac:dyDescent="0.3">
      <c r="A10" s="2" t="str">
        <f>+'1.kiad.'!A54</f>
        <v>Pénzbeli kárpótlások, kártérítések</v>
      </c>
      <c r="B10" s="2" t="str">
        <f>+'1.kiad.'!B54</f>
        <v>K43</v>
      </c>
      <c r="C10" s="20"/>
      <c r="D10" s="20"/>
      <c r="E10" s="20"/>
      <c r="F10" s="15">
        <v>0</v>
      </c>
      <c r="G10" s="20"/>
    </row>
    <row r="11" spans="1:7" x14ac:dyDescent="0.3">
      <c r="A11" s="2" t="str">
        <f>+'1.kiad.'!A55</f>
        <v>Betegséggel kapcsolatos (nem társadalombiztosítási) ellátások</v>
      </c>
      <c r="B11" s="2" t="str">
        <f>+'1.kiad.'!B55</f>
        <v>K44</v>
      </c>
      <c r="C11" s="20">
        <v>84000</v>
      </c>
      <c r="D11" s="20">
        <v>84000</v>
      </c>
      <c r="E11" s="20">
        <v>84000</v>
      </c>
      <c r="F11" s="15">
        <v>0</v>
      </c>
      <c r="G11" s="20">
        <v>84000</v>
      </c>
    </row>
    <row r="12" spans="1:7" x14ac:dyDescent="0.3">
      <c r="A12" s="2" t="str">
        <f>+'1.kiad.'!A56</f>
        <v>Foglalkoztatással, munkanélküliséggel kapcsolatos ellátások</v>
      </c>
      <c r="B12" s="2" t="str">
        <f>+'1.kiad.'!B56</f>
        <v>K45</v>
      </c>
      <c r="C12" s="20"/>
      <c r="D12" s="20"/>
      <c r="E12" s="20"/>
      <c r="F12" s="15">
        <v>0</v>
      </c>
      <c r="G12" s="20"/>
    </row>
    <row r="13" spans="1:7" x14ac:dyDescent="0.3">
      <c r="A13" s="2" t="str">
        <f>+'1.kiad.'!A57</f>
        <v>Lakhatással kapcsolatos ellátások</v>
      </c>
      <c r="B13" s="3" t="s">
        <v>57</v>
      </c>
      <c r="C13" s="20"/>
      <c r="D13" s="20"/>
      <c r="E13" s="20"/>
      <c r="F13" s="15">
        <v>0</v>
      </c>
      <c r="G13" s="20"/>
    </row>
    <row r="14" spans="1:7" x14ac:dyDescent="0.3">
      <c r="A14" s="2" t="str">
        <f>+'1.kiad.'!A58</f>
        <v>Intézményi ellátottak pénzbeli juttatásai</v>
      </c>
      <c r="B14" s="1" t="s">
        <v>58</v>
      </c>
      <c r="C14" s="20"/>
      <c r="D14" s="20"/>
      <c r="E14" s="20"/>
      <c r="F14" s="15">
        <v>0</v>
      </c>
      <c r="G14" s="20"/>
    </row>
    <row r="15" spans="1:7" s="44" customFormat="1" ht="31.2" x14ac:dyDescent="0.3">
      <c r="A15" s="85" t="s">
        <v>510</v>
      </c>
      <c r="B15" s="25" t="s">
        <v>58</v>
      </c>
      <c r="C15" s="23"/>
      <c r="D15" s="22"/>
      <c r="E15" s="23"/>
      <c r="F15" s="15">
        <v>0</v>
      </c>
      <c r="G15" s="23"/>
    </row>
    <row r="16" spans="1:7" x14ac:dyDescent="0.3">
      <c r="A16" s="2" t="str">
        <f>+'1.kiad.'!A59</f>
        <v>Egyéb nem intézményi ellátások</v>
      </c>
      <c r="B16" s="3" t="s">
        <v>59</v>
      </c>
      <c r="C16" s="20">
        <v>2955000</v>
      </c>
      <c r="D16" s="83">
        <v>305000</v>
      </c>
      <c r="E16" s="83">
        <v>305000</v>
      </c>
      <c r="F16" s="15">
        <v>0</v>
      </c>
      <c r="G16" s="83">
        <v>305000</v>
      </c>
    </row>
    <row r="17" spans="1:7" s="64" customFormat="1" x14ac:dyDescent="0.3">
      <c r="A17" s="85" t="s">
        <v>12</v>
      </c>
      <c r="B17" s="24" t="s">
        <v>59</v>
      </c>
      <c r="C17" s="83">
        <v>2955000</v>
      </c>
      <c r="D17" s="83">
        <v>305000</v>
      </c>
      <c r="E17" s="83">
        <v>305000</v>
      </c>
      <c r="F17" s="15">
        <v>0</v>
      </c>
      <c r="G17" s="83">
        <v>305000</v>
      </c>
    </row>
    <row r="18" spans="1:7" s="64" customFormat="1" ht="31.2" x14ac:dyDescent="0.3">
      <c r="A18" s="85" t="s">
        <v>511</v>
      </c>
      <c r="B18" s="24" t="s">
        <v>59</v>
      </c>
      <c r="C18" s="7">
        <v>0</v>
      </c>
      <c r="D18" s="7"/>
      <c r="E18" s="7"/>
      <c r="F18" s="15">
        <v>0</v>
      </c>
      <c r="G18" s="7"/>
    </row>
    <row r="19" spans="1:7" x14ac:dyDescent="0.3">
      <c r="A19" s="187" t="s">
        <v>11</v>
      </c>
      <c r="B19" s="188" t="s">
        <v>60</v>
      </c>
      <c r="C19" s="82">
        <f>SUM(C16,C11)</f>
        <v>3039000</v>
      </c>
      <c r="D19" s="82">
        <f t="shared" ref="D19:E19" si="0">SUM(D16,D11)</f>
        <v>389000</v>
      </c>
      <c r="E19" s="82">
        <f t="shared" si="0"/>
        <v>389000</v>
      </c>
      <c r="F19" s="15">
        <v>0</v>
      </c>
      <c r="G19" s="82">
        <f t="shared" ref="G19" si="1">SUM(G16,G11)</f>
        <v>389000</v>
      </c>
    </row>
  </sheetData>
  <mergeCells count="3">
    <mergeCell ref="A1:E1"/>
    <mergeCell ref="A2:E2"/>
    <mergeCell ref="A3:E3"/>
  </mergeCells>
  <phoneticPr fontId="6" type="noConversion"/>
  <printOptions horizontalCentered="1"/>
  <pageMargins left="0" right="0" top="0.98425196850393704" bottom="0.98425196850393704" header="0.51181102362204722" footer="0.51181102362204722"/>
  <pageSetup paperSize="9" scale="78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26"/>
  <sheetViews>
    <sheetView topLeftCell="A10" workbookViewId="0">
      <selection activeCell="B26" sqref="B26"/>
    </sheetView>
  </sheetViews>
  <sheetFormatPr defaultColWidth="9.109375" defaultRowHeight="14.4" x14ac:dyDescent="0.3"/>
  <cols>
    <col min="1" max="1" width="65.44140625" style="19" bestFit="1" customWidth="1"/>
    <col min="2" max="2" width="22.6640625" style="19" customWidth="1"/>
    <col min="3" max="16384" width="9.109375" style="19"/>
  </cols>
  <sheetData>
    <row r="1" spans="1:3" ht="15.6" x14ac:dyDescent="0.3">
      <c r="A1" s="247" t="str">
        <f>+'kiadás-bevétel'!A1</f>
        <v xml:space="preserve">    /2020 (VII.   ) Önkormányzati rendelet </v>
      </c>
      <c r="B1" s="247"/>
      <c r="C1" s="35"/>
    </row>
    <row r="2" spans="1:3" ht="15.6" x14ac:dyDescent="0.3">
      <c r="A2" s="247" t="s">
        <v>75</v>
      </c>
      <c r="B2" s="247"/>
      <c r="C2" s="35"/>
    </row>
    <row r="3" spans="1:3" ht="15.6" x14ac:dyDescent="0.3">
      <c r="A3" s="247"/>
      <c r="B3" s="247"/>
    </row>
    <row r="4" spans="1:3" ht="15.6" x14ac:dyDescent="0.3">
      <c r="A4" s="12"/>
      <c r="B4" s="12" t="s">
        <v>662</v>
      </c>
      <c r="C4" s="11"/>
    </row>
    <row r="5" spans="1:3" ht="15.6" x14ac:dyDescent="0.3">
      <c r="B5" s="36" t="s">
        <v>76</v>
      </c>
    </row>
    <row r="6" spans="1:3" ht="15.6" x14ac:dyDescent="0.3">
      <c r="A6" s="15" t="s">
        <v>77</v>
      </c>
      <c r="B6" s="26">
        <v>0</v>
      </c>
    </row>
    <row r="7" spans="1:3" ht="15.6" x14ac:dyDescent="0.3">
      <c r="A7" s="15" t="s">
        <v>78</v>
      </c>
      <c r="B7" s="26">
        <v>0</v>
      </c>
    </row>
    <row r="8" spans="1:3" ht="15.6" x14ac:dyDescent="0.3">
      <c r="A8" s="15" t="s">
        <v>79</v>
      </c>
      <c r="B8" s="26">
        <v>0</v>
      </c>
    </row>
    <row r="9" spans="1:3" ht="15.6" x14ac:dyDescent="0.3">
      <c r="A9" s="15" t="s">
        <v>80</v>
      </c>
      <c r="B9" s="26">
        <v>0</v>
      </c>
    </row>
    <row r="10" spans="1:3" ht="15.6" x14ac:dyDescent="0.3">
      <c r="A10" s="18" t="s">
        <v>81</v>
      </c>
      <c r="B10" s="27">
        <f>SUM(B6:B9)</f>
        <v>0</v>
      </c>
    </row>
    <row r="11" spans="1:3" ht="15.6" x14ac:dyDescent="0.3">
      <c r="A11" s="15" t="s">
        <v>82</v>
      </c>
      <c r="B11" s="26">
        <v>0</v>
      </c>
    </row>
    <row r="12" spans="1:3" ht="33" customHeight="1" x14ac:dyDescent="0.3">
      <c r="A12" s="17" t="s">
        <v>83</v>
      </c>
      <c r="B12" s="26">
        <v>0</v>
      </c>
    </row>
    <row r="13" spans="1:3" ht="15.6" x14ac:dyDescent="0.3">
      <c r="A13" s="15" t="s">
        <v>84</v>
      </c>
      <c r="B13" s="26">
        <v>0</v>
      </c>
    </row>
    <row r="14" spans="1:3" ht="15.6" x14ac:dyDescent="0.3">
      <c r="A14" s="15" t="s">
        <v>85</v>
      </c>
      <c r="B14" s="26">
        <v>0</v>
      </c>
    </row>
    <row r="15" spans="1:3" ht="15.6" x14ac:dyDescent="0.3">
      <c r="A15" s="15" t="s">
        <v>86</v>
      </c>
      <c r="B15" s="26">
        <v>2</v>
      </c>
    </row>
    <row r="16" spans="1:3" ht="15.6" x14ac:dyDescent="0.3">
      <c r="A16" s="15" t="s">
        <v>87</v>
      </c>
      <c r="B16" s="26">
        <v>0</v>
      </c>
    </row>
    <row r="17" spans="1:2" ht="15.6" x14ac:dyDescent="0.3">
      <c r="A17" s="15" t="s">
        <v>88</v>
      </c>
      <c r="B17" s="26">
        <v>0</v>
      </c>
    </row>
    <row r="18" spans="1:2" ht="15.6" x14ac:dyDescent="0.3">
      <c r="A18" s="18" t="s">
        <v>89</v>
      </c>
      <c r="B18" s="27">
        <f>SUM(B11:B17)</f>
        <v>2</v>
      </c>
    </row>
    <row r="19" spans="1:2" ht="15.6" x14ac:dyDescent="0.3">
      <c r="A19" s="15" t="s">
        <v>90</v>
      </c>
      <c r="B19" s="26">
        <v>1</v>
      </c>
    </row>
    <row r="20" spans="1:2" ht="15.6" x14ac:dyDescent="0.3">
      <c r="A20" s="15" t="s">
        <v>91</v>
      </c>
      <c r="B20" s="26">
        <v>0</v>
      </c>
    </row>
    <row r="21" spans="1:2" ht="15.6" x14ac:dyDescent="0.3">
      <c r="A21" s="15" t="s">
        <v>92</v>
      </c>
      <c r="B21" s="26">
        <v>4</v>
      </c>
    </row>
    <row r="22" spans="1:2" ht="15.6" x14ac:dyDescent="0.3">
      <c r="A22" s="18" t="s">
        <v>93</v>
      </c>
      <c r="B22" s="27">
        <f>SUM(B19:B21)</f>
        <v>5</v>
      </c>
    </row>
    <row r="23" spans="1:2" ht="15.6" x14ac:dyDescent="0.3">
      <c r="A23" s="15" t="s">
        <v>94</v>
      </c>
      <c r="B23" s="26">
        <v>1</v>
      </c>
    </row>
    <row r="24" spans="1:2" ht="15.6" x14ac:dyDescent="0.3">
      <c r="A24" s="15" t="s">
        <v>95</v>
      </c>
      <c r="B24" s="26">
        <v>0</v>
      </c>
    </row>
    <row r="25" spans="1:2" ht="15.6" x14ac:dyDescent="0.3">
      <c r="A25" s="18" t="s">
        <v>96</v>
      </c>
      <c r="B25" s="27">
        <f>SUM(B23:B24)</f>
        <v>1</v>
      </c>
    </row>
    <row r="26" spans="1:2" ht="51" customHeight="1" x14ac:dyDescent="0.3">
      <c r="A26" s="168" t="s">
        <v>506</v>
      </c>
      <c r="B26" s="189">
        <f>B10+B18+B22+B25</f>
        <v>8</v>
      </c>
    </row>
  </sheetData>
  <mergeCells count="3">
    <mergeCell ref="A1:B1"/>
    <mergeCell ref="A2:B2"/>
    <mergeCell ref="A3:B3"/>
  </mergeCells>
  <phoneticPr fontId="6" type="noConversion"/>
  <pageMargins left="0.55118110236220474" right="0.55118110236220474" top="0.98425196850393704" bottom="0.98425196850393704" header="0.51181102362204722" footer="0.51181102362204722"/>
  <pageSetup paperSize="9" scale="94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227"/>
  <sheetViews>
    <sheetView topLeftCell="A17" workbookViewId="0">
      <selection activeCell="E77" sqref="E77"/>
    </sheetView>
  </sheetViews>
  <sheetFormatPr defaultRowHeight="14.4" x14ac:dyDescent="0.3"/>
  <cols>
    <col min="1" max="1" width="62.33203125" customWidth="1"/>
    <col min="3" max="3" width="20.6640625" bestFit="1" customWidth="1"/>
    <col min="4" max="4" width="10.88671875" customWidth="1"/>
    <col min="5" max="5" width="14.44140625" style="243" bestFit="1" customWidth="1"/>
  </cols>
  <sheetData>
    <row r="1" spans="1:5" ht="15.6" x14ac:dyDescent="0.3">
      <c r="A1" s="247" t="str">
        <f>+'kiadás-bevétel'!A1</f>
        <v xml:space="preserve">    /2020 (VII.   ) Önkormányzati rendelet </v>
      </c>
      <c r="B1" s="247"/>
      <c r="C1" s="247"/>
      <c r="D1" s="19"/>
      <c r="E1" s="240" t="s">
        <v>661</v>
      </c>
    </row>
    <row r="2" spans="1:5" ht="15.6" x14ac:dyDescent="0.3">
      <c r="A2" s="247" t="s">
        <v>101</v>
      </c>
      <c r="B2" s="247"/>
      <c r="C2" s="247"/>
      <c r="D2" s="35"/>
      <c r="E2" s="241"/>
    </row>
    <row r="3" spans="1:5" ht="15.6" x14ac:dyDescent="0.3">
      <c r="A3" s="12"/>
      <c r="B3" s="14"/>
      <c r="C3" s="11"/>
      <c r="D3" s="9"/>
      <c r="E3" s="31"/>
    </row>
    <row r="4" spans="1:5" ht="15.6" x14ac:dyDescent="0.3">
      <c r="A4" s="19"/>
      <c r="B4" s="19"/>
      <c r="C4" s="29"/>
      <c r="D4" s="19"/>
      <c r="E4" s="242" t="s">
        <v>551</v>
      </c>
    </row>
    <row r="5" spans="1:5" ht="93.6" x14ac:dyDescent="0.3">
      <c r="A5" s="66" t="str">
        <f>+'kiadás-bevétel'!A4</f>
        <v>Megnevezés</v>
      </c>
      <c r="B5" s="66" t="str">
        <f>+'kiadás-bevétel'!B4</f>
        <v>Rovat-kód</v>
      </c>
      <c r="C5" s="239" t="s">
        <v>668</v>
      </c>
      <c r="D5" s="66" t="s">
        <v>676</v>
      </c>
      <c r="E5" s="66" t="s">
        <v>677</v>
      </c>
    </row>
    <row r="6" spans="1:5" ht="15.6" x14ac:dyDescent="0.3">
      <c r="A6" s="146" t="str">
        <f>+'1.kiad.'!A7</f>
        <v>Foglalkoztatottak személyi juttatásai</v>
      </c>
      <c r="B6" s="146" t="str">
        <f>+'1.kiad.'!B7</f>
        <v>K11</v>
      </c>
      <c r="C6" s="224">
        <f>SUM(C7:C19)</f>
        <v>3743133</v>
      </c>
      <c r="D6" s="220">
        <v>0</v>
      </c>
      <c r="E6" s="224">
        <v>3743133</v>
      </c>
    </row>
    <row r="7" spans="1:5" ht="15.6" x14ac:dyDescent="0.3">
      <c r="A7" s="142" t="str">
        <f>+'1.kiad.'!A8</f>
        <v>Törvény szerinti illetmények, munkabérek</v>
      </c>
      <c r="B7" s="142" t="str">
        <f>+'1.kiad.'!B8</f>
        <v>K1101</v>
      </c>
      <c r="C7" s="223">
        <f>'1.kiad.'!E8</f>
        <v>3682644</v>
      </c>
      <c r="D7" s="220">
        <v>0</v>
      </c>
      <c r="E7" s="223">
        <v>3682644</v>
      </c>
    </row>
    <row r="8" spans="1:5" ht="15.6" x14ac:dyDescent="0.3">
      <c r="A8" s="142" t="str">
        <f>+'1.kiad.'!A9</f>
        <v>Normatív jutalmak</v>
      </c>
      <c r="B8" s="142" t="str">
        <f>+'1.kiad.'!B9</f>
        <v>K1102</v>
      </c>
      <c r="C8" s="223">
        <f>'1.kiad.'!E9</f>
        <v>0</v>
      </c>
      <c r="D8" s="220">
        <v>0</v>
      </c>
      <c r="E8" s="223">
        <v>0</v>
      </c>
    </row>
    <row r="9" spans="1:5" ht="15.6" x14ac:dyDescent="0.3">
      <c r="A9" s="142" t="str">
        <f>+'1.kiad.'!A10</f>
        <v>Céljuttatás, projektprémium</v>
      </c>
      <c r="B9" s="142" t="str">
        <f>+'1.kiad.'!B10</f>
        <v>K1103</v>
      </c>
      <c r="C9" s="223">
        <f>'1.kiad.'!E10</f>
        <v>0</v>
      </c>
      <c r="D9" s="220">
        <v>0</v>
      </c>
      <c r="E9" s="223">
        <v>0</v>
      </c>
    </row>
    <row r="10" spans="1:5" ht="15.6" x14ac:dyDescent="0.3">
      <c r="A10" s="142" t="str">
        <f>+'1.kiad.'!A11</f>
        <v>Készenléti, ügyeleti, helyettesítési díj, túlóra, túlszolgálat</v>
      </c>
      <c r="B10" s="142" t="str">
        <f>+'1.kiad.'!B11</f>
        <v>K1104</v>
      </c>
      <c r="C10" s="223">
        <f>'1.kiad.'!E11</f>
        <v>0</v>
      </c>
      <c r="D10" s="220">
        <v>0</v>
      </c>
      <c r="E10" s="223">
        <v>0</v>
      </c>
    </row>
    <row r="11" spans="1:5" ht="15.6" x14ac:dyDescent="0.3">
      <c r="A11" s="142" t="str">
        <f>+'1.kiad.'!A12</f>
        <v>Végkielégítés</v>
      </c>
      <c r="B11" s="142" t="str">
        <f>+'1.kiad.'!B12</f>
        <v>K1105</v>
      </c>
      <c r="C11" s="223">
        <f>'1.kiad.'!E12</f>
        <v>0</v>
      </c>
      <c r="D11" s="220">
        <v>0</v>
      </c>
      <c r="E11" s="223">
        <v>0</v>
      </c>
    </row>
    <row r="12" spans="1:5" ht="15.6" x14ac:dyDescent="0.3">
      <c r="A12" s="142" t="str">
        <f>+'1.kiad.'!A13</f>
        <v>Jubileumi jutalom</v>
      </c>
      <c r="B12" s="142" t="str">
        <f>+'1.kiad.'!B13</f>
        <v>K1106</v>
      </c>
      <c r="C12" s="223">
        <f>'1.kiad.'!E13</f>
        <v>0</v>
      </c>
      <c r="D12" s="220">
        <v>0</v>
      </c>
      <c r="E12" s="223">
        <v>0</v>
      </c>
    </row>
    <row r="13" spans="1:5" ht="15.6" x14ac:dyDescent="0.3">
      <c r="A13" s="142" t="str">
        <f>+'1.kiad.'!A14</f>
        <v>Béren kívüli juttatások</v>
      </c>
      <c r="B13" s="142" t="str">
        <f>+'1.kiad.'!B14</f>
        <v>K1107</v>
      </c>
      <c r="C13" s="223">
        <f>'1.kiad.'!E14</f>
        <v>0</v>
      </c>
      <c r="D13" s="220">
        <v>0</v>
      </c>
      <c r="E13" s="223">
        <v>0</v>
      </c>
    </row>
    <row r="14" spans="1:5" ht="15.6" x14ac:dyDescent="0.3">
      <c r="A14" s="142" t="str">
        <f>+'1.kiad.'!A15</f>
        <v>Ruházati költségtérítés</v>
      </c>
      <c r="B14" s="142" t="str">
        <f>+'1.kiad.'!B15</f>
        <v>K1108</v>
      </c>
      <c r="C14" s="223">
        <f>'1.kiad.'!E15</f>
        <v>0</v>
      </c>
      <c r="D14" s="220">
        <v>0</v>
      </c>
      <c r="E14" s="223">
        <v>0</v>
      </c>
    </row>
    <row r="15" spans="1:5" ht="15.6" x14ac:dyDescent="0.3">
      <c r="A15" s="142" t="str">
        <f>+'1.kiad.'!A16</f>
        <v>Közlekedési költségtérítés</v>
      </c>
      <c r="B15" s="142" t="str">
        <f>+'1.kiad.'!B16</f>
        <v>K1109</v>
      </c>
      <c r="C15" s="223">
        <f>'1.kiad.'!E16</f>
        <v>0</v>
      </c>
      <c r="D15" s="220">
        <v>0</v>
      </c>
      <c r="E15" s="223">
        <v>0</v>
      </c>
    </row>
    <row r="16" spans="1:5" ht="15.6" x14ac:dyDescent="0.3">
      <c r="A16" s="142" t="str">
        <f>+'1.kiad.'!A17</f>
        <v>Egyéb költségtérítések</v>
      </c>
      <c r="B16" s="142" t="str">
        <f>+'1.kiad.'!B17</f>
        <v>K1110</v>
      </c>
      <c r="C16" s="223">
        <f>'1.kiad.'!E17</f>
        <v>0</v>
      </c>
      <c r="D16" s="220">
        <v>0</v>
      </c>
      <c r="E16" s="223">
        <v>0</v>
      </c>
    </row>
    <row r="17" spans="1:5" ht="15.6" x14ac:dyDescent="0.3">
      <c r="A17" s="142" t="str">
        <f>+'1.kiad.'!A18</f>
        <v>Lakhatási támogatások</v>
      </c>
      <c r="B17" s="142" t="str">
        <f>+'1.kiad.'!B18</f>
        <v>K1111</v>
      </c>
      <c r="C17" s="223">
        <f>'1.kiad.'!E18</f>
        <v>0</v>
      </c>
      <c r="D17" s="220">
        <v>0</v>
      </c>
      <c r="E17" s="223">
        <v>0</v>
      </c>
    </row>
    <row r="18" spans="1:5" ht="15.6" x14ac:dyDescent="0.3">
      <c r="A18" s="142" t="str">
        <f>+'1.kiad.'!A19</f>
        <v>Szociális támogatások</v>
      </c>
      <c r="B18" s="142" t="str">
        <f>+'1.kiad.'!B19</f>
        <v>K1112</v>
      </c>
      <c r="C18" s="223">
        <f>'1.kiad.'!E19</f>
        <v>0</v>
      </c>
      <c r="D18" s="220">
        <v>0</v>
      </c>
      <c r="E18" s="223">
        <v>0</v>
      </c>
    </row>
    <row r="19" spans="1:5" ht="15.6" x14ac:dyDescent="0.3">
      <c r="A19" s="142" t="str">
        <f>+'1.kiad.'!A20</f>
        <v>Foglalkoztatottak egyéb személyi juttatásai</v>
      </c>
      <c r="B19" s="142" t="str">
        <f>+'1.kiad.'!B20</f>
        <v>K1113</v>
      </c>
      <c r="C19" s="223">
        <f>'1.kiad.'!E20</f>
        <v>60489</v>
      </c>
      <c r="D19" s="220">
        <v>0</v>
      </c>
      <c r="E19" s="223">
        <v>60489</v>
      </c>
    </row>
    <row r="20" spans="1:5" ht="15.6" x14ac:dyDescent="0.3">
      <c r="A20" s="146" t="str">
        <f>+'1.kiad.'!A21</f>
        <v>Külső személyi juttatások</v>
      </c>
      <c r="B20" s="146" t="str">
        <f>+'1.kiad.'!B21</f>
        <v>K12</v>
      </c>
      <c r="C20" s="224">
        <f>SUM(C21:C23)</f>
        <v>1232152</v>
      </c>
      <c r="D20" s="220">
        <v>0</v>
      </c>
      <c r="E20" s="224">
        <v>1232152</v>
      </c>
    </row>
    <row r="21" spans="1:5" ht="15.6" x14ac:dyDescent="0.3">
      <c r="A21" s="142" t="str">
        <f>+'1.kiad.'!A22</f>
        <v>Választott tisztségviselők juttatásai</v>
      </c>
      <c r="B21" s="142" t="str">
        <f>+'1.kiad.'!B22</f>
        <v>K121</v>
      </c>
      <c r="C21" s="223">
        <f>'1.kiad.'!E22</f>
        <v>961025</v>
      </c>
      <c r="D21" s="220">
        <v>0</v>
      </c>
      <c r="E21" s="223">
        <v>961025</v>
      </c>
    </row>
    <row r="22" spans="1:5" ht="15.6" x14ac:dyDescent="0.3">
      <c r="A22" s="142" t="str">
        <f>+'1.kiad.'!A23</f>
        <v>Munkavégzésre irányuló egyéb jogviszonyban nem saját foglalkoztatottnak fizetett juttatások</v>
      </c>
      <c r="B22" s="142" t="str">
        <f>+'1.kiad.'!B23</f>
        <v>K122</v>
      </c>
      <c r="C22" s="223">
        <f>'1.kiad.'!E23</f>
        <v>210000</v>
      </c>
      <c r="D22" s="220">
        <v>0</v>
      </c>
      <c r="E22" s="223">
        <v>210000</v>
      </c>
    </row>
    <row r="23" spans="1:5" ht="15.6" x14ac:dyDescent="0.3">
      <c r="A23" s="142" t="str">
        <f>+'1.kiad.'!A24</f>
        <v>Egyéb külső személyi juttatások</v>
      </c>
      <c r="B23" s="142" t="str">
        <f>+'1.kiad.'!B24</f>
        <v>K123</v>
      </c>
      <c r="C23" s="223">
        <f>'1.kiad.'!E24</f>
        <v>61127</v>
      </c>
      <c r="D23" s="220">
        <v>0</v>
      </c>
      <c r="E23" s="223">
        <v>61127</v>
      </c>
    </row>
    <row r="24" spans="1:5" ht="15.6" x14ac:dyDescent="0.3">
      <c r="A24" s="146" t="str">
        <f>+'1.kiad.'!A25</f>
        <v>Személyi juttatások</v>
      </c>
      <c r="B24" s="146" t="str">
        <f>+'1.kiad.'!B25</f>
        <v>K1</v>
      </c>
      <c r="C24" s="224">
        <f>+C6+C20</f>
        <v>4975285</v>
      </c>
      <c r="D24" s="220">
        <v>0</v>
      </c>
      <c r="E24" s="224">
        <v>4975285</v>
      </c>
    </row>
    <row r="25" spans="1:5" ht="15.6" x14ac:dyDescent="0.3">
      <c r="A25" s="146" t="str">
        <f>+'1.kiad.'!A26</f>
        <v>Munkaadókat terhelő járulékok és szociális hozzájárulási adó</v>
      </c>
      <c r="B25" s="146" t="str">
        <f>+'1.kiad.'!B26</f>
        <v>K2</v>
      </c>
      <c r="C25" s="224">
        <f>+'1.kiad.'!E26</f>
        <v>1135951</v>
      </c>
      <c r="D25" s="220">
        <v>0</v>
      </c>
      <c r="E25" s="224">
        <v>1135951</v>
      </c>
    </row>
    <row r="26" spans="1:5" ht="15.6" x14ac:dyDescent="0.3">
      <c r="A26" s="146" t="str">
        <f>+'1.kiad.'!A27</f>
        <v>Készletbeszerzés</v>
      </c>
      <c r="B26" s="146" t="str">
        <f>+'1.kiad.'!B27</f>
        <v>K31</v>
      </c>
      <c r="C26" s="224">
        <f>SUM(C27:C29)</f>
        <v>2129665</v>
      </c>
      <c r="D26" s="220">
        <v>0</v>
      </c>
      <c r="E26" s="224">
        <v>2129665</v>
      </c>
    </row>
    <row r="27" spans="1:5" ht="15.6" x14ac:dyDescent="0.3">
      <c r="A27" s="142" t="str">
        <f>+'1.kiad.'!A28</f>
        <v>Szakmai anyagok beszerzése</v>
      </c>
      <c r="B27" s="142" t="str">
        <f>+'1.kiad.'!B28</f>
        <v>K311</v>
      </c>
      <c r="C27" s="223">
        <f>'1.kiad.'!E28</f>
        <v>15068</v>
      </c>
      <c r="D27" s="220">
        <v>0</v>
      </c>
      <c r="E27" s="223">
        <v>15068</v>
      </c>
    </row>
    <row r="28" spans="1:5" ht="15.6" x14ac:dyDescent="0.3">
      <c r="A28" s="142" t="str">
        <f>+'1.kiad.'!A29</f>
        <v>Üzemeltetési anyagok beszerzése</v>
      </c>
      <c r="B28" s="142" t="str">
        <f>+'1.kiad.'!B29</f>
        <v>K312</v>
      </c>
      <c r="C28" s="223">
        <f>'1.kiad.'!E29</f>
        <v>2114597</v>
      </c>
      <c r="D28" s="220">
        <v>0</v>
      </c>
      <c r="E28" s="223">
        <v>2114597</v>
      </c>
    </row>
    <row r="29" spans="1:5" ht="15.6" x14ac:dyDescent="0.3">
      <c r="A29" s="142" t="str">
        <f>+'1.kiad.'!A30</f>
        <v>Árubeszerzés</v>
      </c>
      <c r="B29" s="142" t="str">
        <f>+'1.kiad.'!B30</f>
        <v>K313</v>
      </c>
      <c r="C29" s="223">
        <f>'1.kiad.'!E30</f>
        <v>0</v>
      </c>
      <c r="D29" s="220">
        <v>0</v>
      </c>
      <c r="E29" s="223">
        <v>0</v>
      </c>
    </row>
    <row r="30" spans="1:5" ht="15.6" x14ac:dyDescent="0.3">
      <c r="A30" s="146" t="str">
        <f>+'1.kiad.'!A31</f>
        <v>Kommunikációs szolgáltatások</v>
      </c>
      <c r="B30" s="146" t="str">
        <f>+'1.kiad.'!B31</f>
        <v>K32</v>
      </c>
      <c r="C30" s="224">
        <f>SUM(C31:C32)</f>
        <v>355101</v>
      </c>
      <c r="D30" s="220">
        <v>0</v>
      </c>
      <c r="E30" s="224">
        <v>355101</v>
      </c>
    </row>
    <row r="31" spans="1:5" ht="15.6" x14ac:dyDescent="0.3">
      <c r="A31" s="142" t="str">
        <f>+'1.kiad.'!A32</f>
        <v>Informatikai szolgáltatások igénybevétele</v>
      </c>
      <c r="B31" s="142" t="str">
        <f>+'1.kiad.'!B32</f>
        <v>K321</v>
      </c>
      <c r="C31" s="223">
        <f>'1.kiad.'!E32</f>
        <v>166915</v>
      </c>
      <c r="D31" s="220">
        <v>0</v>
      </c>
      <c r="E31" s="223">
        <v>166915</v>
      </c>
    </row>
    <row r="32" spans="1:5" ht="15.6" x14ac:dyDescent="0.3">
      <c r="A32" s="142" t="str">
        <f>+'1.kiad.'!A33</f>
        <v>Egyéb kommunikációs szolgáltatások</v>
      </c>
      <c r="B32" s="142" t="str">
        <f>+'1.kiad.'!B33</f>
        <v>K322</v>
      </c>
      <c r="C32" s="223">
        <f>'1.kiad.'!E33</f>
        <v>188186</v>
      </c>
      <c r="D32" s="220">
        <v>0</v>
      </c>
      <c r="E32" s="223">
        <v>188186</v>
      </c>
    </row>
    <row r="33" spans="1:5" ht="15.6" x14ac:dyDescent="0.3">
      <c r="A33" s="146" t="str">
        <f>+'1.kiad.'!A34</f>
        <v>Szolgáltatási kiadások</v>
      </c>
      <c r="B33" s="146" t="str">
        <f>+'1.kiad.'!B34</f>
        <v>K33</v>
      </c>
      <c r="C33" s="224">
        <f>SUM(C34:C40)</f>
        <v>4744473</v>
      </c>
      <c r="D33" s="220">
        <v>0</v>
      </c>
      <c r="E33" s="224">
        <v>4744473</v>
      </c>
    </row>
    <row r="34" spans="1:5" ht="15.6" x14ac:dyDescent="0.3">
      <c r="A34" s="142" t="str">
        <f>+'1.kiad.'!A35</f>
        <v>Közüzemi díjak</v>
      </c>
      <c r="B34" s="142" t="str">
        <f>+'1.kiad.'!B35</f>
        <v>K331</v>
      </c>
      <c r="C34" s="223">
        <f>'1.kiad.'!E35</f>
        <v>1625782</v>
      </c>
      <c r="D34" s="220">
        <v>0</v>
      </c>
      <c r="E34" s="223">
        <v>1625782</v>
      </c>
    </row>
    <row r="35" spans="1:5" ht="15.6" x14ac:dyDescent="0.3">
      <c r="A35" s="142" t="str">
        <f>+'1.kiad.'!A36</f>
        <v>Vásárolt élelmezés</v>
      </c>
      <c r="B35" s="142" t="str">
        <f>+'1.kiad.'!B36</f>
        <v>K332</v>
      </c>
      <c r="C35" s="223">
        <f>'1.kiad.'!E36</f>
        <v>0</v>
      </c>
      <c r="D35" s="220">
        <v>0</v>
      </c>
      <c r="E35" s="223">
        <v>0</v>
      </c>
    </row>
    <row r="36" spans="1:5" ht="15.6" x14ac:dyDescent="0.3">
      <c r="A36" s="142" t="str">
        <f>+'1.kiad.'!A37</f>
        <v>Bérleti és lízing díjak</v>
      </c>
      <c r="B36" s="142" t="str">
        <f>+'1.kiad.'!B37</f>
        <v>K333</v>
      </c>
      <c r="C36" s="223">
        <f>'1.kiad.'!E37</f>
        <v>3150</v>
      </c>
      <c r="D36" s="220">
        <v>0</v>
      </c>
      <c r="E36" s="223">
        <v>3150</v>
      </c>
    </row>
    <row r="37" spans="1:5" ht="15.6" x14ac:dyDescent="0.3">
      <c r="A37" s="142" t="str">
        <f>+'1.kiad.'!A38</f>
        <v>Karbantartási, kisjavítási szolgáltatások</v>
      </c>
      <c r="B37" s="142" t="str">
        <f>+'1.kiad.'!B38</f>
        <v>K334</v>
      </c>
      <c r="C37" s="223">
        <f>'1.kiad.'!E38</f>
        <v>435695</v>
      </c>
      <c r="D37" s="220">
        <v>0</v>
      </c>
      <c r="E37" s="223">
        <v>435695</v>
      </c>
    </row>
    <row r="38" spans="1:5" ht="15.6" x14ac:dyDescent="0.3">
      <c r="A38" s="142" t="str">
        <f>+'1.kiad.'!A39</f>
        <v>Közvetített szolgáltatások</v>
      </c>
      <c r="B38" s="142" t="str">
        <f>+'1.kiad.'!B39</f>
        <v>K335</v>
      </c>
      <c r="C38" s="223">
        <f>'1.kiad.'!E39</f>
        <v>0</v>
      </c>
      <c r="D38" s="220">
        <v>0</v>
      </c>
      <c r="E38" s="223">
        <v>0</v>
      </c>
    </row>
    <row r="39" spans="1:5" ht="15.6" x14ac:dyDescent="0.3">
      <c r="A39" s="142" t="str">
        <f>+'1.kiad.'!A40</f>
        <v>Szakmai tevékenységet segítő szolgáltatások</v>
      </c>
      <c r="B39" s="142" t="str">
        <f>+'1.kiad.'!B40</f>
        <v>K336</v>
      </c>
      <c r="C39" s="223">
        <f>'1.kiad.'!E40</f>
        <v>1074990</v>
      </c>
      <c r="D39" s="220">
        <v>0</v>
      </c>
      <c r="E39" s="223">
        <v>1074990</v>
      </c>
    </row>
    <row r="40" spans="1:5" ht="15.6" x14ac:dyDescent="0.3">
      <c r="A40" s="142" t="str">
        <f>+'1.kiad.'!A41</f>
        <v>Egyéb szolgáltatások</v>
      </c>
      <c r="B40" s="142" t="str">
        <f>+'1.kiad.'!B41</f>
        <v>K337</v>
      </c>
      <c r="C40" s="223">
        <f>'1.kiad.'!E41</f>
        <v>1604856</v>
      </c>
      <c r="D40" s="220">
        <v>0</v>
      </c>
      <c r="E40" s="223">
        <v>1604856</v>
      </c>
    </row>
    <row r="41" spans="1:5" ht="15.6" x14ac:dyDescent="0.3">
      <c r="A41" s="146" t="str">
        <f>+'1.kiad.'!A42</f>
        <v>Kiküldetések, reklám- és propagandakiadások</v>
      </c>
      <c r="B41" s="146" t="str">
        <f>+'1.kiad.'!B42</f>
        <v>K34</v>
      </c>
      <c r="C41" s="224">
        <f>SUM(C42:C43)</f>
        <v>30876</v>
      </c>
      <c r="D41" s="220">
        <v>0</v>
      </c>
      <c r="E41" s="224">
        <v>30876</v>
      </c>
    </row>
    <row r="42" spans="1:5" ht="15.6" x14ac:dyDescent="0.3">
      <c r="A42" s="142" t="str">
        <f>+'1.kiad.'!A43</f>
        <v>Kiküldetések kiadásai</v>
      </c>
      <c r="B42" s="142" t="str">
        <f>+'1.kiad.'!B43</f>
        <v>K341</v>
      </c>
      <c r="C42" s="223">
        <f>'1.kiad.'!E43</f>
        <v>0</v>
      </c>
      <c r="D42" s="220">
        <v>0</v>
      </c>
      <c r="E42" s="223">
        <v>0</v>
      </c>
    </row>
    <row r="43" spans="1:5" ht="15.6" x14ac:dyDescent="0.3">
      <c r="A43" s="142" t="str">
        <f>+'1.kiad.'!A44</f>
        <v>Reklám- és propagandakiadások</v>
      </c>
      <c r="B43" s="142" t="str">
        <f>+'1.kiad.'!B44</f>
        <v>K342</v>
      </c>
      <c r="C43" s="223">
        <f>'1.kiad.'!E44</f>
        <v>30876</v>
      </c>
      <c r="D43" s="220">
        <v>0</v>
      </c>
      <c r="E43" s="223">
        <v>30876</v>
      </c>
    </row>
    <row r="44" spans="1:5" ht="15.6" x14ac:dyDescent="0.3">
      <c r="A44" s="146" t="str">
        <f>+'1.kiad.'!A45</f>
        <v>Különféle befizetések és egyéb dologi kiadások</v>
      </c>
      <c r="B44" s="146" t="str">
        <f>+'1.kiad.'!B45</f>
        <v>K35</v>
      </c>
      <c r="C44" s="224">
        <f>SUM(C45:C49)</f>
        <v>1225654</v>
      </c>
      <c r="D44" s="220">
        <v>0</v>
      </c>
      <c r="E44" s="224">
        <v>1225654</v>
      </c>
    </row>
    <row r="45" spans="1:5" ht="15.6" x14ac:dyDescent="0.3">
      <c r="A45" s="142" t="str">
        <f>+'1.kiad.'!A46</f>
        <v>Működési célú előzetesen felszámított általános forgalmi adó</v>
      </c>
      <c r="B45" s="142" t="str">
        <f>+'1.kiad.'!B46</f>
        <v>K351</v>
      </c>
      <c r="C45" s="226">
        <f>'1.kiad.'!E46</f>
        <v>1151032</v>
      </c>
      <c r="D45" s="220">
        <v>0</v>
      </c>
      <c r="E45" s="226">
        <v>1151032</v>
      </c>
    </row>
    <row r="46" spans="1:5" ht="15.6" x14ac:dyDescent="0.3">
      <c r="A46" s="142" t="str">
        <f>+'1.kiad.'!A47</f>
        <v>Fizetendő általános forgalmi adó</v>
      </c>
      <c r="B46" s="142" t="str">
        <f>+'1.kiad.'!B47</f>
        <v>K352</v>
      </c>
      <c r="C46" s="226">
        <f>'1.kiad.'!E47</f>
        <v>0</v>
      </c>
      <c r="D46" s="220">
        <v>0</v>
      </c>
      <c r="E46" s="226">
        <v>0</v>
      </c>
    </row>
    <row r="47" spans="1:5" ht="15.6" x14ac:dyDescent="0.3">
      <c r="A47" s="142" t="str">
        <f>+'1.kiad.'!A48</f>
        <v>Kamatkiadások</v>
      </c>
      <c r="B47" s="142" t="str">
        <f>+'1.kiad.'!B48</f>
        <v>K353</v>
      </c>
      <c r="C47" s="226">
        <f>'1.kiad.'!E48</f>
        <v>6196</v>
      </c>
      <c r="D47" s="220">
        <v>0</v>
      </c>
      <c r="E47" s="226">
        <v>6196</v>
      </c>
    </row>
    <row r="48" spans="1:5" ht="15.6" x14ac:dyDescent="0.3">
      <c r="A48" s="142" t="str">
        <f>+'1.kiad.'!A49</f>
        <v>Egyéb pénzügyi műveletek kiadásai</v>
      </c>
      <c r="B48" s="142" t="str">
        <f>+'1.kiad.'!B49</f>
        <v>K354</v>
      </c>
      <c r="C48" s="226">
        <f>'1.kiad.'!E49</f>
        <v>0</v>
      </c>
      <c r="D48" s="220">
        <v>0</v>
      </c>
      <c r="E48" s="226">
        <v>0</v>
      </c>
    </row>
    <row r="49" spans="1:5" ht="15.6" x14ac:dyDescent="0.3">
      <c r="A49" s="142" t="str">
        <f>+'1.kiad.'!A50</f>
        <v>Egyéb dologi kiadások</v>
      </c>
      <c r="B49" s="142" t="str">
        <f>+'1.kiad.'!B50</f>
        <v>K355</v>
      </c>
      <c r="C49" s="226">
        <f>'1.kiad.'!E50</f>
        <v>68426</v>
      </c>
      <c r="D49" s="220">
        <v>0</v>
      </c>
      <c r="E49" s="226">
        <v>68426</v>
      </c>
    </row>
    <row r="50" spans="1:5" ht="15.6" x14ac:dyDescent="0.3">
      <c r="A50" s="146" t="str">
        <f>+'1.kiad.'!A51</f>
        <v>Dologi kiadások</v>
      </c>
      <c r="B50" s="146" t="str">
        <f>+'1.kiad.'!B51</f>
        <v>K3</v>
      </c>
      <c r="C50" s="224">
        <f>C26+C30+C33+C41+C44</f>
        <v>8485769</v>
      </c>
      <c r="D50" s="220">
        <v>0</v>
      </c>
      <c r="E50" s="224">
        <v>8485769</v>
      </c>
    </row>
    <row r="51" spans="1:5" ht="15.6" x14ac:dyDescent="0.3">
      <c r="A51" s="142" t="str">
        <f>+'1.kiad.'!A52</f>
        <v>Társadalombiztosítási ellátások</v>
      </c>
      <c r="B51" s="142" t="str">
        <f>+'1.kiad.'!B52</f>
        <v>K41</v>
      </c>
      <c r="C51" s="223">
        <f>'1.kiad.'!E52</f>
        <v>0</v>
      </c>
      <c r="D51" s="220">
        <v>0</v>
      </c>
      <c r="E51" s="223">
        <v>0</v>
      </c>
    </row>
    <row r="52" spans="1:5" ht="15.6" x14ac:dyDescent="0.3">
      <c r="A52" s="142" t="str">
        <f>+'1.kiad.'!A53</f>
        <v>Családi támogatások</v>
      </c>
      <c r="B52" s="142" t="str">
        <f>+'1.kiad.'!B53</f>
        <v>K42</v>
      </c>
      <c r="C52" s="223">
        <f>'1.kiad.'!E53</f>
        <v>0</v>
      </c>
      <c r="D52" s="220">
        <v>0</v>
      </c>
      <c r="E52" s="223">
        <v>0</v>
      </c>
    </row>
    <row r="53" spans="1:5" ht="15.6" x14ac:dyDescent="0.3">
      <c r="A53" s="142" t="str">
        <f>+'1.kiad.'!A54</f>
        <v>Pénzbeli kárpótlások, kártérítések</v>
      </c>
      <c r="B53" s="142" t="str">
        <f>+'1.kiad.'!B54</f>
        <v>K43</v>
      </c>
      <c r="C53" s="223">
        <f>'1.kiad.'!E54</f>
        <v>0</v>
      </c>
      <c r="D53" s="220">
        <v>0</v>
      </c>
      <c r="E53" s="223">
        <v>0</v>
      </c>
    </row>
    <row r="54" spans="1:5" ht="15.6" x14ac:dyDescent="0.3">
      <c r="A54" s="142" t="str">
        <f>+'1.kiad.'!A55</f>
        <v>Betegséggel kapcsolatos (nem társadalombiztosítási) ellátások</v>
      </c>
      <c r="B54" s="142" t="str">
        <f>+'1.kiad.'!B55</f>
        <v>K44</v>
      </c>
      <c r="C54" s="223">
        <f>'1.kiad.'!E55</f>
        <v>84000</v>
      </c>
      <c r="D54" s="220">
        <v>0</v>
      </c>
      <c r="E54" s="223">
        <v>84000</v>
      </c>
    </row>
    <row r="55" spans="1:5" ht="15.6" x14ac:dyDescent="0.3">
      <c r="A55" s="142" t="str">
        <f>+'1.kiad.'!A56</f>
        <v>Foglalkoztatással, munkanélküliséggel kapcsolatos ellátások</v>
      </c>
      <c r="B55" s="142" t="str">
        <f>+'1.kiad.'!B56</f>
        <v>K45</v>
      </c>
      <c r="C55" s="223">
        <f>'1.kiad.'!E56</f>
        <v>0</v>
      </c>
      <c r="D55" s="220">
        <v>0</v>
      </c>
      <c r="E55" s="223">
        <v>0</v>
      </c>
    </row>
    <row r="56" spans="1:5" ht="15.6" x14ac:dyDescent="0.3">
      <c r="A56" s="142" t="str">
        <f>+'1.kiad.'!A57</f>
        <v>Lakhatással kapcsolatos ellátások</v>
      </c>
      <c r="B56" s="142" t="str">
        <f>+'1.kiad.'!B57</f>
        <v>K46</v>
      </c>
      <c r="C56" s="223">
        <f>'1.kiad.'!E57</f>
        <v>0</v>
      </c>
      <c r="D56" s="220">
        <v>0</v>
      </c>
      <c r="E56" s="223">
        <v>0</v>
      </c>
    </row>
    <row r="57" spans="1:5" ht="15.6" x14ac:dyDescent="0.3">
      <c r="A57" s="142" t="str">
        <f>+'1.kiad.'!A58</f>
        <v>Intézményi ellátottak pénzbeli juttatásai</v>
      </c>
      <c r="B57" s="142" t="str">
        <f>+'1.kiad.'!B58</f>
        <v>K47</v>
      </c>
      <c r="C57" s="223">
        <f>'1.kiad.'!E58</f>
        <v>0</v>
      </c>
      <c r="D57" s="220">
        <v>0</v>
      </c>
      <c r="E57" s="223">
        <v>0</v>
      </c>
    </row>
    <row r="58" spans="1:5" ht="15.6" x14ac:dyDescent="0.3">
      <c r="A58" s="142" t="str">
        <f>+'1.kiad.'!A59</f>
        <v>Egyéb nem intézményi ellátások</v>
      </c>
      <c r="B58" s="142" t="str">
        <f>+'1.kiad.'!B59</f>
        <v>K48</v>
      </c>
      <c r="C58" s="223">
        <f>'1.kiad.'!E59</f>
        <v>305000</v>
      </c>
      <c r="D58" s="220">
        <v>0</v>
      </c>
      <c r="E58" s="223">
        <v>305000</v>
      </c>
    </row>
    <row r="59" spans="1:5" ht="15.6" x14ac:dyDescent="0.3">
      <c r="A59" s="146" t="str">
        <f>+'1.kiad.'!A60</f>
        <v>Ellátottak pénzbeli juttatásai</v>
      </c>
      <c r="B59" s="146" t="str">
        <f>+'1.kiad.'!B60</f>
        <v>K4</v>
      </c>
      <c r="C59" s="224">
        <f>SUM(C51:C58)</f>
        <v>389000</v>
      </c>
      <c r="D59" s="220">
        <v>0</v>
      </c>
      <c r="E59" s="224">
        <v>389000</v>
      </c>
    </row>
    <row r="60" spans="1:5" ht="15.6" x14ac:dyDescent="0.3">
      <c r="A60" s="142" t="str">
        <f>+'1.kiad.'!A61</f>
        <v>Nemzetközi kötelezettségek</v>
      </c>
      <c r="B60" s="142" t="str">
        <f>+'1.kiad.'!B61</f>
        <v>K501</v>
      </c>
      <c r="C60" s="223">
        <f>'1.kiad.'!E61</f>
        <v>0</v>
      </c>
      <c r="D60" s="220">
        <v>0</v>
      </c>
      <c r="E60" s="223">
        <v>0</v>
      </c>
    </row>
    <row r="61" spans="1:5" ht="15.6" x14ac:dyDescent="0.3">
      <c r="A61" s="142" t="str">
        <f>+'1.kiad.'!A62</f>
        <v>Elvonások és befizetések</v>
      </c>
      <c r="B61" s="142" t="str">
        <f>+'1.kiad.'!B62</f>
        <v>K502</v>
      </c>
      <c r="C61" s="223">
        <f>'1.kiad.'!E62</f>
        <v>764300</v>
      </c>
      <c r="D61" s="220">
        <v>0</v>
      </c>
      <c r="E61" s="223">
        <v>764300</v>
      </c>
    </row>
    <row r="62" spans="1:5" ht="15.6" x14ac:dyDescent="0.3">
      <c r="A62" s="144" t="str">
        <f>+'1.kiad.'!A63</f>
        <v>A helyi önkormányzatok előző évi elszámolásából származó kiadások</v>
      </c>
      <c r="B62" s="144" t="str">
        <f>+'1.kiad.'!B63</f>
        <v>K5021</v>
      </c>
      <c r="C62" s="225">
        <f>'1.kiad.'!E63</f>
        <v>764300</v>
      </c>
      <c r="D62" s="220">
        <v>0</v>
      </c>
      <c r="E62" s="225">
        <v>764300</v>
      </c>
    </row>
    <row r="63" spans="1:5" ht="15.6" x14ac:dyDescent="0.3">
      <c r="A63" s="142" t="str">
        <f>+'1.kiad.'!A64</f>
        <v>Működési célú garancia- és kezességvállalásból származó kifizetés államháztartáson belülre</v>
      </c>
      <c r="B63" s="142" t="str">
        <f>+'1.kiad.'!B64</f>
        <v>K503</v>
      </c>
      <c r="C63" s="223">
        <f>'1.kiad.'!E64</f>
        <v>0</v>
      </c>
      <c r="D63" s="220">
        <v>0</v>
      </c>
      <c r="E63" s="223">
        <v>0</v>
      </c>
    </row>
    <row r="64" spans="1:5" ht="15.6" x14ac:dyDescent="0.3">
      <c r="A64" s="142" t="str">
        <f>+'1.kiad.'!A65</f>
        <v>Működési célú visszatérítendő támogatások, kölcsönök nyújtása államháztartáson belülre</v>
      </c>
      <c r="B64" s="142" t="str">
        <f>+'1.kiad.'!B65</f>
        <v>K504</v>
      </c>
      <c r="C64" s="223">
        <f>'1.kiad.'!E65</f>
        <v>0</v>
      </c>
      <c r="D64" s="220">
        <v>0</v>
      </c>
      <c r="E64" s="223">
        <v>0</v>
      </c>
    </row>
    <row r="65" spans="1:5" ht="15.6" x14ac:dyDescent="0.3">
      <c r="A65" s="142" t="str">
        <f>+'1.kiad.'!A66</f>
        <v>Működési célú visszatérítendő támogatások, kölcsönök törlesztése államháztartáson belülre</v>
      </c>
      <c r="B65" s="142" t="str">
        <f>+'1.kiad.'!B66</f>
        <v>K505</v>
      </c>
      <c r="C65" s="223">
        <f>'1.kiad.'!E66</f>
        <v>0</v>
      </c>
      <c r="D65" s="220">
        <v>0</v>
      </c>
      <c r="E65" s="223">
        <v>0</v>
      </c>
    </row>
    <row r="66" spans="1:5" ht="15.6" x14ac:dyDescent="0.3">
      <c r="A66" s="142" t="str">
        <f>+'1.kiad.'!A67</f>
        <v>Egyéb működési célú támogatások államháztartáson belülre</v>
      </c>
      <c r="B66" s="142" t="str">
        <f>+'1.kiad.'!B67</f>
        <v>K506</v>
      </c>
      <c r="C66" s="223">
        <f>'1.kiad.'!E67</f>
        <v>3494182</v>
      </c>
      <c r="D66" s="220">
        <v>0</v>
      </c>
      <c r="E66" s="223">
        <v>3494182</v>
      </c>
    </row>
    <row r="67" spans="1:5" ht="15.6" x14ac:dyDescent="0.3">
      <c r="A67" s="142" t="str">
        <f>+'1.kiad.'!A68</f>
        <v>Működési célú garancia- és kezességvállalásból származó kifizetés államháztartáson kívülre</v>
      </c>
      <c r="B67" s="142" t="str">
        <f>+'1.kiad.'!B68</f>
        <v>K507</v>
      </c>
      <c r="C67" s="223">
        <f>'1.kiad.'!E68</f>
        <v>0</v>
      </c>
      <c r="D67" s="220">
        <v>0</v>
      </c>
      <c r="E67" s="223">
        <v>0</v>
      </c>
    </row>
    <row r="68" spans="1:5" ht="15.6" x14ac:dyDescent="0.3">
      <c r="A68" s="142" t="str">
        <f>+'1.kiad.'!A69</f>
        <v>Működési célú visszatérítendő támogatások, kölcsönök nyújtása államháztartáson kívülre</v>
      </c>
      <c r="B68" s="142" t="str">
        <f>+'1.kiad.'!B69</f>
        <v>K508</v>
      </c>
      <c r="C68" s="223">
        <f>'1.kiad.'!E69</f>
        <v>0</v>
      </c>
      <c r="D68" s="220">
        <v>0</v>
      </c>
      <c r="E68" s="223">
        <v>0</v>
      </c>
    </row>
    <row r="69" spans="1:5" ht="15.6" x14ac:dyDescent="0.3">
      <c r="A69" s="142" t="str">
        <f>+'1.kiad.'!A70</f>
        <v>Árkiegészítések, ártámogatások</v>
      </c>
      <c r="B69" s="142" t="str">
        <f>+'1.kiad.'!B70</f>
        <v>K509</v>
      </c>
      <c r="C69" s="223">
        <f>'1.kiad.'!E70</f>
        <v>0</v>
      </c>
      <c r="D69" s="220">
        <v>0</v>
      </c>
      <c r="E69" s="223">
        <v>0</v>
      </c>
    </row>
    <row r="70" spans="1:5" ht="15.6" x14ac:dyDescent="0.3">
      <c r="A70" s="142" t="str">
        <f>+'1.kiad.'!A71</f>
        <v>Kamattámogatások</v>
      </c>
      <c r="B70" s="142" t="str">
        <f>+'1.kiad.'!B71</f>
        <v>K510</v>
      </c>
      <c r="C70" s="223">
        <f>'1.kiad.'!E71</f>
        <v>0</v>
      </c>
      <c r="D70" s="220">
        <v>0</v>
      </c>
      <c r="E70" s="223">
        <v>0</v>
      </c>
    </row>
    <row r="71" spans="1:5" ht="15.6" x14ac:dyDescent="0.3">
      <c r="A71" s="142" t="str">
        <f>+'1.kiad.'!A72</f>
        <v>Működési célú támogatások az Európai Uniónak</v>
      </c>
      <c r="B71" s="142" t="str">
        <f>+'1.kiad.'!B72</f>
        <v>K511</v>
      </c>
      <c r="C71" s="223">
        <f>'1.kiad.'!E72</f>
        <v>0</v>
      </c>
      <c r="D71" s="220">
        <v>0</v>
      </c>
      <c r="E71" s="223">
        <v>0</v>
      </c>
    </row>
    <row r="72" spans="1:5" ht="15.6" x14ac:dyDescent="0.3">
      <c r="A72" s="142" t="str">
        <f>+'1.kiad.'!A73</f>
        <v>Egyéb működési célú támogatások államháztartáson kívülre</v>
      </c>
      <c r="B72" s="142" t="str">
        <f>+'1.kiad.'!B73</f>
        <v>K512</v>
      </c>
      <c r="C72" s="223">
        <f>'1.kiad.'!E73</f>
        <v>0</v>
      </c>
      <c r="D72" s="220">
        <v>0</v>
      </c>
      <c r="E72" s="223">
        <v>0</v>
      </c>
    </row>
    <row r="73" spans="1:5" ht="15.6" x14ac:dyDescent="0.3">
      <c r="A73" s="142" t="str">
        <f>+'1.kiad.'!A74</f>
        <v>Tartalékok</v>
      </c>
      <c r="B73" s="142" t="str">
        <f>+'1.kiad.'!B74</f>
        <v>K513</v>
      </c>
      <c r="C73" s="223">
        <f>'1.kiad.'!E74</f>
        <v>0</v>
      </c>
      <c r="D73" s="220">
        <v>0</v>
      </c>
      <c r="E73" s="223">
        <v>0</v>
      </c>
    </row>
    <row r="74" spans="1:5" ht="15.6" x14ac:dyDescent="0.3">
      <c r="A74" s="160" t="str">
        <f>+'1.kiad.'!A75</f>
        <v>általános tartalék</v>
      </c>
      <c r="B74" s="160"/>
      <c r="C74" s="227">
        <f>'1.kiad.'!E75</f>
        <v>0</v>
      </c>
      <c r="D74" s="220">
        <v>0</v>
      </c>
      <c r="E74" s="227">
        <v>0</v>
      </c>
    </row>
    <row r="75" spans="1:5" ht="15.6" x14ac:dyDescent="0.3">
      <c r="A75" s="160" t="str">
        <f>+'1.kiad.'!A76</f>
        <v>céltartalék</v>
      </c>
      <c r="B75" s="160"/>
      <c r="C75" s="227">
        <f>'1.kiad.'!E76</f>
        <v>0</v>
      </c>
      <c r="D75" s="220">
        <v>0</v>
      </c>
      <c r="E75" s="227">
        <v>0</v>
      </c>
    </row>
    <row r="76" spans="1:5" ht="15.6" x14ac:dyDescent="0.3">
      <c r="A76" s="146" t="str">
        <f>+'1.kiad.'!A77</f>
        <v>Egyéb működési célú kiadások</v>
      </c>
      <c r="B76" s="146" t="str">
        <f>+'1.kiad.'!B77</f>
        <v>K5</v>
      </c>
      <c r="C76" s="224">
        <f>+C60+C61+C63+C64+C65+C66+C67+C68+C69+C70+C71+C72+C73</f>
        <v>4258482</v>
      </c>
      <c r="D76" s="220">
        <v>0</v>
      </c>
      <c r="E76" s="224">
        <v>4258482</v>
      </c>
    </row>
    <row r="77" spans="1:5" ht="15.6" x14ac:dyDescent="0.3">
      <c r="A77" s="146" t="str">
        <f>+'1.kiad.'!A78</f>
        <v>MŰKÖDÉSI KÖLTSÉGVETÉS ELŐIRÁNYZAT CSOPORT</v>
      </c>
      <c r="B77" s="146" t="str">
        <f>+'1.kiad.'!B78</f>
        <v>K1-K5</v>
      </c>
      <c r="C77" s="224">
        <f>C24+C25+C50+C59+C76</f>
        <v>19244487</v>
      </c>
      <c r="D77" s="220">
        <v>0</v>
      </c>
      <c r="E77" s="224">
        <v>19244487</v>
      </c>
    </row>
    <row r="78" spans="1:5" ht="15.6" x14ac:dyDescent="0.3">
      <c r="A78" s="142" t="str">
        <f>+'1.kiad.'!A79</f>
        <v>Immateriális javak beszerzése, létesítése</v>
      </c>
      <c r="B78" s="142" t="str">
        <f>+'1.kiad.'!B79</f>
        <v>K61</v>
      </c>
      <c r="C78" s="223">
        <f>'1.kiad.'!E79</f>
        <v>215000</v>
      </c>
      <c r="D78" s="220">
        <v>0</v>
      </c>
      <c r="E78" s="223">
        <v>215000</v>
      </c>
    </row>
    <row r="79" spans="1:5" ht="15.6" x14ac:dyDescent="0.3">
      <c r="A79" s="142" t="str">
        <f>+'1.kiad.'!A80</f>
        <v>Ingatlanok beszerzése, létesítése</v>
      </c>
      <c r="B79" s="142" t="str">
        <f>+'1.kiad.'!B80</f>
        <v>K62</v>
      </c>
      <c r="C79" s="223">
        <f>'1.kiad.'!E80</f>
        <v>0</v>
      </c>
      <c r="D79" s="220">
        <v>0</v>
      </c>
      <c r="E79" s="223">
        <v>0</v>
      </c>
    </row>
    <row r="80" spans="1:5" ht="15.6" x14ac:dyDescent="0.3">
      <c r="A80" s="142" t="str">
        <f>+'1.kiad.'!A81</f>
        <v>Informatikai eszközök beszerzése, létesítése</v>
      </c>
      <c r="B80" s="142" t="str">
        <f>+'1.kiad.'!B81</f>
        <v>K63</v>
      </c>
      <c r="C80" s="223">
        <f>'1.kiad.'!E81</f>
        <v>141724</v>
      </c>
      <c r="D80" s="220">
        <v>0</v>
      </c>
      <c r="E80" s="223">
        <v>141724</v>
      </c>
    </row>
    <row r="81" spans="1:5" ht="15.6" x14ac:dyDescent="0.3">
      <c r="A81" s="142" t="str">
        <f>+'1.kiad.'!A82</f>
        <v>Egyéb tárgyi eszközök beszerzése, létesítése</v>
      </c>
      <c r="B81" s="142" t="str">
        <f>+'1.kiad.'!B82</f>
        <v>K64</v>
      </c>
      <c r="C81" s="223">
        <f>'1.kiad.'!E82</f>
        <v>0</v>
      </c>
      <c r="D81" s="220">
        <v>0</v>
      </c>
      <c r="E81" s="223">
        <v>0</v>
      </c>
    </row>
    <row r="82" spans="1:5" ht="15.6" x14ac:dyDescent="0.3">
      <c r="A82" s="142" t="str">
        <f>+'1.kiad.'!A83</f>
        <v>Részesedések beszerzése</v>
      </c>
      <c r="B82" s="142" t="str">
        <f>+'1.kiad.'!B83</f>
        <v>K65</v>
      </c>
      <c r="C82" s="223">
        <f>'1.kiad.'!E83</f>
        <v>0</v>
      </c>
      <c r="D82" s="220">
        <v>0</v>
      </c>
      <c r="E82" s="223">
        <v>0</v>
      </c>
    </row>
    <row r="83" spans="1:5" ht="15.6" x14ac:dyDescent="0.3">
      <c r="A83" s="142" t="str">
        <f>+'1.kiad.'!A84</f>
        <v>Meglévő részesedések növeléséhez kapcsolódó kiadások</v>
      </c>
      <c r="B83" s="142" t="str">
        <f>+'1.kiad.'!B84</f>
        <v>K66</v>
      </c>
      <c r="C83" s="223">
        <f>'1.kiad.'!E84</f>
        <v>0</v>
      </c>
      <c r="D83" s="220">
        <v>0</v>
      </c>
      <c r="E83" s="223">
        <v>0</v>
      </c>
    </row>
    <row r="84" spans="1:5" ht="15.6" x14ac:dyDescent="0.3">
      <c r="A84" s="142" t="str">
        <f>+'1.kiad.'!A85</f>
        <v>Beruházási célú előzetesen felszámított általános forgalmi adó</v>
      </c>
      <c r="B84" s="142" t="str">
        <f>+'1.kiad.'!B85</f>
        <v>K67</v>
      </c>
      <c r="C84" s="223">
        <f>'1.kiad.'!E85</f>
        <v>96316</v>
      </c>
      <c r="D84" s="220">
        <v>0</v>
      </c>
      <c r="E84" s="223">
        <v>96316</v>
      </c>
    </row>
    <row r="85" spans="1:5" ht="15.6" x14ac:dyDescent="0.3">
      <c r="A85" s="146" t="str">
        <f>+'1.kiad.'!A86</f>
        <v>Beruházások</v>
      </c>
      <c r="B85" s="146" t="str">
        <f>+'1.kiad.'!B86</f>
        <v>K6</v>
      </c>
      <c r="C85" s="224">
        <f>SUM(C78:C84)</f>
        <v>453040</v>
      </c>
      <c r="D85" s="220">
        <v>0</v>
      </c>
      <c r="E85" s="224">
        <v>453040</v>
      </c>
    </row>
    <row r="86" spans="1:5" ht="15.6" x14ac:dyDescent="0.3">
      <c r="A86" s="142" t="str">
        <f>+'1.kiad.'!A87</f>
        <v>Ingatlanok felújítása</v>
      </c>
      <c r="B86" s="142" t="str">
        <f>+'1.kiad.'!B87</f>
        <v>K71</v>
      </c>
      <c r="C86" s="223">
        <f>'1.kiad.'!E87</f>
        <v>100000</v>
      </c>
      <c r="D86" s="220">
        <v>0</v>
      </c>
      <c r="E86" s="223">
        <v>100000</v>
      </c>
    </row>
    <row r="87" spans="1:5" ht="15.6" x14ac:dyDescent="0.3">
      <c r="A87" s="142" t="str">
        <f>+'1.kiad.'!A88</f>
        <v>Informatikai eszközök felújítása</v>
      </c>
      <c r="B87" s="142" t="str">
        <f>+'1.kiad.'!B88</f>
        <v>K72</v>
      </c>
      <c r="C87" s="223">
        <f>'1.kiad.'!E88</f>
        <v>0</v>
      </c>
      <c r="D87" s="220">
        <v>0</v>
      </c>
      <c r="E87" s="223">
        <v>0</v>
      </c>
    </row>
    <row r="88" spans="1:5" ht="15.6" x14ac:dyDescent="0.3">
      <c r="A88" s="142" t="str">
        <f>+'1.kiad.'!A89</f>
        <v>Egyéb tárgyi eszközök felújíátása</v>
      </c>
      <c r="B88" s="142" t="str">
        <f>+'1.kiad.'!B89</f>
        <v>K73</v>
      </c>
      <c r="C88" s="223">
        <f>'1.kiad.'!E89</f>
        <v>0</v>
      </c>
      <c r="D88" s="220">
        <v>0</v>
      </c>
      <c r="E88" s="223">
        <v>0</v>
      </c>
    </row>
    <row r="89" spans="1:5" ht="15.6" x14ac:dyDescent="0.3">
      <c r="A89" s="142" t="str">
        <f>+'1.kiad.'!A90</f>
        <v>Felújítási célú előzetesen felszámított általános forgalmi adó</v>
      </c>
      <c r="B89" s="142" t="str">
        <f>+'1.kiad.'!B90</f>
        <v>K74</v>
      </c>
      <c r="C89" s="223">
        <f>'1.kiad.'!E90</f>
        <v>27000</v>
      </c>
      <c r="D89" s="220">
        <v>0</v>
      </c>
      <c r="E89" s="223">
        <v>27000</v>
      </c>
    </row>
    <row r="90" spans="1:5" ht="15.6" x14ac:dyDescent="0.3">
      <c r="A90" s="146" t="str">
        <f>+'1.kiad.'!A91</f>
        <v>Felújítások</v>
      </c>
      <c r="B90" s="146" t="str">
        <f>+'1.kiad.'!B91</f>
        <v>K7</v>
      </c>
      <c r="C90" s="224">
        <f>SUM(C86:C89)</f>
        <v>127000</v>
      </c>
      <c r="D90" s="220">
        <v>0</v>
      </c>
      <c r="E90" s="224">
        <v>127000</v>
      </c>
    </row>
    <row r="91" spans="1:5" ht="15.6" x14ac:dyDescent="0.3">
      <c r="A91" s="142" t="str">
        <f>+'1.kiad.'!A92</f>
        <v>Felhalmozási célú garancia- és kezességvállalásból származó kifizetés államháztartáson belülre</v>
      </c>
      <c r="B91" s="142" t="str">
        <f>+'1.kiad.'!B92</f>
        <v>K81</v>
      </c>
      <c r="C91" s="223">
        <v>0</v>
      </c>
      <c r="D91" s="220">
        <v>0</v>
      </c>
      <c r="E91" s="223">
        <v>0</v>
      </c>
    </row>
    <row r="92" spans="1:5" ht="15.6" x14ac:dyDescent="0.3">
      <c r="A92" s="142" t="str">
        <f>+'1.kiad.'!A93</f>
        <v>Felhalmozási célú visszatérítendő támogatások, kölcsönök nyújtása államháztartáson belülre</v>
      </c>
      <c r="B92" s="142" t="str">
        <f>+'1.kiad.'!B93</f>
        <v>K82</v>
      </c>
      <c r="C92" s="223">
        <v>0</v>
      </c>
      <c r="D92" s="220">
        <v>0</v>
      </c>
      <c r="E92" s="223">
        <v>0</v>
      </c>
    </row>
    <row r="93" spans="1:5" ht="15.6" x14ac:dyDescent="0.3">
      <c r="A93" s="142" t="str">
        <f>+'1.kiad.'!A94</f>
        <v>Felhalmozási célú visszatérítendő támogatások, kölcsönök törlesztése államháztartáson belülre</v>
      </c>
      <c r="B93" s="142" t="str">
        <f>+'1.kiad.'!B94</f>
        <v>K83</v>
      </c>
      <c r="C93" s="223">
        <v>0</v>
      </c>
      <c r="D93" s="220">
        <v>0</v>
      </c>
      <c r="E93" s="223">
        <v>0</v>
      </c>
    </row>
    <row r="94" spans="1:5" ht="15.6" x14ac:dyDescent="0.3">
      <c r="A94" s="142" t="str">
        <f>+'1.kiad.'!A95</f>
        <v>Egyéb felhalmozási célú támogatások államháztartáson belülre</v>
      </c>
      <c r="B94" s="142" t="str">
        <f>+'1.kiad.'!B95</f>
        <v>K84</v>
      </c>
      <c r="C94" s="223">
        <v>0</v>
      </c>
      <c r="D94" s="220">
        <v>0</v>
      </c>
      <c r="E94" s="223">
        <v>0</v>
      </c>
    </row>
    <row r="95" spans="1:5" ht="15.6" x14ac:dyDescent="0.3">
      <c r="A95" s="142" t="str">
        <f>+'1.kiad.'!A96</f>
        <v>Felhalmozási célú garancia- és kezességvállalásból származó kifizetés államháztartáson kívülre</v>
      </c>
      <c r="B95" s="142" t="str">
        <f>+'1.kiad.'!B96</f>
        <v>K85</v>
      </c>
      <c r="C95" s="223">
        <v>0</v>
      </c>
      <c r="D95" s="220">
        <v>0</v>
      </c>
      <c r="E95" s="223">
        <v>0</v>
      </c>
    </row>
    <row r="96" spans="1:5" ht="15.6" x14ac:dyDescent="0.3">
      <c r="A96" s="142" t="str">
        <f>+'1.kiad.'!A97</f>
        <v>Felhalmozási célú visszatérítendő támogatások, kölcsönök nyújtása államháztartáson kívülre</v>
      </c>
      <c r="B96" s="142" t="str">
        <f>+'1.kiad.'!B97</f>
        <v>K86</v>
      </c>
      <c r="C96" s="223">
        <v>0</v>
      </c>
      <c r="D96" s="220">
        <v>0</v>
      </c>
      <c r="E96" s="223">
        <v>0</v>
      </c>
    </row>
    <row r="97" spans="1:5" ht="15.6" x14ac:dyDescent="0.3">
      <c r="A97" s="142" t="str">
        <f>+'1.kiad.'!A98</f>
        <v>Lakástámogatás</v>
      </c>
      <c r="B97" s="142" t="str">
        <f>+'1.kiad.'!B98</f>
        <v>K87</v>
      </c>
      <c r="C97" s="223">
        <v>0</v>
      </c>
      <c r="D97" s="220">
        <v>0</v>
      </c>
      <c r="E97" s="223">
        <v>0</v>
      </c>
    </row>
    <row r="98" spans="1:5" ht="15.6" x14ac:dyDescent="0.3">
      <c r="A98" s="142" t="str">
        <f>+'1.kiad.'!A99</f>
        <v>Egyéb felhalmozási célú támogatások államháztartáson kívülre</v>
      </c>
      <c r="B98" s="142" t="str">
        <f>+'1.kiad.'!B99</f>
        <v>K88</v>
      </c>
      <c r="C98" s="223">
        <v>0</v>
      </c>
      <c r="D98" s="220">
        <v>0</v>
      </c>
      <c r="E98" s="223">
        <v>0</v>
      </c>
    </row>
    <row r="99" spans="1:5" ht="15.6" x14ac:dyDescent="0.3">
      <c r="A99" s="146" t="str">
        <f>+'1.kiad.'!A100</f>
        <v>Egyéb felhalmozási célú kiadások</v>
      </c>
      <c r="B99" s="146" t="str">
        <f>+'1.kiad.'!B100</f>
        <v>K8</v>
      </c>
      <c r="C99" s="224">
        <f>SUM(C91:C98)</f>
        <v>0</v>
      </c>
      <c r="D99" s="220">
        <v>0</v>
      </c>
      <c r="E99" s="224">
        <v>0</v>
      </c>
    </row>
    <row r="100" spans="1:5" ht="15.6" x14ac:dyDescent="0.3">
      <c r="A100" s="146" t="str">
        <f>+'1.kiad.'!A101</f>
        <v>FELHALMOZÁSI KÖLTSÉGVETÉS ELŐIRÁNYZAT CSOPORT</v>
      </c>
      <c r="B100" s="146" t="str">
        <f>+'1.kiad.'!B101</f>
        <v>K6-K8</v>
      </c>
      <c r="C100" s="224">
        <f>C85+C90+C99</f>
        <v>580040</v>
      </c>
      <c r="D100" s="220">
        <v>0</v>
      </c>
      <c r="E100" s="224">
        <v>580040</v>
      </c>
    </row>
    <row r="101" spans="1:5" ht="17.399999999999999" x14ac:dyDescent="0.3">
      <c r="A101" s="155" t="str">
        <f>+'1.kiad.'!A102</f>
        <v>KÖLTSÉGVETÉSI KIADÁSOK</v>
      </c>
      <c r="B101" s="155" t="str">
        <f>+'1.kiad.'!B102</f>
        <v>K1-K8</v>
      </c>
      <c r="C101" s="228">
        <f>C24+C25+C50+C59+C76+C85+C90+C99</f>
        <v>19824527</v>
      </c>
      <c r="D101" s="220">
        <v>0</v>
      </c>
      <c r="E101" s="228">
        <v>19824527</v>
      </c>
    </row>
    <row r="102" spans="1:5" ht="15.6" x14ac:dyDescent="0.3">
      <c r="A102" s="142" t="str">
        <f>+'1.kiad.'!A103</f>
        <v>Hitel-, kölcsöntörlesztés államháztartáson kívülre</v>
      </c>
      <c r="B102" s="142" t="str">
        <f>+'1.kiad.'!B103</f>
        <v>K911</v>
      </c>
      <c r="C102" s="223">
        <f>+'1.kiad.'!E103</f>
        <v>0</v>
      </c>
      <c r="D102" s="220">
        <v>0</v>
      </c>
      <c r="E102" s="223">
        <v>0</v>
      </c>
    </row>
    <row r="103" spans="1:5" ht="15.6" x14ac:dyDescent="0.3">
      <c r="A103" s="144" t="str">
        <f>+'1.kiad.'!A104</f>
        <v>Hosszú lejáratú hitelek, kölcsönök törlesztése pénzügyi vállalkozásnak</v>
      </c>
      <c r="B103" s="144" t="str">
        <f>+'1.kiad.'!B104</f>
        <v>K9111</v>
      </c>
      <c r="C103" s="225">
        <f>+'1.kiad.'!E104</f>
        <v>0</v>
      </c>
      <c r="D103" s="220">
        <v>0</v>
      </c>
      <c r="E103" s="225">
        <v>0</v>
      </c>
    </row>
    <row r="104" spans="1:5" ht="15.6" x14ac:dyDescent="0.3">
      <c r="A104" s="144" t="str">
        <f>+'1.kiad.'!A105</f>
        <v>Likviditási célú hitelek, kölcsönök törlesztése pénzügyi vállalkozásnak</v>
      </c>
      <c r="B104" s="144" t="str">
        <f>+'1.kiad.'!B105</f>
        <v>K9112</v>
      </c>
      <c r="C104" s="225">
        <f>+'1.kiad.'!E105</f>
        <v>0</v>
      </c>
      <c r="D104" s="220">
        <v>0</v>
      </c>
      <c r="E104" s="225">
        <v>0</v>
      </c>
    </row>
    <row r="105" spans="1:5" ht="15.6" x14ac:dyDescent="0.3">
      <c r="A105" s="144" t="str">
        <f>+'1.kiad.'!A106</f>
        <v>Rövid lejáratú hitelek, kölcsönök törlesztése pénzügyi vállalkozásnak</v>
      </c>
      <c r="B105" s="144" t="str">
        <f>+'1.kiad.'!B106</f>
        <v>K9113</v>
      </c>
      <c r="C105" s="225">
        <f>+'1.kiad.'!E106</f>
        <v>0</v>
      </c>
      <c r="D105" s="220">
        <v>0</v>
      </c>
      <c r="E105" s="225">
        <v>0</v>
      </c>
    </row>
    <row r="106" spans="1:5" ht="15.6" x14ac:dyDescent="0.3">
      <c r="A106" s="142" t="str">
        <f>+'1.kiad.'!A107</f>
        <v>Belföldi értékpapírok kiadásai</v>
      </c>
      <c r="B106" s="142" t="str">
        <f>+'1.kiad.'!B107</f>
        <v>K912</v>
      </c>
      <c r="C106" s="223">
        <f>+'1.kiad.'!E107</f>
        <v>0</v>
      </c>
      <c r="D106" s="220">
        <v>0</v>
      </c>
      <c r="E106" s="223">
        <v>0</v>
      </c>
    </row>
    <row r="107" spans="1:5" ht="15.6" x14ac:dyDescent="0.3">
      <c r="A107" s="144" t="str">
        <f>+'1.kiad.'!A108</f>
        <v xml:space="preserve">Forgatási célú belföldi értékpapírok vásárlása </v>
      </c>
      <c r="B107" s="144" t="str">
        <f>+'1.kiad.'!B108</f>
        <v>K9121</v>
      </c>
      <c r="C107" s="225">
        <f>+'1.kiad.'!E108</f>
        <v>0</v>
      </c>
      <c r="D107" s="220">
        <v>0</v>
      </c>
      <c r="E107" s="225">
        <v>0</v>
      </c>
    </row>
    <row r="108" spans="1:5" ht="15.6" x14ac:dyDescent="0.3">
      <c r="A108" s="144" t="str">
        <f>+'1.kiad.'!A109</f>
        <v>Befektetési célú belföldi értékpapírok vásárlása</v>
      </c>
      <c r="B108" s="144" t="str">
        <f>+'1.kiad.'!B109</f>
        <v>K9122</v>
      </c>
      <c r="C108" s="225">
        <f>+'1.kiad.'!E109</f>
        <v>0</v>
      </c>
      <c r="D108" s="220">
        <v>0</v>
      </c>
      <c r="E108" s="225">
        <v>0</v>
      </c>
    </row>
    <row r="109" spans="1:5" ht="15.6" x14ac:dyDescent="0.3">
      <c r="A109" s="144" t="str">
        <f>+'1.kiad.'!A110</f>
        <v>Kincstárjegy beváltása</v>
      </c>
      <c r="B109" s="144" t="str">
        <f>+'1.kiad.'!B110</f>
        <v>K9123</v>
      </c>
      <c r="C109" s="225">
        <f>+'1.kiad.'!E110</f>
        <v>0</v>
      </c>
      <c r="D109" s="220">
        <v>0</v>
      </c>
      <c r="E109" s="225">
        <v>0</v>
      </c>
    </row>
    <row r="110" spans="1:5" ht="15.6" x14ac:dyDescent="0.3">
      <c r="A110" s="144" t="str">
        <f>+'1.kiad.'!A111</f>
        <v>Éven belüli lejáratú belföldi értékpapírok beváltása</v>
      </c>
      <c r="B110" s="144" t="str">
        <f>+'1.kiad.'!B111</f>
        <v>K9124</v>
      </c>
      <c r="C110" s="225">
        <f>+'1.kiad.'!E111</f>
        <v>0</v>
      </c>
      <c r="D110" s="220">
        <v>0</v>
      </c>
      <c r="E110" s="225">
        <v>0</v>
      </c>
    </row>
    <row r="111" spans="1:5" ht="15.6" x14ac:dyDescent="0.3">
      <c r="A111" s="144" t="str">
        <f>+'1.kiad.'!A112</f>
        <v>Belföldi kötvények beváltása</v>
      </c>
      <c r="B111" s="144" t="str">
        <f>+'1.kiad.'!B112</f>
        <v>K9125</v>
      </c>
      <c r="C111" s="225">
        <f>+'1.kiad.'!E112</f>
        <v>0</v>
      </c>
      <c r="D111" s="220">
        <v>0</v>
      </c>
      <c r="E111" s="225">
        <v>0</v>
      </c>
    </row>
    <row r="112" spans="1:5" ht="15.6" x14ac:dyDescent="0.3">
      <c r="A112" s="144" t="str">
        <f>+'1.kiad.'!A113</f>
        <v>Éven túli lejáratú belföldi értékpapírok beváltása</v>
      </c>
      <c r="B112" s="144" t="str">
        <f>+'1.kiad.'!B113</f>
        <v>K9126</v>
      </c>
      <c r="C112" s="225">
        <f>+'1.kiad.'!E113</f>
        <v>0</v>
      </c>
      <c r="D112" s="220">
        <v>0</v>
      </c>
      <c r="E112" s="225">
        <v>0</v>
      </c>
    </row>
    <row r="113" spans="1:5" ht="15.6" x14ac:dyDescent="0.3">
      <c r="A113" s="142" t="str">
        <f>+'1.kiad.'!A114</f>
        <v>Államháztartáson belüli megelőlegezések folyósítása</v>
      </c>
      <c r="B113" s="142" t="str">
        <f>+'1.kiad.'!B114</f>
        <v>K913</v>
      </c>
      <c r="C113" s="223">
        <f>+'1.kiad.'!E114</f>
        <v>0</v>
      </c>
      <c r="D113" s="220">
        <v>0</v>
      </c>
      <c r="E113" s="223">
        <v>0</v>
      </c>
    </row>
    <row r="114" spans="1:5" ht="15.6" x14ac:dyDescent="0.3">
      <c r="A114" s="142" t="str">
        <f>+'1.kiad.'!A115</f>
        <v>Államháztartáson belüli megelőlegezések visszafizetése</v>
      </c>
      <c r="B114" s="142" t="str">
        <f>+'1.kiad.'!B115</f>
        <v>K914</v>
      </c>
      <c r="C114" s="223">
        <f>+'1.kiad.'!E115</f>
        <v>1661814</v>
      </c>
      <c r="D114" s="220">
        <v>0</v>
      </c>
      <c r="E114" s="223">
        <v>1661814</v>
      </c>
    </row>
    <row r="115" spans="1:5" ht="15.6" x14ac:dyDescent="0.3">
      <c r="A115" s="142" t="str">
        <f>+'1.kiad.'!A116</f>
        <v>Központi, irányító szervi támogatás folyósítása</v>
      </c>
      <c r="B115" s="142" t="str">
        <f>+'1.kiad.'!B116</f>
        <v>K915</v>
      </c>
      <c r="C115" s="223">
        <f>+'1.kiad.'!E116</f>
        <v>0</v>
      </c>
      <c r="D115" s="220">
        <v>0</v>
      </c>
      <c r="E115" s="223">
        <v>0</v>
      </c>
    </row>
    <row r="116" spans="1:5" ht="15.6" x14ac:dyDescent="0.3">
      <c r="A116" s="142" t="str">
        <f>+'1.kiad.'!A117</f>
        <v>Pénzeszközök lekötött bankbetétként elhelyezése</v>
      </c>
      <c r="B116" s="142" t="str">
        <f>+'1.kiad.'!B117</f>
        <v>K916</v>
      </c>
      <c r="C116" s="223">
        <f>+'1.kiad.'!E117</f>
        <v>0</v>
      </c>
      <c r="D116" s="220">
        <v>0</v>
      </c>
      <c r="E116" s="223">
        <v>0</v>
      </c>
    </row>
    <row r="117" spans="1:5" ht="15.6" x14ac:dyDescent="0.3">
      <c r="A117" s="142" t="str">
        <f>+'1.kiad.'!A118</f>
        <v>Pénzügyi lízing kiadásai</v>
      </c>
      <c r="B117" s="142" t="str">
        <f>+'1.kiad.'!B118</f>
        <v>K917</v>
      </c>
      <c r="C117" s="223">
        <f>+'1.kiad.'!E118</f>
        <v>0</v>
      </c>
      <c r="D117" s="220">
        <v>0</v>
      </c>
      <c r="E117" s="223">
        <v>0</v>
      </c>
    </row>
    <row r="118" spans="1:5" ht="15.6" x14ac:dyDescent="0.3">
      <c r="A118" s="142" t="str">
        <f>+'1.kiad.'!A119</f>
        <v>Központi költségvetés sajátos finanszírozási kiadásai</v>
      </c>
      <c r="B118" s="142" t="str">
        <f>+'1.kiad.'!B119</f>
        <v>K918</v>
      </c>
      <c r="C118" s="223">
        <f>+'1.kiad.'!E119</f>
        <v>0</v>
      </c>
      <c r="D118" s="220">
        <v>0</v>
      </c>
      <c r="E118" s="223">
        <v>0</v>
      </c>
    </row>
    <row r="119" spans="1:5" ht="15.6" x14ac:dyDescent="0.3">
      <c r="A119" s="146" t="str">
        <f>+'1.kiad.'!A123</f>
        <v>Belföldi finanszírozás kiadásai</v>
      </c>
      <c r="B119" s="146" t="str">
        <f>+'1.kiad.'!B123</f>
        <v>K91</v>
      </c>
      <c r="C119" s="224">
        <f>C105+C110+C111+C112+C113+C114+C115+C116</f>
        <v>1661814</v>
      </c>
      <c r="D119" s="220">
        <v>0</v>
      </c>
      <c r="E119" s="224">
        <v>1661814</v>
      </c>
    </row>
    <row r="120" spans="1:5" ht="15.6" x14ac:dyDescent="0.3">
      <c r="A120" s="146" t="str">
        <f>+'1.kiad.'!A125</f>
        <v>Adóssághoz nem kapcsolódó származékos ügyletek kiadásai</v>
      </c>
      <c r="B120" s="146" t="str">
        <f>+'1.kiad.'!B125</f>
        <v>K93</v>
      </c>
      <c r="C120" s="224">
        <f>+'1.kiad.'!E125</f>
        <v>0</v>
      </c>
      <c r="D120" s="220">
        <v>0</v>
      </c>
      <c r="E120" s="224">
        <v>0</v>
      </c>
    </row>
    <row r="121" spans="1:5" ht="15.6" x14ac:dyDescent="0.3">
      <c r="A121" s="146" t="str">
        <f>+'1.kiad.'!A126</f>
        <v>Váltókiadások</v>
      </c>
      <c r="B121" s="146" t="str">
        <f>+'1.kiad.'!B126</f>
        <v>K94</v>
      </c>
      <c r="C121" s="224">
        <f>+'1.kiad.'!E126</f>
        <v>0</v>
      </c>
      <c r="D121" s="220">
        <v>0</v>
      </c>
      <c r="E121" s="224">
        <v>0</v>
      </c>
    </row>
    <row r="122" spans="1:5" ht="15.6" x14ac:dyDescent="0.3">
      <c r="A122" s="146" t="str">
        <f>+'1.kiad.'!A127</f>
        <v>FINANSZÍROZÁSI KIADÁSOK</v>
      </c>
      <c r="B122" s="146" t="str">
        <f>+'1.kiad.'!B127</f>
        <v>K9</v>
      </c>
      <c r="C122" s="224">
        <f>SUM(C119)</f>
        <v>1661814</v>
      </c>
      <c r="D122" s="220">
        <v>0</v>
      </c>
      <c r="E122" s="224">
        <v>1661814</v>
      </c>
    </row>
    <row r="123" spans="1:5" ht="15.6" x14ac:dyDescent="0.3">
      <c r="A123" s="146" t="str">
        <f>+'1.kiad.'!A128</f>
        <v>KIADÁSOK ÖSSZESEN</v>
      </c>
      <c r="B123" s="146" t="str">
        <f>+'1.kiad.'!B128</f>
        <v>K1-K9</v>
      </c>
      <c r="C123" s="224">
        <f>C101+C122</f>
        <v>21486341</v>
      </c>
      <c r="D123" s="231">
        <v>0</v>
      </c>
      <c r="E123" s="224">
        <v>21486341</v>
      </c>
    </row>
    <row r="124" spans="1:5" x14ac:dyDescent="0.3">
      <c r="A124" s="190"/>
      <c r="B124" s="190"/>
      <c r="C124" s="191"/>
      <c r="D124" s="220">
        <v>0</v>
      </c>
      <c r="E124" s="191"/>
    </row>
    <row r="125" spans="1:5" ht="15.6" x14ac:dyDescent="0.3">
      <c r="A125" s="142" t="str">
        <f>+'2.bev.'!A7</f>
        <v>A helyi önkormányzatok működésének általános támogatása</v>
      </c>
      <c r="B125" s="142" t="str">
        <f>+'2.bev.'!B7</f>
        <v>B111</v>
      </c>
      <c r="C125" s="223">
        <f>'2.bev.'!E7</f>
        <v>7687296</v>
      </c>
      <c r="D125" s="220">
        <v>0</v>
      </c>
      <c r="E125" s="223">
        <v>7687296</v>
      </c>
    </row>
    <row r="126" spans="1:5" ht="15.6" x14ac:dyDescent="0.3">
      <c r="A126" s="142" t="str">
        <f>+'2.bev.'!A8</f>
        <v>A települési önkormányzatok egyes köznevelési feladatainak támogatása</v>
      </c>
      <c r="B126" s="142" t="str">
        <f>+'2.bev.'!B8</f>
        <v>B112</v>
      </c>
      <c r="C126" s="223">
        <f>'2.bev.'!E8</f>
        <v>0</v>
      </c>
      <c r="D126" s="220">
        <v>0</v>
      </c>
      <c r="E126" s="223">
        <v>0</v>
      </c>
    </row>
    <row r="127" spans="1:5" ht="15.6" x14ac:dyDescent="0.3">
      <c r="A127" s="142" t="str">
        <f>+'2.bev.'!A9</f>
        <v>A települési önkormányzatok szociális, gyermekjóléti és gyermekétkeztetési feladatainak támogatása</v>
      </c>
      <c r="B127" s="142" t="str">
        <f>+'2.bev.'!B9</f>
        <v>B113</v>
      </c>
      <c r="C127" s="223">
        <f>'2.bev.'!E9</f>
        <v>3547745</v>
      </c>
      <c r="D127" s="220">
        <v>0</v>
      </c>
      <c r="E127" s="223">
        <v>3547745</v>
      </c>
    </row>
    <row r="128" spans="1:5" ht="15.6" x14ac:dyDescent="0.3">
      <c r="A128" s="142" t="str">
        <f>+'2.bev.'!A10</f>
        <v>A települési önkormányzatok kulturális feladatainak támogatása</v>
      </c>
      <c r="B128" s="142" t="str">
        <f>+'2.bev.'!B10</f>
        <v>B114</v>
      </c>
      <c r="C128" s="223">
        <f>'2.bev.'!E10</f>
        <v>813856</v>
      </c>
      <c r="D128" s="220">
        <v>0</v>
      </c>
      <c r="E128" s="223">
        <v>813856</v>
      </c>
    </row>
    <row r="129" spans="1:5" ht="15.6" x14ac:dyDescent="0.3">
      <c r="A129" s="142" t="str">
        <f>+'2.bev.'!A11</f>
        <v>Működési célú költségvetési támogatások és kiegészítő támogatások</v>
      </c>
      <c r="B129" s="142" t="str">
        <f>+'2.bev.'!B11</f>
        <v>B115</v>
      </c>
      <c r="C129" s="223">
        <f>'2.bev.'!E11</f>
        <v>702826</v>
      </c>
      <c r="D129" s="220">
        <v>0</v>
      </c>
      <c r="E129" s="223">
        <v>702826</v>
      </c>
    </row>
    <row r="130" spans="1:5" ht="15.6" x14ac:dyDescent="0.3">
      <c r="A130" s="142" t="str">
        <f>+'2.bev.'!A12</f>
        <v>Elszámolásból származó bevételek</v>
      </c>
      <c r="B130" s="142" t="str">
        <f>+'2.bev.'!B12</f>
        <v>B116</v>
      </c>
      <c r="C130" s="223">
        <f>'2.bev.'!E12</f>
        <v>0</v>
      </c>
      <c r="D130" s="220">
        <v>0</v>
      </c>
      <c r="E130" s="223">
        <v>0</v>
      </c>
    </row>
    <row r="131" spans="1:5" ht="15.6" x14ac:dyDescent="0.3">
      <c r="A131" s="146" t="str">
        <f>+'2.bev.'!A13</f>
        <v>Önkormányzatok működési támogatásai</v>
      </c>
      <c r="B131" s="146" t="str">
        <f>+'2.bev.'!B13</f>
        <v>B11</v>
      </c>
      <c r="C131" s="224">
        <f>SUM(C125:C130)</f>
        <v>12751723</v>
      </c>
      <c r="D131" s="220">
        <v>0</v>
      </c>
      <c r="E131" s="224">
        <v>12751723</v>
      </c>
    </row>
    <row r="132" spans="1:5" ht="15.6" x14ac:dyDescent="0.3">
      <c r="A132" s="142" t="str">
        <f>+'2.bev.'!A14</f>
        <v>Elvonások és befizetések bevételei</v>
      </c>
      <c r="B132" s="142" t="str">
        <f>+'2.bev.'!B14</f>
        <v>B12</v>
      </c>
      <c r="C132" s="223">
        <f>'2.bev.'!E14</f>
        <v>0</v>
      </c>
      <c r="D132" s="220">
        <v>0</v>
      </c>
      <c r="E132" s="223">
        <v>0</v>
      </c>
    </row>
    <row r="133" spans="1:5" ht="15.6" x14ac:dyDescent="0.3">
      <c r="A133" s="142" t="str">
        <f>+'2.bev.'!A15</f>
        <v>Működési célú garancia- és kezességvállalásból származó megtérülések államháztartáson belülről</v>
      </c>
      <c r="B133" s="142" t="str">
        <f>+'2.bev.'!B15</f>
        <v>B13</v>
      </c>
      <c r="C133" s="223">
        <f>'2.bev.'!E15</f>
        <v>0</v>
      </c>
      <c r="D133" s="220">
        <v>0</v>
      </c>
      <c r="E133" s="223">
        <v>0</v>
      </c>
    </row>
    <row r="134" spans="1:5" ht="15.6" x14ac:dyDescent="0.3">
      <c r="A134" s="142" t="str">
        <f>+'2.bev.'!A16</f>
        <v>Működési célú visszatérítendő támogatások, kölcsönök visszatérülése államháztartáson belülről</v>
      </c>
      <c r="B134" s="142" t="str">
        <f>+'2.bev.'!B16</f>
        <v>B14</v>
      </c>
      <c r="C134" s="223">
        <f>'2.bev.'!E16</f>
        <v>0</v>
      </c>
      <c r="D134" s="220">
        <v>0</v>
      </c>
      <c r="E134" s="223">
        <v>0</v>
      </c>
    </row>
    <row r="135" spans="1:5" ht="15.6" x14ac:dyDescent="0.3">
      <c r="A135" s="142" t="str">
        <f>+'2.bev.'!A17</f>
        <v>Működési célú visszatérítendő támogatások, kölcsönök igénybevétele államháztartáson belülről</v>
      </c>
      <c r="B135" s="142" t="str">
        <f>+'2.bev.'!B17</f>
        <v>B15</v>
      </c>
      <c r="C135" s="223">
        <f>'2.bev.'!E17</f>
        <v>0</v>
      </c>
      <c r="D135" s="220">
        <v>0</v>
      </c>
      <c r="E135" s="223">
        <v>0</v>
      </c>
    </row>
    <row r="136" spans="1:5" ht="15.6" x14ac:dyDescent="0.3">
      <c r="A136" s="142" t="str">
        <f>+'2.bev.'!A18</f>
        <v>Egyéb működési célú támogatások bevételei államháztartáson belülről</v>
      </c>
      <c r="B136" s="142" t="str">
        <f>+'2.bev.'!B18</f>
        <v>B16</v>
      </c>
      <c r="C136" s="223">
        <f>'2.bev.'!E18</f>
        <v>0</v>
      </c>
      <c r="D136" s="220">
        <v>0</v>
      </c>
      <c r="E136" s="223">
        <v>0</v>
      </c>
    </row>
    <row r="137" spans="1:5" ht="15.6" x14ac:dyDescent="0.3">
      <c r="A137" s="146" t="str">
        <f>+'2.bev.'!A19</f>
        <v>Működési célú támogatások államháztartáson belülről</v>
      </c>
      <c r="B137" s="146" t="str">
        <f>+'2.bev.'!B19</f>
        <v>B1</v>
      </c>
      <c r="C137" s="224">
        <f>SUM(C131:C136)</f>
        <v>12751723</v>
      </c>
      <c r="D137" s="220">
        <v>0</v>
      </c>
      <c r="E137" s="224">
        <v>12751723</v>
      </c>
    </row>
    <row r="138" spans="1:5" ht="15.6" x14ac:dyDescent="0.3">
      <c r="A138" s="146" t="str">
        <f>+'2.bev.'!A26</f>
        <v>Jövedelemadók</v>
      </c>
      <c r="B138" s="146" t="str">
        <f>+'2.bev.'!B26</f>
        <v>B31</v>
      </c>
      <c r="C138" s="224">
        <f>SUM(C139:C140)</f>
        <v>0</v>
      </c>
      <c r="D138" s="220">
        <v>0</v>
      </c>
      <c r="E138" s="224">
        <v>0</v>
      </c>
    </row>
    <row r="139" spans="1:5" ht="15.6" x14ac:dyDescent="0.3">
      <c r="A139" s="142" t="str">
        <f>+'2.bev.'!A27</f>
        <v>Magánszemélyek jövedelemadói</v>
      </c>
      <c r="B139" s="142" t="str">
        <f>+'2.bev.'!B27</f>
        <v>B311</v>
      </c>
      <c r="C139" s="223">
        <f>+'2.bev.'!E27</f>
        <v>0</v>
      </c>
      <c r="D139" s="220">
        <v>0</v>
      </c>
      <c r="E139" s="223">
        <v>0</v>
      </c>
    </row>
    <row r="140" spans="1:5" ht="15.6" x14ac:dyDescent="0.3">
      <c r="A140" s="142" t="str">
        <f>+'2.bev.'!A28</f>
        <v>Társaságok jövedelemadói</v>
      </c>
      <c r="B140" s="142" t="str">
        <f>+'2.bev.'!B28</f>
        <v>B312</v>
      </c>
      <c r="C140" s="223">
        <f>+'2.bev.'!E28</f>
        <v>0</v>
      </c>
      <c r="D140" s="220">
        <v>0</v>
      </c>
      <c r="E140" s="223">
        <v>0</v>
      </c>
    </row>
    <row r="141" spans="1:5" ht="15.6" x14ac:dyDescent="0.3">
      <c r="A141" s="146" t="str">
        <f>+'2.bev.'!A29</f>
        <v>Szociális hozzájárulási adó és járulékok</v>
      </c>
      <c r="B141" s="146" t="str">
        <f>+'2.bev.'!B29</f>
        <v>B32</v>
      </c>
      <c r="C141" s="224">
        <f>'2.bev.'!E29</f>
        <v>0</v>
      </c>
      <c r="D141" s="220">
        <v>0</v>
      </c>
      <c r="E141" s="224">
        <v>0</v>
      </c>
    </row>
    <row r="142" spans="1:5" ht="15.6" x14ac:dyDescent="0.3">
      <c r="A142" s="146" t="str">
        <f>+'2.bev.'!A30</f>
        <v>Bérhez és foglalkoztatáshoz kapcsolódó adók</v>
      </c>
      <c r="B142" s="146" t="str">
        <f>+'2.bev.'!B30</f>
        <v>B33</v>
      </c>
      <c r="C142" s="224">
        <f>'2.bev.'!E30</f>
        <v>0</v>
      </c>
      <c r="D142" s="220">
        <v>0</v>
      </c>
      <c r="E142" s="224">
        <v>0</v>
      </c>
    </row>
    <row r="143" spans="1:5" ht="15.6" x14ac:dyDescent="0.3">
      <c r="A143" s="146" t="str">
        <f>+'2.bev.'!A31</f>
        <v>Vagyoni tipusú adók</v>
      </c>
      <c r="B143" s="146" t="str">
        <f>+'2.bev.'!B31</f>
        <v>B34</v>
      </c>
      <c r="C143" s="224">
        <f>'2.bev.'!E31</f>
        <v>9714088</v>
      </c>
      <c r="D143" s="220">
        <v>0</v>
      </c>
      <c r="E143" s="224">
        <v>9714088</v>
      </c>
    </row>
    <row r="144" spans="1:5" ht="15.6" x14ac:dyDescent="0.3">
      <c r="A144" s="146" t="str">
        <f>+'2.bev.'!A32</f>
        <v>Termékek és szolgáltatások adói</v>
      </c>
      <c r="B144" s="146" t="str">
        <f>+'2.bev.'!B32</f>
        <v>B35</v>
      </c>
      <c r="C144" s="224">
        <f>SUM(C145:C149)</f>
        <v>4553153</v>
      </c>
      <c r="D144" s="220">
        <v>0</v>
      </c>
      <c r="E144" s="224">
        <f>SUM(E145:E149)</f>
        <v>4553153</v>
      </c>
    </row>
    <row r="145" spans="1:5" ht="15.6" x14ac:dyDescent="0.3">
      <c r="A145" s="142" t="str">
        <f>+'2.bev.'!A33</f>
        <v>Értékesítési és forgalmi adók</v>
      </c>
      <c r="B145" s="142" t="str">
        <f>+'2.bev.'!B33</f>
        <v>B351</v>
      </c>
      <c r="C145" s="223">
        <f>+'2.bev.'!E33</f>
        <v>4342245</v>
      </c>
      <c r="D145" s="220">
        <v>0</v>
      </c>
      <c r="E145" s="223">
        <v>4342245</v>
      </c>
    </row>
    <row r="146" spans="1:5" ht="15.6" x14ac:dyDescent="0.3">
      <c r="A146" s="142" t="str">
        <f>+'2.bev.'!A34</f>
        <v>Fogyasztási adók</v>
      </c>
      <c r="B146" s="142" t="str">
        <f>+'2.bev.'!B34</f>
        <v>B352</v>
      </c>
      <c r="C146" s="223">
        <f>+'2.bev.'!E34</f>
        <v>0</v>
      </c>
      <c r="D146" s="220">
        <v>0</v>
      </c>
      <c r="E146" s="223">
        <v>0</v>
      </c>
    </row>
    <row r="147" spans="1:5" ht="15.6" x14ac:dyDescent="0.3">
      <c r="A147" s="142" t="str">
        <f>+'2.bev.'!A35</f>
        <v>Pénzügyi monopóliumok nyereségét terhelő adók</v>
      </c>
      <c r="B147" s="142" t="str">
        <f>+'2.bev.'!B35</f>
        <v>B353</v>
      </c>
      <c r="C147" s="223">
        <f>+'2.bev.'!E35</f>
        <v>0</v>
      </c>
      <c r="D147" s="220">
        <v>0</v>
      </c>
      <c r="E147" s="223">
        <v>0</v>
      </c>
    </row>
    <row r="148" spans="1:5" ht="15.6" x14ac:dyDescent="0.3">
      <c r="A148" s="142" t="str">
        <f>+'2.bev.'!A36</f>
        <v>Gépjárműadók</v>
      </c>
      <c r="B148" s="142" t="str">
        <f>+'2.bev.'!B36</f>
        <v>B354</v>
      </c>
      <c r="C148" s="223">
        <f>+'2.bev.'!E36</f>
        <v>0</v>
      </c>
      <c r="D148" s="220">
        <v>0</v>
      </c>
      <c r="E148" s="223">
        <v>0</v>
      </c>
    </row>
    <row r="149" spans="1:5" ht="15.6" x14ac:dyDescent="0.3">
      <c r="A149" s="142" t="str">
        <f>+'2.bev.'!A37</f>
        <v>Egyéb áruhasználati és szolgáltatási adók</v>
      </c>
      <c r="B149" s="142" t="str">
        <f>+'2.bev.'!B37</f>
        <v>B355</v>
      </c>
      <c r="C149" s="223">
        <f>+'2.bev.'!E37</f>
        <v>210908</v>
      </c>
      <c r="D149" s="220">
        <v>0</v>
      </c>
      <c r="E149" s="223">
        <v>210908</v>
      </c>
    </row>
    <row r="150" spans="1:5" ht="15.6" x14ac:dyDescent="0.3">
      <c r="A150" s="146" t="str">
        <f>+'2.bev.'!A38</f>
        <v>Egyéb közhatalmi bevételek</v>
      </c>
      <c r="B150" s="146" t="str">
        <f>+'2.bev.'!B38</f>
        <v>B36</v>
      </c>
      <c r="C150" s="224">
        <f>+'2.bev.'!E38</f>
        <v>128618</v>
      </c>
      <c r="D150" s="220">
        <v>0</v>
      </c>
      <c r="E150" s="224">
        <v>128618</v>
      </c>
    </row>
    <row r="151" spans="1:5" ht="15.6" x14ac:dyDescent="0.3">
      <c r="A151" s="146" t="str">
        <f>+'2.bev.'!A39</f>
        <v>Közhatalmi bevételek</v>
      </c>
      <c r="B151" s="146" t="str">
        <f>+'2.bev.'!B39</f>
        <v>B3</v>
      </c>
      <c r="C151" s="224">
        <f>+C138+C141+C142+C143+C144+C150</f>
        <v>14395859</v>
      </c>
      <c r="D151" s="224">
        <f t="shared" ref="D151:E151" si="0">+D138+D141+D142+D143+D144+D150</f>
        <v>0</v>
      </c>
      <c r="E151" s="224">
        <f t="shared" si="0"/>
        <v>14395859</v>
      </c>
    </row>
    <row r="152" spans="1:5" ht="15.6" x14ac:dyDescent="0.3">
      <c r="A152" s="142" t="str">
        <f>+'2.bev.'!A40</f>
        <v>Készletértékesítés ellenértéke</v>
      </c>
      <c r="B152" s="142" t="str">
        <f>+'2.bev.'!B40</f>
        <v>B401</v>
      </c>
      <c r="C152" s="223">
        <f>+'2.bev.'!E40</f>
        <v>0</v>
      </c>
      <c r="D152" s="220">
        <v>0</v>
      </c>
      <c r="E152" s="223">
        <v>0</v>
      </c>
    </row>
    <row r="153" spans="1:5" ht="15.6" x14ac:dyDescent="0.3">
      <c r="A153" s="142" t="str">
        <f>+'2.bev.'!A41</f>
        <v>Szolgáltatások ellenértéke</v>
      </c>
      <c r="B153" s="142" t="str">
        <f>+'2.bev.'!B41</f>
        <v>B402</v>
      </c>
      <c r="C153" s="223">
        <f>+'2.bev.'!E41</f>
        <v>171700</v>
      </c>
      <c r="D153" s="220">
        <v>0</v>
      </c>
      <c r="E153" s="223">
        <v>171700</v>
      </c>
    </row>
    <row r="154" spans="1:5" ht="15.6" x14ac:dyDescent="0.3">
      <c r="A154" s="142" t="str">
        <f>+'2.bev.'!A42</f>
        <v>Közvetített szolgáltatások értéke</v>
      </c>
      <c r="B154" s="142" t="str">
        <f>+'2.bev.'!B42</f>
        <v>B403</v>
      </c>
      <c r="C154" s="223">
        <f>+'2.bev.'!E42</f>
        <v>0</v>
      </c>
      <c r="D154" s="220">
        <v>0</v>
      </c>
      <c r="E154" s="223">
        <v>0</v>
      </c>
    </row>
    <row r="155" spans="1:5" ht="15.6" x14ac:dyDescent="0.3">
      <c r="A155" s="142" t="str">
        <f>+'2.bev.'!A43</f>
        <v>Tulajdonosi bevételek</v>
      </c>
      <c r="B155" s="142" t="str">
        <f>+'2.bev.'!B43</f>
        <v>B404</v>
      </c>
      <c r="C155" s="223">
        <f>+'2.bev.'!E43</f>
        <v>260600</v>
      </c>
      <c r="D155" s="220">
        <v>0</v>
      </c>
      <c r="E155" s="223">
        <v>260600</v>
      </c>
    </row>
    <row r="156" spans="1:5" ht="15.6" x14ac:dyDescent="0.3">
      <c r="A156" s="142" t="str">
        <f>+'2.bev.'!A44</f>
        <v>Ellátási díjak</v>
      </c>
      <c r="B156" s="142" t="str">
        <f>+'2.bev.'!B44</f>
        <v>B405</v>
      </c>
      <c r="C156" s="223">
        <f>+'2.bev.'!E44</f>
        <v>0</v>
      </c>
      <c r="D156" s="220">
        <v>0</v>
      </c>
      <c r="E156" s="223">
        <v>0</v>
      </c>
    </row>
    <row r="157" spans="1:5" ht="15.6" x14ac:dyDescent="0.3">
      <c r="A157" s="142" t="str">
        <f>+'2.bev.'!A45</f>
        <v>Kiszámlázott általános forgalmi adó</v>
      </c>
      <c r="B157" s="142" t="str">
        <f>+'2.bev.'!B45</f>
        <v>B406</v>
      </c>
      <c r="C157" s="223">
        <f>+'2.bev.'!E45</f>
        <v>0</v>
      </c>
      <c r="D157" s="220">
        <v>0</v>
      </c>
      <c r="E157" s="223">
        <v>0</v>
      </c>
    </row>
    <row r="158" spans="1:5" ht="15.6" x14ac:dyDescent="0.3">
      <c r="A158" s="142" t="str">
        <f>+'2.bev.'!A46</f>
        <v>Általános forgalmi adó visszatérítése</v>
      </c>
      <c r="B158" s="142" t="str">
        <f>+'2.bev.'!B46</f>
        <v>B407</v>
      </c>
      <c r="C158" s="223">
        <f>+'2.bev.'!E46</f>
        <v>0</v>
      </c>
      <c r="D158" s="220">
        <v>0</v>
      </c>
      <c r="E158" s="223">
        <v>0</v>
      </c>
    </row>
    <row r="159" spans="1:5" ht="15.6" x14ac:dyDescent="0.3">
      <c r="A159" s="142" t="str">
        <f>+'2.bev.'!A47</f>
        <v>Kamatbevételek és más nyereségjellegű bevételek</v>
      </c>
      <c r="B159" s="142" t="str">
        <f>+'2.bev.'!B47</f>
        <v>B408</v>
      </c>
      <c r="C159" s="223">
        <v>4377</v>
      </c>
      <c r="D159" s="220">
        <v>0</v>
      </c>
      <c r="E159" s="223">
        <v>4377</v>
      </c>
    </row>
    <row r="160" spans="1:5" ht="15.6" x14ac:dyDescent="0.3">
      <c r="A160" s="144" t="str">
        <f>+'2.bev.'!A48</f>
        <v>Befektetett pénzüzgyi eszközökből származó bevételek</v>
      </c>
      <c r="B160" s="144" t="str">
        <f>+'2.bev.'!B48</f>
        <v>B4081</v>
      </c>
      <c r="C160" s="223">
        <f>+'2.bev.'!E48</f>
        <v>0</v>
      </c>
      <c r="D160" s="220">
        <v>0</v>
      </c>
      <c r="E160" s="223">
        <v>0</v>
      </c>
    </row>
    <row r="161" spans="1:5" ht="15.6" x14ac:dyDescent="0.3">
      <c r="A161" s="144" t="str">
        <f>+'2.bev.'!A49</f>
        <v>Egyéb kapott (járó) kamatok és kamatjellegű bevételek</v>
      </c>
      <c r="B161" s="144" t="str">
        <f>+'2.bev.'!B49</f>
        <v>B4082</v>
      </c>
      <c r="C161" s="223">
        <f>+'2.bev.'!E49</f>
        <v>0</v>
      </c>
      <c r="D161" s="220">
        <v>0</v>
      </c>
      <c r="E161" s="223">
        <v>0</v>
      </c>
    </row>
    <row r="162" spans="1:5" ht="15.6" x14ac:dyDescent="0.3">
      <c r="A162" s="142" t="str">
        <f>+'2.bev.'!A50</f>
        <v>Egyéb pénzügyi műveletek bevételei</v>
      </c>
      <c r="B162" s="142" t="str">
        <f>+'2.bev.'!B50</f>
        <v>B409</v>
      </c>
      <c r="C162" s="223">
        <f>SUM(C163:C164)</f>
        <v>0</v>
      </c>
      <c r="D162" s="220">
        <v>0</v>
      </c>
      <c r="E162" s="223">
        <v>0</v>
      </c>
    </row>
    <row r="163" spans="1:5" ht="15.6" x14ac:dyDescent="0.3">
      <c r="A163" s="144" t="str">
        <f>+'2.bev.'!A51</f>
        <v>Részesedésekből származó pénzügyi műveletek bevételei</v>
      </c>
      <c r="B163" s="144" t="str">
        <f>+'2.bev.'!B51</f>
        <v>B4091</v>
      </c>
      <c r="C163" s="223">
        <f>+'2.bev.'!E51</f>
        <v>0</v>
      </c>
      <c r="D163" s="220">
        <v>0</v>
      </c>
      <c r="E163" s="223">
        <v>0</v>
      </c>
    </row>
    <row r="164" spans="1:5" ht="15.6" x14ac:dyDescent="0.3">
      <c r="A164" s="144" t="str">
        <f>+'2.bev.'!A52</f>
        <v>Más egyéb pénzügyi műveletek bevételei</v>
      </c>
      <c r="B164" s="144" t="str">
        <f>+'2.bev.'!B52</f>
        <v>B4092</v>
      </c>
      <c r="C164" s="223">
        <f>+'2.bev.'!E52</f>
        <v>0</v>
      </c>
      <c r="D164" s="220">
        <v>0</v>
      </c>
      <c r="E164" s="223">
        <v>0</v>
      </c>
    </row>
    <row r="165" spans="1:5" ht="15.6" x14ac:dyDescent="0.3">
      <c r="A165" s="142" t="str">
        <f>+'2.bev.'!A53</f>
        <v>Biztosító által fizetett kártérítés</v>
      </c>
      <c r="B165" s="142" t="str">
        <f>+'2.bev.'!B53</f>
        <v>B410</v>
      </c>
      <c r="C165" s="223">
        <f>+'2.bev.'!E53</f>
        <v>0</v>
      </c>
      <c r="D165" s="220">
        <v>0</v>
      </c>
      <c r="E165" s="223">
        <v>0</v>
      </c>
    </row>
    <row r="166" spans="1:5" ht="15.6" x14ac:dyDescent="0.3">
      <c r="A166" s="142" t="str">
        <f>+'2.bev.'!A54</f>
        <v>Egyéb működési bevételek</v>
      </c>
      <c r="B166" s="142" t="str">
        <f>+'2.bev.'!B54</f>
        <v>B411</v>
      </c>
      <c r="C166" s="223">
        <f>+'2.bev.'!E54</f>
        <v>13787</v>
      </c>
      <c r="D166" s="220">
        <v>0</v>
      </c>
      <c r="E166" s="223">
        <v>13787</v>
      </c>
    </row>
    <row r="167" spans="1:5" ht="15.6" x14ac:dyDescent="0.3">
      <c r="A167" s="146" t="str">
        <f>+'2.bev.'!A55</f>
        <v>Működési bevételek</v>
      </c>
      <c r="B167" s="146" t="str">
        <f>+'2.bev.'!B55</f>
        <v>B4</v>
      </c>
      <c r="C167" s="224">
        <f>+C152+C153+C154+C155+C156+C157+C158+C159+C162+C165+C166</f>
        <v>450464</v>
      </c>
      <c r="D167" s="220">
        <v>0</v>
      </c>
      <c r="E167" s="224">
        <f>SUM(E152:E166)</f>
        <v>450464</v>
      </c>
    </row>
    <row r="168" spans="1:5" ht="15.6" x14ac:dyDescent="0.3">
      <c r="A168" s="142" t="str">
        <f>+'2.bev.'!A62</f>
        <v>Működési célú garancia- és kezességvállalásból származó megtérülések államháztartáson kívülről</v>
      </c>
      <c r="B168" s="142" t="str">
        <f>+'2.bev.'!B62</f>
        <v>B61</v>
      </c>
      <c r="C168" s="223">
        <f>+'2.bev.'!E62</f>
        <v>0</v>
      </c>
      <c r="D168" s="220">
        <v>0</v>
      </c>
      <c r="E168" s="223">
        <v>0</v>
      </c>
    </row>
    <row r="169" spans="1:5" ht="15.6" x14ac:dyDescent="0.3">
      <c r="A169" s="142" t="str">
        <f>+'2.bev.'!A63</f>
        <v>Működési célú visszatérítendő támogatások, kölcsönök visszatérülése Európai Uniótól</v>
      </c>
      <c r="B169" s="142" t="str">
        <f>+'2.bev.'!B63</f>
        <v>B62</v>
      </c>
      <c r="C169" s="223">
        <f>+'2.bev.'!E63</f>
        <v>0</v>
      </c>
      <c r="D169" s="220">
        <v>0</v>
      </c>
      <c r="E169" s="223">
        <v>0</v>
      </c>
    </row>
    <row r="170" spans="1:5" ht="15.6" x14ac:dyDescent="0.3">
      <c r="A170" s="142" t="str">
        <f>+'2.bev.'!A64</f>
        <v>Működési célú visszatérítendő támogatások, kölcsönök visszatérülése kormányoktól és más nemzetközi szervezetektől</v>
      </c>
      <c r="B170" s="142" t="str">
        <f>+'2.bev.'!B64</f>
        <v>B63</v>
      </c>
      <c r="C170" s="223">
        <f>+'2.bev.'!E64</f>
        <v>0</v>
      </c>
      <c r="D170" s="220">
        <v>0</v>
      </c>
      <c r="E170" s="223">
        <v>0</v>
      </c>
    </row>
    <row r="171" spans="1:5" ht="15.6" x14ac:dyDescent="0.3">
      <c r="A171" s="142" t="str">
        <f>+'2.bev.'!A65</f>
        <v>Működési célú visszatérítendő támogatások, kölcsönök visszatérülése államháztartáson kívülről</v>
      </c>
      <c r="B171" s="142" t="str">
        <f>+'2.bev.'!B65</f>
        <v>B64</v>
      </c>
      <c r="C171" s="223">
        <f>+'2.bev.'!E65</f>
        <v>669000</v>
      </c>
      <c r="D171" s="220">
        <v>0</v>
      </c>
      <c r="E171" s="223">
        <v>669000</v>
      </c>
    </row>
    <row r="172" spans="1:5" ht="15.6" x14ac:dyDescent="0.3">
      <c r="A172" s="142" t="str">
        <f>+'2.bev.'!A66</f>
        <v>Egyéb működési célú átvett pénzeszközök</v>
      </c>
      <c r="B172" s="142" t="str">
        <f>+'2.bev.'!B66</f>
        <v>B65</v>
      </c>
      <c r="C172" s="223">
        <f>+'2.bev.'!E66</f>
        <v>0</v>
      </c>
      <c r="D172" s="220">
        <v>0</v>
      </c>
      <c r="E172" s="223">
        <v>0</v>
      </c>
    </row>
    <row r="173" spans="1:5" ht="15.6" x14ac:dyDescent="0.3">
      <c r="A173" s="146" t="str">
        <f>+'2.bev.'!A67</f>
        <v>Működési célú átvett pénzeszközök</v>
      </c>
      <c r="B173" s="146" t="str">
        <f>+'2.bev.'!B67</f>
        <v>B6</v>
      </c>
      <c r="C173" s="224">
        <f>SUM(C168:C172)</f>
        <v>669000</v>
      </c>
      <c r="D173" s="220">
        <v>0</v>
      </c>
      <c r="E173" s="224">
        <v>669000</v>
      </c>
    </row>
    <row r="174" spans="1:5" ht="15.6" x14ac:dyDescent="0.3">
      <c r="A174" s="146" t="s">
        <v>97</v>
      </c>
      <c r="B174" s="146"/>
      <c r="C174" s="224">
        <f>C137+C151+C167+C173</f>
        <v>28267046</v>
      </c>
      <c r="D174" s="224">
        <f t="shared" ref="D174:E174" si="1">D137+D151+D167+D173</f>
        <v>0</v>
      </c>
      <c r="E174" s="224">
        <f t="shared" si="1"/>
        <v>28267046</v>
      </c>
    </row>
    <row r="175" spans="1:5" ht="15.6" x14ac:dyDescent="0.3">
      <c r="A175" s="142" t="str">
        <f>+'2.bev.'!A20</f>
        <v>Felhalmozási célú önkormányzati támogatások</v>
      </c>
      <c r="B175" s="142" t="str">
        <f>+'2.bev.'!B20</f>
        <v>B21</v>
      </c>
      <c r="C175" s="223">
        <f>+'2.bev.'!E20</f>
        <v>974611</v>
      </c>
      <c r="D175" s="220">
        <v>0</v>
      </c>
      <c r="E175" s="223">
        <v>974611</v>
      </c>
    </row>
    <row r="176" spans="1:5" ht="15.6" x14ac:dyDescent="0.3">
      <c r="A176" s="142" t="str">
        <f>+'2.bev.'!A21</f>
        <v>Felhalmozási célú garancia- és kezességvállalásból származó megtérülések államháztartáson belülről</v>
      </c>
      <c r="B176" s="142" t="str">
        <f>+'2.bev.'!B21</f>
        <v>B22</v>
      </c>
      <c r="C176" s="223">
        <f>+'2.bev.'!E21</f>
        <v>0</v>
      </c>
      <c r="D176" s="220">
        <v>0</v>
      </c>
      <c r="E176" s="223">
        <v>0</v>
      </c>
    </row>
    <row r="177" spans="1:5" ht="15.6" x14ac:dyDescent="0.3">
      <c r="A177" s="142" t="str">
        <f>+'2.bev.'!A22</f>
        <v>Felhalmozási célú visszatérítendő támogatások, kölcsönök visszatérülése államháztartáson belülről</v>
      </c>
      <c r="B177" s="142" t="str">
        <f>+'2.bev.'!B22</f>
        <v>B23</v>
      </c>
      <c r="C177" s="223">
        <f>+'2.bev.'!E22</f>
        <v>0</v>
      </c>
      <c r="D177" s="220">
        <v>0</v>
      </c>
      <c r="E177" s="223">
        <v>0</v>
      </c>
    </row>
    <row r="178" spans="1:5" ht="15.6" x14ac:dyDescent="0.3">
      <c r="A178" s="142" t="str">
        <f>+'2.bev.'!A23</f>
        <v>Felhalmozási célú visszatérítendő támogatások, kölcsönök igénybevétele államháztartáson belülről</v>
      </c>
      <c r="B178" s="142" t="str">
        <f>+'2.bev.'!B23</f>
        <v>B24</v>
      </c>
      <c r="C178" s="223">
        <f>+'2.bev.'!E23</f>
        <v>0</v>
      </c>
      <c r="D178" s="220">
        <v>0</v>
      </c>
      <c r="E178" s="223">
        <v>0</v>
      </c>
    </row>
    <row r="179" spans="1:5" ht="15.6" x14ac:dyDescent="0.3">
      <c r="A179" s="142" t="str">
        <f>+'2.bev.'!A24</f>
        <v>Egyéb felhalmozási célú támogatások bevételei államháztartáson belülről</v>
      </c>
      <c r="B179" s="142" t="str">
        <f>+'2.bev.'!B24</f>
        <v>B25</v>
      </c>
      <c r="C179" s="223">
        <f>+'2.bev.'!E24</f>
        <v>91440</v>
      </c>
      <c r="D179" s="220">
        <v>0</v>
      </c>
      <c r="E179" s="223">
        <v>91440</v>
      </c>
    </row>
    <row r="180" spans="1:5" ht="15.6" x14ac:dyDescent="0.3">
      <c r="A180" s="146" t="str">
        <f>+'2.bev.'!A25</f>
        <v>Felhalmozási célú támogatások államháztartáson belülről</v>
      </c>
      <c r="B180" s="146" t="str">
        <f>+'2.bev.'!B25</f>
        <v>B2</v>
      </c>
      <c r="C180" s="224">
        <f>SUM(C175:C179)</f>
        <v>1066051</v>
      </c>
      <c r="D180" s="220">
        <v>0</v>
      </c>
      <c r="E180" s="224">
        <v>1066051</v>
      </c>
    </row>
    <row r="181" spans="1:5" ht="15.6" x14ac:dyDescent="0.3">
      <c r="A181" s="142" t="str">
        <f>+'2.bev.'!A56</f>
        <v>Immateriális javak értékesítése</v>
      </c>
      <c r="B181" s="142" t="str">
        <f>+'2.bev.'!B56</f>
        <v>B51</v>
      </c>
      <c r="C181" s="223">
        <f>+'2.bev.'!E56</f>
        <v>0</v>
      </c>
      <c r="D181" s="220">
        <v>0</v>
      </c>
      <c r="E181" s="223">
        <v>0</v>
      </c>
    </row>
    <row r="182" spans="1:5" ht="15.6" x14ac:dyDescent="0.3">
      <c r="A182" s="142" t="str">
        <f>+'2.bev.'!A57</f>
        <v>Ingatlanok értékesítése</v>
      </c>
      <c r="B182" s="142" t="str">
        <f>+'2.bev.'!B57</f>
        <v>B52</v>
      </c>
      <c r="C182" s="223">
        <f>+'2.bev.'!E57</f>
        <v>0</v>
      </c>
      <c r="D182" s="220">
        <v>0</v>
      </c>
      <c r="E182" s="223">
        <v>0</v>
      </c>
    </row>
    <row r="183" spans="1:5" ht="15.6" x14ac:dyDescent="0.3">
      <c r="A183" s="142" t="str">
        <f>+'2.bev.'!A58</f>
        <v>Egyéb tárgyi eszközök értékesítése</v>
      </c>
      <c r="B183" s="142" t="str">
        <f>+'2.bev.'!B58</f>
        <v>B53</v>
      </c>
      <c r="C183" s="223">
        <f>+'2.bev.'!E58</f>
        <v>0</v>
      </c>
      <c r="D183" s="220">
        <v>0</v>
      </c>
      <c r="E183" s="223">
        <v>0</v>
      </c>
    </row>
    <row r="184" spans="1:5" ht="15.6" x14ac:dyDescent="0.3">
      <c r="A184" s="142" t="str">
        <f>+'2.bev.'!A59</f>
        <v>Részesedések értékesítése</v>
      </c>
      <c r="B184" s="142" t="str">
        <f>+'2.bev.'!B59</f>
        <v>B54</v>
      </c>
      <c r="C184" s="223">
        <f>+'2.bev.'!E59</f>
        <v>0</v>
      </c>
      <c r="D184" s="220">
        <v>0</v>
      </c>
      <c r="E184" s="223">
        <v>0</v>
      </c>
    </row>
    <row r="185" spans="1:5" ht="15.6" x14ac:dyDescent="0.3">
      <c r="A185" s="142" t="str">
        <f>+'2.bev.'!A60</f>
        <v>Részesedések megszűnéséhez kapcsolódó bevételek</v>
      </c>
      <c r="B185" s="142" t="str">
        <f>+'2.bev.'!B60</f>
        <v>B55</v>
      </c>
      <c r="C185" s="223">
        <f>+'2.bev.'!E60</f>
        <v>0</v>
      </c>
      <c r="D185" s="220">
        <v>0</v>
      </c>
      <c r="E185" s="223">
        <v>0</v>
      </c>
    </row>
    <row r="186" spans="1:5" ht="15.6" x14ac:dyDescent="0.3">
      <c r="A186" s="146" t="str">
        <f>+'2.bev.'!A61</f>
        <v>Felhalmozási bevételek</v>
      </c>
      <c r="B186" s="146" t="str">
        <f>+'2.bev.'!B61</f>
        <v>B5</v>
      </c>
      <c r="C186" s="224">
        <f>SUM(C181:C185)</f>
        <v>0</v>
      </c>
      <c r="D186" s="220">
        <v>0</v>
      </c>
      <c r="E186" s="224">
        <v>0</v>
      </c>
    </row>
    <row r="187" spans="1:5" ht="15.6" x14ac:dyDescent="0.3">
      <c r="A187" s="142" t="str">
        <f>+'2.bev.'!A68</f>
        <v>Felhalmozási célú garancia- és kezességvállalásból származó megtérülések államháztartáson kívülről</v>
      </c>
      <c r="B187" s="142" t="str">
        <f>+'2.bev.'!B68</f>
        <v>B71</v>
      </c>
      <c r="C187" s="223">
        <f>+'2.bev.'!E68</f>
        <v>0</v>
      </c>
      <c r="D187" s="220">
        <v>0</v>
      </c>
      <c r="E187" s="223">
        <v>0</v>
      </c>
    </row>
    <row r="188" spans="1:5" ht="15.6" x14ac:dyDescent="0.3">
      <c r="A188" s="142" t="str">
        <f>+'2.bev.'!A69</f>
        <v>Felhalmozási célú visszatérítendő támogatások, kölcsönök visszatérülése Európai Uniótól</v>
      </c>
      <c r="B188" s="142" t="str">
        <f>+'2.bev.'!B69</f>
        <v>B72</v>
      </c>
      <c r="C188" s="223">
        <f>+'2.bev.'!E69</f>
        <v>0</v>
      </c>
      <c r="D188" s="220">
        <v>0</v>
      </c>
      <c r="E188" s="223">
        <v>0</v>
      </c>
    </row>
    <row r="189" spans="1:5" ht="15.6" x14ac:dyDescent="0.3">
      <c r="A189" s="142" t="str">
        <f>+'2.bev.'!A70</f>
        <v>Felhalmozási célú visszatérítendő támogatások, kölcsönök visszatérülése kormányoktól és más nemzetközi szervezetektől</v>
      </c>
      <c r="B189" s="142" t="str">
        <f>+'2.bev.'!B70</f>
        <v>B73</v>
      </c>
      <c r="C189" s="223">
        <f>+'2.bev.'!E70</f>
        <v>0</v>
      </c>
      <c r="D189" s="220">
        <v>0</v>
      </c>
      <c r="E189" s="223">
        <v>0</v>
      </c>
    </row>
    <row r="190" spans="1:5" ht="15.6" x14ac:dyDescent="0.3">
      <c r="A190" s="142" t="str">
        <f>+'2.bev.'!A71</f>
        <v>Felhalmozási célú visszatérítendő támogatások, kölcsönök visszatérülése államháztartáson kívülről</v>
      </c>
      <c r="B190" s="142" t="str">
        <f>+'2.bev.'!B71</f>
        <v>B74</v>
      </c>
      <c r="C190" s="223">
        <f>+'2.bev.'!E71</f>
        <v>0</v>
      </c>
      <c r="D190" s="220">
        <v>0</v>
      </c>
      <c r="E190" s="223">
        <v>0</v>
      </c>
    </row>
    <row r="191" spans="1:5" ht="15.6" x14ac:dyDescent="0.3">
      <c r="A191" s="142" t="str">
        <f>+'2.bev.'!A72</f>
        <v>Egyéb felhalmozási célú átvett pénzeszközök</v>
      </c>
      <c r="B191" s="142" t="str">
        <f>+'2.bev.'!B72</f>
        <v>B75</v>
      </c>
      <c r="C191" s="223">
        <f>+'2.bev.'!E72</f>
        <v>0</v>
      </c>
      <c r="D191" s="220">
        <v>0</v>
      </c>
      <c r="E191" s="223">
        <v>0</v>
      </c>
    </row>
    <row r="192" spans="1:5" ht="15.6" x14ac:dyDescent="0.3">
      <c r="A192" s="146" t="str">
        <f>+'2.bev.'!A73</f>
        <v>Felhalmozási célú átvett pénzeszközök</v>
      </c>
      <c r="B192" s="146" t="str">
        <f>+'2.bev.'!B73</f>
        <v>B7</v>
      </c>
      <c r="C192" s="224">
        <f>SUM(C187:C191)</f>
        <v>0</v>
      </c>
      <c r="D192" s="220">
        <v>0</v>
      </c>
      <c r="E192" s="224">
        <v>0</v>
      </c>
    </row>
    <row r="193" spans="1:5" ht="15.6" x14ac:dyDescent="0.3">
      <c r="A193" s="146" t="s">
        <v>98</v>
      </c>
      <c r="B193" s="146"/>
      <c r="C193" s="229">
        <f>C180+C186+C192</f>
        <v>1066051</v>
      </c>
      <c r="D193" s="220">
        <v>0</v>
      </c>
      <c r="E193" s="229">
        <v>1066051</v>
      </c>
    </row>
    <row r="194" spans="1:5" ht="17.399999999999999" x14ac:dyDescent="0.3">
      <c r="A194" s="155" t="str">
        <f>+'2.bev.'!A74</f>
        <v>Költségvetési bevételek</v>
      </c>
      <c r="B194" s="155" t="str">
        <f>+'2.bev.'!B74</f>
        <v>B1-B7</v>
      </c>
      <c r="C194" s="228">
        <f>C174+C191</f>
        <v>28267046</v>
      </c>
      <c r="D194" s="228">
        <f t="shared" ref="D194" si="2">D174+D191</f>
        <v>0</v>
      </c>
      <c r="E194" s="228">
        <f>SUM(E174)</f>
        <v>28267046</v>
      </c>
    </row>
    <row r="195" spans="1:5" ht="17.399999999999999" x14ac:dyDescent="0.3">
      <c r="A195" s="155" t="s">
        <v>99</v>
      </c>
      <c r="B195" s="155"/>
      <c r="C195" s="229">
        <f>C174-C77</f>
        <v>9022559</v>
      </c>
      <c r="D195" s="220">
        <v>0</v>
      </c>
      <c r="E195" s="229">
        <v>13965029</v>
      </c>
    </row>
    <row r="196" spans="1:5" ht="17.399999999999999" x14ac:dyDescent="0.3">
      <c r="A196" s="155" t="s">
        <v>100</v>
      </c>
      <c r="B196" s="155"/>
      <c r="C196" s="229">
        <f>C193-C100</f>
        <v>486011</v>
      </c>
      <c r="D196" s="220">
        <v>0</v>
      </c>
      <c r="E196" s="229">
        <v>486011</v>
      </c>
    </row>
    <row r="197" spans="1:5" ht="15.6" x14ac:dyDescent="0.3">
      <c r="A197" s="142" t="str">
        <f>+'2.bev.'!A75</f>
        <v>Hitel-, kölcsönfelvétel államháztartáson kívülről</v>
      </c>
      <c r="B197" s="142" t="str">
        <f>+'2.bev.'!B75</f>
        <v>B811</v>
      </c>
      <c r="C197" s="223">
        <f>SUM(C198:C200)</f>
        <v>0</v>
      </c>
      <c r="D197" s="220">
        <v>0</v>
      </c>
      <c r="E197" s="223">
        <v>0</v>
      </c>
    </row>
    <row r="198" spans="1:5" ht="15.6" x14ac:dyDescent="0.3">
      <c r="A198" s="144" t="str">
        <f>+'2.bev.'!A76</f>
        <v>Hosszú lejáratú hitelek, kölcsönök felvétele pénzügyi vállalkozástól</v>
      </c>
      <c r="B198" s="144" t="str">
        <f>+'2.bev.'!B76</f>
        <v>B8111</v>
      </c>
      <c r="C198" s="225">
        <f>+'2.bev.'!E76</f>
        <v>0</v>
      </c>
      <c r="D198" s="220">
        <v>0</v>
      </c>
      <c r="E198" s="225">
        <v>0</v>
      </c>
    </row>
    <row r="199" spans="1:5" ht="15.6" x14ac:dyDescent="0.3">
      <c r="A199" s="144" t="str">
        <f>+'2.bev.'!A77</f>
        <v>Likviditási célú hitelek, kölcsönök felvétele pénzügyi vállalkozástól</v>
      </c>
      <c r="B199" s="144" t="str">
        <f>+'2.bev.'!B77</f>
        <v>B8112</v>
      </c>
      <c r="C199" s="225">
        <f>+'2.bev.'!E77</f>
        <v>0</v>
      </c>
      <c r="D199" s="220">
        <v>0</v>
      </c>
      <c r="E199" s="225">
        <v>0</v>
      </c>
    </row>
    <row r="200" spans="1:5" ht="15.6" x14ac:dyDescent="0.3">
      <c r="A200" s="144" t="str">
        <f>+'2.bev.'!A78</f>
        <v>Rövid lejáratú hitelek, kölcsönök felvétele pénzügyi vállalkozástól</v>
      </c>
      <c r="B200" s="144" t="str">
        <f>+'2.bev.'!B78</f>
        <v>B8113</v>
      </c>
      <c r="C200" s="225">
        <f>+'2.bev.'!E78</f>
        <v>0</v>
      </c>
      <c r="D200" s="220">
        <v>0</v>
      </c>
      <c r="E200" s="225">
        <v>0</v>
      </c>
    </row>
    <row r="201" spans="1:5" ht="15.6" x14ac:dyDescent="0.3">
      <c r="A201" s="142" t="str">
        <f>+'2.bev.'!A79</f>
        <v>Belföldi értékpapírok bevételei</v>
      </c>
      <c r="B201" s="142" t="str">
        <f>+'2.bev.'!B79</f>
        <v>B812</v>
      </c>
      <c r="C201" s="223">
        <f>SUM(C202:C205)</f>
        <v>0</v>
      </c>
      <c r="D201" s="220">
        <v>0</v>
      </c>
      <c r="E201" s="223">
        <v>0</v>
      </c>
    </row>
    <row r="202" spans="1:5" ht="15.6" x14ac:dyDescent="0.3">
      <c r="A202" s="144" t="str">
        <f>+'2.bev.'!A80</f>
        <v>Forgatási célú belföldi értékpapírok beváltása, értékesítése</v>
      </c>
      <c r="B202" s="144" t="str">
        <f>+'2.bev.'!B80</f>
        <v>B8121</v>
      </c>
      <c r="C202" s="225">
        <f>+'2.bev.'!E80</f>
        <v>0</v>
      </c>
      <c r="D202" s="220">
        <v>0</v>
      </c>
      <c r="E202" s="225">
        <v>0</v>
      </c>
    </row>
    <row r="203" spans="1:5" ht="15.6" x14ac:dyDescent="0.3">
      <c r="A203" s="144" t="str">
        <f>+'2.bev.'!A81</f>
        <v>Éven belüli lejáratú belföldi értékpapírok kibocsátása</v>
      </c>
      <c r="B203" s="144" t="str">
        <f>+'2.bev.'!B81</f>
        <v>B8122</v>
      </c>
      <c r="C203" s="225">
        <f>+'2.bev.'!E81</f>
        <v>0</v>
      </c>
      <c r="D203" s="220">
        <v>0</v>
      </c>
      <c r="E203" s="225">
        <v>0</v>
      </c>
    </row>
    <row r="204" spans="1:5" ht="15.6" x14ac:dyDescent="0.3">
      <c r="A204" s="144" t="str">
        <f>+'2.bev.'!A82</f>
        <v>Befektetési célú belföldi értékpapírok beváltása, értékesítése</v>
      </c>
      <c r="B204" s="144" t="str">
        <f>+'2.bev.'!B82</f>
        <v>B8123</v>
      </c>
      <c r="C204" s="225">
        <f>+'2.bev.'!E82</f>
        <v>0</v>
      </c>
      <c r="D204" s="220">
        <v>0</v>
      </c>
      <c r="E204" s="225">
        <v>0</v>
      </c>
    </row>
    <row r="205" spans="1:5" ht="15.6" x14ac:dyDescent="0.3">
      <c r="A205" s="144" t="str">
        <f>+'2.bev.'!A83</f>
        <v>Éven túli lejáratú belföldi értékpapírok kibocsátása</v>
      </c>
      <c r="B205" s="144" t="str">
        <f>+'2.bev.'!B83</f>
        <v>B8124</v>
      </c>
      <c r="C205" s="225">
        <f>+'2.bev.'!E83</f>
        <v>0</v>
      </c>
      <c r="D205" s="220">
        <v>0</v>
      </c>
      <c r="E205" s="225">
        <v>0</v>
      </c>
    </row>
    <row r="206" spans="1:5" ht="15.6" x14ac:dyDescent="0.3">
      <c r="A206" s="142" t="str">
        <f>+'2.bev.'!A84</f>
        <v>Maradvány igénybevétele</v>
      </c>
      <c r="B206" s="142" t="str">
        <f>+'2.bev.'!B84</f>
        <v>B813</v>
      </c>
      <c r="C206" s="223">
        <f>SUM(C207:C208)</f>
        <v>56628997</v>
      </c>
      <c r="D206" s="220">
        <v>0</v>
      </c>
      <c r="E206" s="223">
        <v>56628997</v>
      </c>
    </row>
    <row r="207" spans="1:5" ht="15.6" x14ac:dyDescent="0.3">
      <c r="A207" s="144" t="str">
        <f>+'2.bev.'!A85</f>
        <v>Előző év költségvetési maradványának igénybevétele</v>
      </c>
      <c r="B207" s="144" t="str">
        <f>+'2.bev.'!B85</f>
        <v>B8131</v>
      </c>
      <c r="C207" s="225">
        <f>+'2.bev.'!E85</f>
        <v>56628997</v>
      </c>
      <c r="D207" s="220">
        <v>0</v>
      </c>
      <c r="E207" s="225">
        <v>56628997</v>
      </c>
    </row>
    <row r="208" spans="1:5" ht="15.6" x14ac:dyDescent="0.3">
      <c r="A208" s="144" t="str">
        <f>+'2.bev.'!A86</f>
        <v>Előző év vállalkozási maradványának igénybevétele</v>
      </c>
      <c r="B208" s="144" t="str">
        <f>+'2.bev.'!B86</f>
        <v>B8132</v>
      </c>
      <c r="C208" s="225">
        <f>+'2.bev.'!E86</f>
        <v>0</v>
      </c>
      <c r="D208" s="220">
        <v>0</v>
      </c>
      <c r="E208" s="225">
        <v>0</v>
      </c>
    </row>
    <row r="209" spans="1:5" ht="15.6" x14ac:dyDescent="0.3">
      <c r="A209" s="142" t="str">
        <f>+'2.bev.'!A87</f>
        <v>Államháztartáson belüli megelőlegezések</v>
      </c>
      <c r="B209" s="142" t="str">
        <f>+'2.bev.'!B87</f>
        <v>B814</v>
      </c>
      <c r="C209" s="223">
        <f>+'2.bev.'!E87</f>
        <v>565149</v>
      </c>
      <c r="D209" s="220">
        <v>0</v>
      </c>
      <c r="E209" s="223">
        <v>565149</v>
      </c>
    </row>
    <row r="210" spans="1:5" ht="15.6" x14ac:dyDescent="0.3">
      <c r="A210" s="142" t="str">
        <f>+'2.bev.'!A88</f>
        <v>Államháztartáson belüli megelőlegezések törlesztése</v>
      </c>
      <c r="B210" s="142" t="str">
        <f>+'2.bev.'!B88</f>
        <v>B815</v>
      </c>
      <c r="C210" s="223">
        <f>+'2.bev.'!E88</f>
        <v>0</v>
      </c>
      <c r="D210" s="220">
        <v>0</v>
      </c>
      <c r="E210" s="223">
        <v>0</v>
      </c>
    </row>
    <row r="211" spans="1:5" ht="15.6" x14ac:dyDescent="0.3">
      <c r="A211" s="142" t="str">
        <f>+'2.bev.'!A89</f>
        <v>Központi, irányító szervi támogatás</v>
      </c>
      <c r="B211" s="142" t="str">
        <f>+'2.bev.'!B89</f>
        <v>B816</v>
      </c>
      <c r="C211" s="223">
        <f>+'2.bev.'!E89</f>
        <v>0</v>
      </c>
      <c r="D211" s="220">
        <v>0</v>
      </c>
      <c r="E211" s="223">
        <v>0</v>
      </c>
    </row>
    <row r="212" spans="1:5" ht="15.6" x14ac:dyDescent="0.3">
      <c r="A212" s="142" t="str">
        <f>+'2.bev.'!A90</f>
        <v>Lekötött bankbetétek megszüntetése</v>
      </c>
      <c r="B212" s="142" t="str">
        <f>+'2.bev.'!B90</f>
        <v>B817</v>
      </c>
      <c r="C212" s="223">
        <f>+'2.bev.'!E90</f>
        <v>0</v>
      </c>
      <c r="D212" s="220">
        <v>0</v>
      </c>
      <c r="E212" s="223">
        <v>0</v>
      </c>
    </row>
    <row r="213" spans="1:5" ht="15.6" x14ac:dyDescent="0.3">
      <c r="A213" s="142" t="str">
        <f>+'2.bev.'!A91</f>
        <v>Központi költségvetés sajátos finanszírozási bevételei</v>
      </c>
      <c r="B213" s="142" t="str">
        <f>+'2.bev.'!B91</f>
        <v>B818</v>
      </c>
      <c r="C213" s="223">
        <f>+'2.bev.'!E91</f>
        <v>0</v>
      </c>
      <c r="D213" s="220">
        <v>0</v>
      </c>
      <c r="E213" s="223">
        <v>0</v>
      </c>
    </row>
    <row r="214" spans="1:5" ht="15.6" x14ac:dyDescent="0.3">
      <c r="A214" s="142" t="str">
        <f>+'2.bev.'!A92</f>
        <v>Tulajdonosi kölcsönök bevételei</v>
      </c>
      <c r="B214" s="142" t="str">
        <f>+'2.bev.'!B92</f>
        <v>B819</v>
      </c>
      <c r="C214" s="223">
        <f>+'2.bev.'!E92</f>
        <v>0</v>
      </c>
      <c r="D214" s="220">
        <v>0</v>
      </c>
      <c r="E214" s="223">
        <v>0</v>
      </c>
    </row>
    <row r="215" spans="1:5" ht="15.6" x14ac:dyDescent="0.3">
      <c r="A215" s="144" t="str">
        <f>+'2.bev.'!A93</f>
        <v>Hosszú lejáratú tulajdonosi kölcsönök bevételei</v>
      </c>
      <c r="B215" s="144" t="str">
        <f>+'2.bev.'!B93</f>
        <v>B8191</v>
      </c>
      <c r="C215" s="225">
        <f>+'2.bev.'!E93</f>
        <v>0</v>
      </c>
      <c r="D215" s="220">
        <v>0</v>
      </c>
      <c r="E215" s="225">
        <v>0</v>
      </c>
    </row>
    <row r="216" spans="1:5" ht="15.6" x14ac:dyDescent="0.3">
      <c r="A216" s="144" t="str">
        <f>+'2.bev.'!A94</f>
        <v>Rövid lejáratú tulajdonosi kölcsönök bevételei</v>
      </c>
      <c r="B216" s="144" t="str">
        <f>+'2.bev.'!B94</f>
        <v>B8192</v>
      </c>
      <c r="C216" s="225">
        <f>+'2.bev.'!E94</f>
        <v>0</v>
      </c>
      <c r="D216" s="220">
        <v>0</v>
      </c>
      <c r="E216" s="225">
        <v>0</v>
      </c>
    </row>
    <row r="217" spans="1:5" ht="15.6" x14ac:dyDescent="0.3">
      <c r="A217" s="146" t="str">
        <f>+'2.bev.'!A95</f>
        <v>Belföldi finanszírozás bevételei</v>
      </c>
      <c r="B217" s="146" t="str">
        <f>+'2.bev.'!B95</f>
        <v>B81</v>
      </c>
      <c r="C217" s="224">
        <f>+C197+C201+C206+C209+C210+C211+C212+C213+C214</f>
        <v>57194146</v>
      </c>
      <c r="D217" s="220">
        <v>0</v>
      </c>
      <c r="E217" s="224">
        <v>57194146</v>
      </c>
    </row>
    <row r="218" spans="1:5" ht="15.6" x14ac:dyDescent="0.3">
      <c r="A218" s="142" t="str">
        <f>+'2.bev.'!A96</f>
        <v>Forgatási célú külföldi értékpapírok beváltása, értékesítése</v>
      </c>
      <c r="B218" s="142" t="str">
        <f>+'2.bev.'!B96</f>
        <v>B821</v>
      </c>
      <c r="C218" s="223">
        <f>+'2.bev.'!E96</f>
        <v>0</v>
      </c>
      <c r="D218" s="220">
        <v>0</v>
      </c>
      <c r="E218" s="223">
        <v>0</v>
      </c>
    </row>
    <row r="219" spans="1:5" ht="15.6" x14ac:dyDescent="0.3">
      <c r="A219" s="142" t="str">
        <f>+'2.bev.'!A97</f>
        <v>Befektetési célú külföldi értékpapírok beváltása, értékesítése</v>
      </c>
      <c r="B219" s="142" t="str">
        <f>+'2.bev.'!B97</f>
        <v>B822</v>
      </c>
      <c r="C219" s="223">
        <f>+'2.bev.'!E97</f>
        <v>0</v>
      </c>
      <c r="D219" s="220">
        <v>0</v>
      </c>
      <c r="E219" s="223">
        <v>0</v>
      </c>
    </row>
    <row r="220" spans="1:5" ht="15.6" x14ac:dyDescent="0.3">
      <c r="A220" s="142" t="str">
        <f>+'2.bev.'!A98</f>
        <v>Külföldi értékpapírok kibocsátása</v>
      </c>
      <c r="B220" s="142" t="str">
        <f>+'2.bev.'!B98</f>
        <v>B823</v>
      </c>
      <c r="C220" s="223">
        <f>+'2.bev.'!E98</f>
        <v>0</v>
      </c>
      <c r="D220" s="220">
        <v>0</v>
      </c>
      <c r="E220" s="223">
        <v>0</v>
      </c>
    </row>
    <row r="221" spans="1:5" ht="15.6" x14ac:dyDescent="0.3">
      <c r="A221" s="142" t="str">
        <f>+'2.bev.'!A99</f>
        <v>Hitelek, kölcsönök felvétele külföldi kormányoktól és nemzetközi szervezetektől</v>
      </c>
      <c r="B221" s="142" t="str">
        <f>+'2.bev.'!B99</f>
        <v>B824</v>
      </c>
      <c r="C221" s="223">
        <f>+'2.bev.'!E99</f>
        <v>0</v>
      </c>
      <c r="D221" s="220">
        <v>0</v>
      </c>
      <c r="E221" s="223">
        <v>0</v>
      </c>
    </row>
    <row r="222" spans="1:5" ht="15.6" x14ac:dyDescent="0.3">
      <c r="A222" s="142" t="str">
        <f>+'2.bev.'!A100</f>
        <v>Hitelek, kölcsönök felvétele külföldi pénzintézetektől</v>
      </c>
      <c r="B222" s="142" t="str">
        <f>+'2.bev.'!B100</f>
        <v>B825</v>
      </c>
      <c r="C222" s="223">
        <f>+'2.bev.'!E100</f>
        <v>0</v>
      </c>
      <c r="D222" s="220">
        <v>0</v>
      </c>
      <c r="E222" s="223">
        <v>0</v>
      </c>
    </row>
    <row r="223" spans="1:5" ht="15.6" x14ac:dyDescent="0.3">
      <c r="A223" s="142" t="str">
        <f>+'2.bev.'!A101</f>
        <v>Külföldi finanszírozás bevételei</v>
      </c>
      <c r="B223" s="142" t="str">
        <f>+'2.bev.'!B101</f>
        <v>B82</v>
      </c>
      <c r="C223" s="223">
        <f>SUM(C218:C222)</f>
        <v>0</v>
      </c>
      <c r="D223" s="220">
        <v>0</v>
      </c>
      <c r="E223" s="223">
        <v>0</v>
      </c>
    </row>
    <row r="224" spans="1:5" ht="15.6" x14ac:dyDescent="0.3">
      <c r="A224" s="142" t="str">
        <f>+'2.bev.'!A102</f>
        <v>Adóssághoz nem kapcsolódó származékos ügyletek bevételei</v>
      </c>
      <c r="B224" s="142" t="str">
        <f>+'2.bev.'!B102</f>
        <v>B83</v>
      </c>
      <c r="C224" s="223">
        <f>+'2.bev.'!E102</f>
        <v>0</v>
      </c>
      <c r="D224" s="220">
        <v>0</v>
      </c>
      <c r="E224" s="223">
        <v>0</v>
      </c>
    </row>
    <row r="225" spans="1:5" ht="15.6" x14ac:dyDescent="0.3">
      <c r="A225" s="142" t="str">
        <f>+'2.bev.'!A103</f>
        <v>Váltóbevételek</v>
      </c>
      <c r="B225" s="142" t="str">
        <f>+'2.bev.'!B103</f>
        <v>B84</v>
      </c>
      <c r="C225" s="223">
        <f>+'2.bev.'!E103</f>
        <v>0</v>
      </c>
      <c r="D225" s="220">
        <v>0</v>
      </c>
      <c r="E225" s="223">
        <v>0</v>
      </c>
    </row>
    <row r="226" spans="1:5" ht="15.6" x14ac:dyDescent="0.3">
      <c r="A226" s="146" t="str">
        <f>+'2.bev.'!A104</f>
        <v>FINANSZÍROZÁSI BEVÉTELEK</v>
      </c>
      <c r="B226" s="146" t="str">
        <f>+'2.bev.'!B104</f>
        <v>B8</v>
      </c>
      <c r="C226" s="224">
        <f>+C217+C223+C224+C225</f>
        <v>57194146</v>
      </c>
      <c r="D226" s="220">
        <v>0</v>
      </c>
      <c r="E226" s="224">
        <v>57194146</v>
      </c>
    </row>
    <row r="227" spans="1:5" ht="15.6" x14ac:dyDescent="0.3">
      <c r="A227" s="146" t="str">
        <f>+'2.bev.'!A105</f>
        <v>BEVÉTELEK ÖSSZESEN</v>
      </c>
      <c r="B227" s="146" t="str">
        <f>+'2.bev.'!B105</f>
        <v>B1-B8</v>
      </c>
      <c r="C227" s="224">
        <f>SUM(C226,C194,C193)</f>
        <v>86527243</v>
      </c>
      <c r="D227" s="224">
        <f t="shared" ref="D227:E227" si="3">SUM(D226,D194,D193)</f>
        <v>0</v>
      </c>
      <c r="E227" s="224">
        <f t="shared" si="3"/>
        <v>86527243</v>
      </c>
    </row>
  </sheetData>
  <mergeCells count="2">
    <mergeCell ref="A1:C1"/>
    <mergeCell ref="A2:C2"/>
  </mergeCells>
  <pageMargins left="0.19685039370078741" right="0.19685039370078741" top="0.74803149606299213" bottom="0.74803149606299213" header="0.31496062992125984" footer="0.31496062992125984"/>
  <pageSetup paperSize="9" scale="8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41"/>
  <sheetViews>
    <sheetView topLeftCell="A20" workbookViewId="0">
      <selection activeCell="E16" sqref="E16"/>
    </sheetView>
  </sheetViews>
  <sheetFormatPr defaultColWidth="9.109375" defaultRowHeight="15.6" x14ac:dyDescent="0.3"/>
  <cols>
    <col min="1" max="1" width="61.6640625" style="54" bestFit="1" customWidth="1"/>
    <col min="2" max="5" width="25.6640625" style="54" customWidth="1"/>
    <col min="6" max="9" width="9.109375" style="54"/>
    <col min="10" max="10" width="9.5546875" style="54" bestFit="1" customWidth="1"/>
    <col min="11" max="16384" width="9.109375" style="54"/>
  </cols>
  <sheetData>
    <row r="1" spans="1:6" x14ac:dyDescent="0.3">
      <c r="A1" s="247" t="str">
        <f>+'kiadás-bevétel'!A1</f>
        <v xml:space="preserve">    /2020 (VII.   ) Önkormányzati rendelet </v>
      </c>
      <c r="B1" s="247"/>
      <c r="C1" s="247"/>
      <c r="D1" s="247"/>
      <c r="E1" s="247"/>
    </row>
    <row r="2" spans="1:6" x14ac:dyDescent="0.3">
      <c r="A2" s="247" t="s">
        <v>7</v>
      </c>
      <c r="B2" s="247"/>
      <c r="C2" s="247"/>
      <c r="D2" s="247"/>
      <c r="E2" s="247"/>
      <c r="F2" s="34"/>
    </row>
    <row r="3" spans="1:6" x14ac:dyDescent="0.3">
      <c r="A3" s="30"/>
      <c r="B3" s="30"/>
      <c r="C3" s="30"/>
      <c r="D3" s="30"/>
      <c r="E3" s="9" t="s">
        <v>659</v>
      </c>
      <c r="F3" s="34"/>
    </row>
    <row r="4" spans="1:6" ht="16.2" thickBot="1" x14ac:dyDescent="0.35">
      <c r="A4" s="30"/>
      <c r="B4" s="30"/>
      <c r="C4" s="9"/>
      <c r="D4" s="9"/>
      <c r="E4" s="35" t="s">
        <v>551</v>
      </c>
      <c r="F4" s="34"/>
    </row>
    <row r="5" spans="1:6" ht="31.8" thickBot="1" x14ac:dyDescent="0.35">
      <c r="A5" s="76" t="s">
        <v>507</v>
      </c>
      <c r="B5" s="77" t="s">
        <v>4</v>
      </c>
      <c r="C5" s="77" t="s">
        <v>5</v>
      </c>
      <c r="D5" s="77" t="s">
        <v>534</v>
      </c>
      <c r="E5" s="78" t="s">
        <v>6</v>
      </c>
    </row>
    <row r="6" spans="1:6" x14ac:dyDescent="0.3">
      <c r="A6" s="192" t="str">
        <f>+'1.kiad.'!A25</f>
        <v>Személyi juttatások</v>
      </c>
      <c r="B6" s="193">
        <f>+'1.kiad.'!E25</f>
        <v>4975285</v>
      </c>
      <c r="C6" s="193">
        <v>0</v>
      </c>
      <c r="D6" s="193">
        <v>0</v>
      </c>
      <c r="E6" s="194">
        <f>SUM(B6:D6)</f>
        <v>4975285</v>
      </c>
    </row>
    <row r="7" spans="1:6" x14ac:dyDescent="0.3">
      <c r="A7" s="192" t="str">
        <f>+'1.kiad.'!A26</f>
        <v>Munkaadókat terhelő járulékok és szociális hozzájárulási adó</v>
      </c>
      <c r="B7" s="193">
        <f>+'1.kiad.'!E26</f>
        <v>1135951</v>
      </c>
      <c r="C7" s="193">
        <v>0</v>
      </c>
      <c r="D7" s="193">
        <v>0</v>
      </c>
      <c r="E7" s="194">
        <f t="shared" ref="E7:E14" si="0">SUM(B7:D7)</f>
        <v>1135951</v>
      </c>
    </row>
    <row r="8" spans="1:6" x14ac:dyDescent="0.3">
      <c r="A8" s="195" t="str">
        <f>+'1.kiad.'!A51</f>
        <v>Dologi kiadások</v>
      </c>
      <c r="B8" s="196">
        <f>+'1.kiad.'!E51</f>
        <v>8485769</v>
      </c>
      <c r="C8" s="193">
        <v>0</v>
      </c>
      <c r="D8" s="193">
        <v>0</v>
      </c>
      <c r="E8" s="194">
        <f t="shared" si="0"/>
        <v>8485769</v>
      </c>
    </row>
    <row r="9" spans="1:6" x14ac:dyDescent="0.3">
      <c r="A9" s="195" t="str">
        <f>+'1.kiad.'!A60</f>
        <v>Ellátottak pénzbeli juttatásai</v>
      </c>
      <c r="B9" s="196">
        <f>+'1.kiad.'!E60</f>
        <v>389000</v>
      </c>
      <c r="C9" s="193">
        <v>0</v>
      </c>
      <c r="D9" s="193">
        <v>0</v>
      </c>
      <c r="E9" s="194">
        <f t="shared" si="0"/>
        <v>389000</v>
      </c>
    </row>
    <row r="10" spans="1:6" x14ac:dyDescent="0.3">
      <c r="A10" s="195" t="str">
        <f>+'1.kiad.'!A77</f>
        <v>Egyéb működési célú kiadások</v>
      </c>
      <c r="B10" s="196">
        <f>SUM(B11:B13)</f>
        <v>4258482</v>
      </c>
      <c r="C10" s="196"/>
      <c r="D10" s="196">
        <f>D11+D12</f>
        <v>0</v>
      </c>
      <c r="E10" s="194">
        <f t="shared" si="0"/>
        <v>4258482</v>
      </c>
    </row>
    <row r="11" spans="1:6" s="72" customFormat="1" ht="16.2" x14ac:dyDescent="0.3">
      <c r="A11" s="197" t="str">
        <f>+'1.kiad.'!A67</f>
        <v>Egyéb működési célú támogatások államháztartáson belülre</v>
      </c>
      <c r="B11" s="198">
        <f>+'1.kiad.'!E67</f>
        <v>3494182</v>
      </c>
      <c r="C11" s="198">
        <v>0</v>
      </c>
      <c r="D11" s="198">
        <v>0</v>
      </c>
      <c r="E11" s="199">
        <f t="shared" si="0"/>
        <v>3494182</v>
      </c>
    </row>
    <row r="12" spans="1:6" s="72" customFormat="1" ht="16.2" x14ac:dyDescent="0.3">
      <c r="A12" s="197" t="str">
        <f>+'1.kiad.'!A73</f>
        <v>Egyéb működési célú támogatások államháztartáson kívülre</v>
      </c>
      <c r="B12" s="198">
        <v>0</v>
      </c>
      <c r="C12" s="198"/>
      <c r="D12" s="198">
        <v>0</v>
      </c>
      <c r="E12" s="199">
        <f t="shared" si="0"/>
        <v>0</v>
      </c>
    </row>
    <row r="13" spans="1:6" s="72" customFormat="1" ht="16.2" x14ac:dyDescent="0.3">
      <c r="A13" s="197" t="s">
        <v>678</v>
      </c>
      <c r="B13" s="198">
        <v>764300</v>
      </c>
      <c r="C13" s="198">
        <v>0</v>
      </c>
      <c r="D13" s="198">
        <v>0</v>
      </c>
      <c r="E13" s="199">
        <v>764300</v>
      </c>
    </row>
    <row r="14" spans="1:6" x14ac:dyDescent="0.3">
      <c r="A14" s="200" t="str">
        <f>+'1.kiad.'!A74</f>
        <v>Tartalékok</v>
      </c>
      <c r="B14" s="201">
        <v>0</v>
      </c>
      <c r="C14" s="201"/>
      <c r="D14" s="201">
        <v>0</v>
      </c>
      <c r="E14" s="194">
        <f t="shared" si="0"/>
        <v>0</v>
      </c>
    </row>
    <row r="15" spans="1:6" x14ac:dyDescent="0.3">
      <c r="A15" s="202" t="s">
        <v>512</v>
      </c>
      <c r="B15" s="196">
        <f>B6+B7+B8+B9+B10+B14</f>
        <v>19244487</v>
      </c>
      <c r="C15" s="196">
        <f t="shared" ref="C15:D15" si="1">C6+C7+C8+C9+C10+C14</f>
        <v>0</v>
      </c>
      <c r="D15" s="196">
        <f t="shared" si="1"/>
        <v>0</v>
      </c>
      <c r="E15" s="196">
        <f>E6+E7+E8+E9+E10+E14</f>
        <v>19244487</v>
      </c>
    </row>
    <row r="16" spans="1:6" x14ac:dyDescent="0.3">
      <c r="A16" s="195" t="str">
        <f>+'1.kiad.'!A86</f>
        <v>Beruházások</v>
      </c>
      <c r="B16" s="196">
        <f>'1.kiad.'!E86</f>
        <v>453040</v>
      </c>
      <c r="C16" s="196">
        <v>0</v>
      </c>
      <c r="D16" s="196">
        <v>0</v>
      </c>
      <c r="E16" s="203">
        <f>SUM(B16:D16)</f>
        <v>453040</v>
      </c>
    </row>
    <row r="17" spans="1:8" x14ac:dyDescent="0.3">
      <c r="A17" s="195" t="str">
        <f>+'1.kiad.'!A91</f>
        <v>Felújítások</v>
      </c>
      <c r="B17" s="196">
        <f>'1.kiad.'!E91</f>
        <v>127000</v>
      </c>
      <c r="C17" s="196">
        <v>0</v>
      </c>
      <c r="D17" s="196">
        <v>0</v>
      </c>
      <c r="E17" s="203">
        <f>SUM(B17:D17)</f>
        <v>127000</v>
      </c>
    </row>
    <row r="18" spans="1:8" x14ac:dyDescent="0.3">
      <c r="A18" s="202" t="s">
        <v>513</v>
      </c>
      <c r="B18" s="196">
        <f>SUM(B16:B17)</f>
        <v>580040</v>
      </c>
      <c r="C18" s="196">
        <f t="shared" ref="C18:E18" si="2">SUM(C16:C17)</f>
        <v>0</v>
      </c>
      <c r="D18" s="196">
        <f t="shared" si="2"/>
        <v>0</v>
      </c>
      <c r="E18" s="196">
        <f t="shared" si="2"/>
        <v>580040</v>
      </c>
    </row>
    <row r="19" spans="1:8" x14ac:dyDescent="0.3">
      <c r="A19" s="204" t="str">
        <f>+'1.kiad.'!A115</f>
        <v>Államháztartáson belüli megelőlegezések visszafizetése</v>
      </c>
      <c r="B19" s="205">
        <f>'1.kiad.'!E115</f>
        <v>1661814</v>
      </c>
      <c r="C19" s="205">
        <v>0</v>
      </c>
      <c r="D19" s="205">
        <v>0</v>
      </c>
      <c r="E19" s="203">
        <f>B19+C19+D19</f>
        <v>1661814</v>
      </c>
    </row>
    <row r="20" spans="1:8" ht="16.2" thickBot="1" x14ac:dyDescent="0.35">
      <c r="A20" s="206" t="str">
        <f>+'1.kiad.'!A127</f>
        <v>FINANSZÍROZÁSI KIADÁSOK</v>
      </c>
      <c r="B20" s="207">
        <f>SUM(B19)</f>
        <v>1661814</v>
      </c>
      <c r="C20" s="207">
        <f t="shared" ref="C20:E20" si="3">SUM(C19)</f>
        <v>0</v>
      </c>
      <c r="D20" s="207">
        <f t="shared" si="3"/>
        <v>0</v>
      </c>
      <c r="E20" s="207">
        <f t="shared" si="3"/>
        <v>1661814</v>
      </c>
    </row>
    <row r="21" spans="1:8" ht="16.8" thickBot="1" x14ac:dyDescent="0.35">
      <c r="A21" s="208" t="str">
        <f>+'1.kiad.'!A128</f>
        <v>KIADÁSOK ÖSSZESEN</v>
      </c>
      <c r="B21" s="209">
        <f>B15+B18+B20</f>
        <v>21486341</v>
      </c>
      <c r="C21" s="209">
        <f>C15+C18+C20</f>
        <v>0</v>
      </c>
      <c r="D21" s="209">
        <f>D15+D18+D20</f>
        <v>0</v>
      </c>
      <c r="E21" s="210">
        <f>E15+E18+E20</f>
        <v>21486341</v>
      </c>
    </row>
    <row r="22" spans="1:8" ht="16.2" thickBot="1" x14ac:dyDescent="0.35">
      <c r="A22" s="211"/>
      <c r="B22" s="211"/>
      <c r="C22" s="211"/>
      <c r="D22" s="211"/>
      <c r="E22" s="212" t="s">
        <v>74</v>
      </c>
    </row>
    <row r="23" spans="1:8" ht="31.8" thickBot="1" x14ac:dyDescent="0.35">
      <c r="A23" s="213" t="str">
        <f>+A5</f>
        <v>MEGNEVEZÉS</v>
      </c>
      <c r="B23" s="213" t="str">
        <f t="shared" ref="B23:E23" si="4">+B5</f>
        <v>KÖTELEZŐ FELADAT</v>
      </c>
      <c r="C23" s="213" t="str">
        <f t="shared" si="4"/>
        <v>ÖNKÉNT VÁLLALT FELADAT</v>
      </c>
      <c r="D23" s="213" t="str">
        <f t="shared" si="4"/>
        <v>ÁLLAMIGAZGATÁSI FELADATOK</v>
      </c>
      <c r="E23" s="213" t="str">
        <f t="shared" si="4"/>
        <v>ÖSSZESEN</v>
      </c>
    </row>
    <row r="24" spans="1:8" x14ac:dyDescent="0.3">
      <c r="A24" s="195" t="str">
        <f>+'2.bev.'!A19</f>
        <v>Működési célú támogatások államháztartáson belülről</v>
      </c>
      <c r="B24" s="196">
        <f>+'2.bev.'!E19</f>
        <v>12751723</v>
      </c>
      <c r="C24" s="196">
        <v>0</v>
      </c>
      <c r="D24" s="196">
        <v>0</v>
      </c>
      <c r="E24" s="214">
        <f>SUM(B24:D24)</f>
        <v>12751723</v>
      </c>
    </row>
    <row r="25" spans="1:8" x14ac:dyDescent="0.3">
      <c r="A25" s="195" t="str">
        <f>+'2.bev.'!A39</f>
        <v>Közhatalmi bevételek</v>
      </c>
      <c r="B25" s="196">
        <f>SUM(B26:B28)</f>
        <v>14395859</v>
      </c>
      <c r="C25" s="196">
        <f t="shared" ref="C25:D25" si="5">SUM(C26:C28)</f>
        <v>0</v>
      </c>
      <c r="D25" s="196">
        <f t="shared" si="5"/>
        <v>0</v>
      </c>
      <c r="E25" s="196">
        <f>SUM(E26:E28)</f>
        <v>14395859</v>
      </c>
    </row>
    <row r="26" spans="1:8" x14ac:dyDescent="0.3">
      <c r="A26" s="215" t="str">
        <f>+'2.bev.'!A31</f>
        <v>Vagyoni tipusú adók</v>
      </c>
      <c r="B26" s="216">
        <f>+'2.bev.'!E31</f>
        <v>9714088</v>
      </c>
      <c r="C26" s="216">
        <v>0</v>
      </c>
      <c r="D26" s="216">
        <v>0</v>
      </c>
      <c r="E26" s="217">
        <f>SUM(B26:D26)</f>
        <v>9714088</v>
      </c>
    </row>
    <row r="27" spans="1:8" x14ac:dyDescent="0.3">
      <c r="A27" s="215" t="str">
        <f>+'2.bev.'!A32</f>
        <v>Termékek és szolgáltatások adói</v>
      </c>
      <c r="B27" s="216">
        <v>4553153</v>
      </c>
      <c r="C27" s="216">
        <v>0</v>
      </c>
      <c r="D27" s="216">
        <v>0</v>
      </c>
      <c r="E27" s="217">
        <v>4553153</v>
      </c>
      <c r="H27" s="73"/>
    </row>
    <row r="28" spans="1:8" x14ac:dyDescent="0.3">
      <c r="A28" s="215" t="str">
        <f>+'2.bev.'!A38</f>
        <v>Egyéb közhatalmi bevételek</v>
      </c>
      <c r="B28" s="216">
        <f>+'2.bev.'!E38</f>
        <v>128618</v>
      </c>
      <c r="C28" s="216">
        <v>0</v>
      </c>
      <c r="D28" s="216">
        <v>0</v>
      </c>
      <c r="E28" s="217">
        <f t="shared" ref="E28:E29" si="6">SUM(B28:D28)</f>
        <v>128618</v>
      </c>
    </row>
    <row r="29" spans="1:8" s="74" customFormat="1" x14ac:dyDescent="0.3">
      <c r="A29" s="195" t="str">
        <f>+'2.bev.'!A55</f>
        <v>Működési bevételek</v>
      </c>
      <c r="B29" s="196">
        <f>+'2.bev.'!E55</f>
        <v>450464</v>
      </c>
      <c r="C29" s="196">
        <v>0</v>
      </c>
      <c r="D29" s="196">
        <v>0</v>
      </c>
      <c r="E29" s="203">
        <f t="shared" si="6"/>
        <v>450464</v>
      </c>
    </row>
    <row r="30" spans="1:8" s="74" customFormat="1" x14ac:dyDescent="0.3">
      <c r="A30" s="195" t="str">
        <f>+'2.bev.'!A67</f>
        <v>Működési célú átvett pénzeszközök</v>
      </c>
      <c r="B30" s="196">
        <f>+'2.bev.'!E67</f>
        <v>669000</v>
      </c>
      <c r="C30" s="196">
        <v>0</v>
      </c>
      <c r="D30" s="196">
        <v>0</v>
      </c>
      <c r="E30" s="203">
        <v>669000</v>
      </c>
    </row>
    <row r="31" spans="1:8" x14ac:dyDescent="0.3">
      <c r="A31" s="204" t="s">
        <v>8</v>
      </c>
      <c r="B31" s="196">
        <f>SUM(B24,B25,B29,B30)</f>
        <v>28267046</v>
      </c>
      <c r="C31" s="196">
        <f t="shared" ref="C31:D31" si="7">C24+C25+C29+C30</f>
        <v>0</v>
      </c>
      <c r="D31" s="196">
        <f t="shared" si="7"/>
        <v>0</v>
      </c>
      <c r="E31" s="196">
        <f>SUM(E24,E25,E29,E30)</f>
        <v>28267046</v>
      </c>
    </row>
    <row r="32" spans="1:8" s="74" customFormat="1" x14ac:dyDescent="0.3">
      <c r="A32" s="195" t="str">
        <f>+'2.bev.'!A61</f>
        <v>Felhalmozási bevételek</v>
      </c>
      <c r="B32" s="196">
        <f>+'2.bev.'!E61</f>
        <v>0</v>
      </c>
      <c r="C32" s="196">
        <v>0</v>
      </c>
      <c r="D32" s="196">
        <v>0</v>
      </c>
      <c r="E32" s="203">
        <f>SUM(B32:D32)</f>
        <v>0</v>
      </c>
    </row>
    <row r="33" spans="1:10" s="74" customFormat="1" x14ac:dyDescent="0.3">
      <c r="A33" s="195" t="str">
        <f>+'2.bev.'!A73</f>
        <v>Felhalmozási célú átvett pénzeszközök</v>
      </c>
      <c r="B33" s="196">
        <v>1066051</v>
      </c>
      <c r="C33" s="196">
        <v>0</v>
      </c>
      <c r="D33" s="196">
        <v>0</v>
      </c>
      <c r="E33" s="203">
        <v>1066051</v>
      </c>
    </row>
    <row r="34" spans="1:10" x14ac:dyDescent="0.3">
      <c r="A34" s="204" t="s">
        <v>9</v>
      </c>
      <c r="B34" s="196">
        <f>+B32+B33</f>
        <v>1066051</v>
      </c>
      <c r="C34" s="196">
        <f t="shared" ref="C34:E34" si="8">+C32+C33</f>
        <v>0</v>
      </c>
      <c r="D34" s="196">
        <f t="shared" si="8"/>
        <v>0</v>
      </c>
      <c r="E34" s="196">
        <f t="shared" si="8"/>
        <v>1066051</v>
      </c>
      <c r="J34" s="73"/>
    </row>
    <row r="35" spans="1:10" x14ac:dyDescent="0.3">
      <c r="A35" s="195" t="str">
        <f>+'2.bev.'!A85</f>
        <v>Előző év költségvetési maradványának igénybevétele</v>
      </c>
      <c r="B35" s="205">
        <f>+'2.bev.'!E85</f>
        <v>56628997</v>
      </c>
      <c r="C35" s="196">
        <v>0</v>
      </c>
      <c r="D35" s="205">
        <v>0</v>
      </c>
      <c r="E35" s="205">
        <f>SUM(B35:D35)</f>
        <v>56628997</v>
      </c>
    </row>
    <row r="36" spans="1:10" x14ac:dyDescent="0.3">
      <c r="A36" s="195" t="s">
        <v>679</v>
      </c>
      <c r="B36" s="205">
        <v>565149</v>
      </c>
      <c r="C36" s="196"/>
      <c r="D36" s="205"/>
      <c r="E36" s="205">
        <v>565149</v>
      </c>
    </row>
    <row r="37" spans="1:10" x14ac:dyDescent="0.3">
      <c r="A37" s="204" t="str">
        <f>+'2.bev.'!A104</f>
        <v>FINANSZÍROZÁSI BEVÉTELEK</v>
      </c>
      <c r="B37" s="196">
        <f>SUM(B35:B36)</f>
        <v>57194146</v>
      </c>
      <c r="C37" s="196">
        <f t="shared" ref="C37:D37" si="9">SUM(C35)</f>
        <v>0</v>
      </c>
      <c r="D37" s="196">
        <f t="shared" si="9"/>
        <v>0</v>
      </c>
      <c r="E37" s="196">
        <f>SUM(E36,E35)</f>
        <v>57194146</v>
      </c>
    </row>
    <row r="38" spans="1:10" ht="16.8" thickBot="1" x14ac:dyDescent="0.35">
      <c r="A38" s="218" t="str">
        <f>+'2.bev.'!A105</f>
        <v>BEVÉTELEK ÖSSZESEN</v>
      </c>
      <c r="B38" s="219">
        <f>SUM(B31,B34,B37)</f>
        <v>86527243</v>
      </c>
      <c r="C38" s="219">
        <f t="shared" ref="C38:D38" si="10">SUM(C31:C35)</f>
        <v>0</v>
      </c>
      <c r="D38" s="219">
        <f t="shared" si="10"/>
        <v>0</v>
      </c>
      <c r="E38" s="219">
        <f>SUM(E31,E37,E34)</f>
        <v>86527243</v>
      </c>
    </row>
    <row r="41" spans="1:10" x14ac:dyDescent="0.3">
      <c r="C41" s="73"/>
    </row>
  </sheetData>
  <mergeCells count="2">
    <mergeCell ref="A2:E2"/>
    <mergeCell ref="A1:E1"/>
  </mergeCells>
  <phoneticPr fontId="6" type="noConversion"/>
  <printOptions horizontalCentered="1"/>
  <pageMargins left="0.74803149606299213" right="0.74803149606299213" top="0.59055118110236227" bottom="0.59055118110236227" header="0.51181102362204722" footer="0.51181102362204722"/>
  <pageSetup paperSize="9" scale="7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19"/>
  <sheetViews>
    <sheetView topLeftCell="C1" workbookViewId="0">
      <selection activeCell="N18" sqref="N18"/>
    </sheetView>
  </sheetViews>
  <sheetFormatPr defaultRowHeight="14.4" x14ac:dyDescent="0.3"/>
  <cols>
    <col min="1" max="1" width="42.88671875" customWidth="1"/>
    <col min="2" max="2" width="13.109375" customWidth="1"/>
    <col min="3" max="3" width="12.5546875" customWidth="1"/>
    <col min="4" max="4" width="12.109375" customWidth="1"/>
    <col min="5" max="5" width="12.88671875" customWidth="1"/>
    <col min="6" max="6" width="12.6640625" customWidth="1"/>
    <col min="7" max="8" width="11.88671875" customWidth="1"/>
    <col min="9" max="9" width="12.109375" customWidth="1"/>
    <col min="10" max="10" width="11.6640625" customWidth="1"/>
    <col min="11" max="11" width="12.109375" customWidth="1"/>
    <col min="12" max="12" width="12.33203125" customWidth="1"/>
    <col min="13" max="13" width="11.109375" customWidth="1"/>
    <col min="14" max="14" width="16.6640625" bestFit="1" customWidth="1"/>
  </cols>
  <sheetData>
    <row r="1" spans="1:15" ht="15.6" x14ac:dyDescent="0.3">
      <c r="A1" s="247" t="s">
        <v>547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</row>
    <row r="2" spans="1:15" ht="15.6" x14ac:dyDescent="0.3">
      <c r="A2" s="79"/>
      <c r="B2" s="79"/>
      <c r="C2" s="247" t="s">
        <v>580</v>
      </c>
      <c r="D2" s="247"/>
      <c r="E2" s="247"/>
      <c r="F2" s="247"/>
      <c r="G2" s="247"/>
      <c r="H2" s="247"/>
      <c r="I2" s="247"/>
      <c r="N2" s="9" t="s">
        <v>660</v>
      </c>
    </row>
    <row r="3" spans="1:15" ht="15.6" x14ac:dyDescent="0.3">
      <c r="A3" s="79"/>
      <c r="B3" s="79"/>
      <c r="C3" s="79"/>
      <c r="D3" s="79"/>
      <c r="E3" s="79"/>
    </row>
    <row r="4" spans="1:15" ht="16.2" x14ac:dyDescent="0.35">
      <c r="A4" s="86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8"/>
    </row>
    <row r="5" spans="1:15" ht="15.6" x14ac:dyDescent="0.3">
      <c r="A5" s="89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234" t="s">
        <v>551</v>
      </c>
      <c r="O5" s="88"/>
    </row>
    <row r="6" spans="1:15" ht="16.2" x14ac:dyDescent="0.35">
      <c r="A6" s="140" t="s">
        <v>169</v>
      </c>
      <c r="B6" s="141" t="s">
        <v>552</v>
      </c>
      <c r="C6" s="141" t="s">
        <v>553</v>
      </c>
      <c r="D6" s="141" t="s">
        <v>554</v>
      </c>
      <c r="E6" s="141" t="s">
        <v>555</v>
      </c>
      <c r="F6" s="141" t="s">
        <v>556</v>
      </c>
      <c r="G6" s="141" t="s">
        <v>557</v>
      </c>
      <c r="H6" s="141" t="s">
        <v>558</v>
      </c>
      <c r="I6" s="141" t="s">
        <v>559</v>
      </c>
      <c r="J6" s="141" t="s">
        <v>560</v>
      </c>
      <c r="K6" s="141" t="s">
        <v>561</v>
      </c>
      <c r="L6" s="141" t="s">
        <v>562</v>
      </c>
      <c r="M6" s="141" t="s">
        <v>563</v>
      </c>
      <c r="N6" s="141" t="s">
        <v>564</v>
      </c>
      <c r="O6" s="88"/>
    </row>
    <row r="7" spans="1:15" ht="15.6" x14ac:dyDescent="0.3">
      <c r="A7" s="91" t="s">
        <v>565</v>
      </c>
      <c r="B7" s="90" t="s">
        <v>566</v>
      </c>
      <c r="C7" s="90" t="s">
        <v>567</v>
      </c>
      <c r="D7" s="90" t="s">
        <v>568</v>
      </c>
      <c r="E7" s="90" t="s">
        <v>569</v>
      </c>
      <c r="F7" s="90" t="s">
        <v>570</v>
      </c>
      <c r="G7" s="90" t="s">
        <v>571</v>
      </c>
      <c r="H7" s="90" t="s">
        <v>572</v>
      </c>
      <c r="I7" s="90" t="s">
        <v>573</v>
      </c>
      <c r="J7" s="90" t="s">
        <v>574</v>
      </c>
      <c r="K7" s="90" t="s">
        <v>536</v>
      </c>
      <c r="L7" s="90" t="s">
        <v>575</v>
      </c>
      <c r="M7" s="90" t="s">
        <v>576</v>
      </c>
      <c r="N7" s="90" t="s">
        <v>577</v>
      </c>
      <c r="O7" s="88"/>
    </row>
    <row r="8" spans="1:15" ht="15.6" x14ac:dyDescent="0.3">
      <c r="A8" s="92" t="s">
        <v>579</v>
      </c>
      <c r="B8" s="93">
        <v>3329054</v>
      </c>
      <c r="C8" s="93">
        <v>4574230</v>
      </c>
      <c r="D8" s="93">
        <v>5135919</v>
      </c>
      <c r="E8" s="93">
        <v>4602971</v>
      </c>
      <c r="F8" s="93">
        <v>3844167</v>
      </c>
      <c r="G8" s="93">
        <v>5960500</v>
      </c>
      <c r="H8" s="93">
        <v>17000000</v>
      </c>
      <c r="I8" s="93">
        <v>5400000</v>
      </c>
      <c r="J8" s="93">
        <v>7200000</v>
      </c>
      <c r="K8" s="93">
        <v>8600000</v>
      </c>
      <c r="L8" s="93">
        <v>10452000</v>
      </c>
      <c r="M8" s="93">
        <v>39382309</v>
      </c>
      <c r="N8" s="93">
        <f>SUM(B8:M8)</f>
        <v>115481150</v>
      </c>
      <c r="O8" s="88"/>
    </row>
    <row r="9" spans="1:15" ht="15.6" x14ac:dyDescent="0.3">
      <c r="A9" s="94" t="s">
        <v>578</v>
      </c>
      <c r="B9" s="95">
        <f>SUM(B8)</f>
        <v>3329054</v>
      </c>
      <c r="C9" s="95">
        <f t="shared" ref="C9:N9" si="0">SUM(C8)</f>
        <v>4574230</v>
      </c>
      <c r="D9" s="95">
        <f t="shared" si="0"/>
        <v>5135919</v>
      </c>
      <c r="E9" s="95">
        <f t="shared" si="0"/>
        <v>4602971</v>
      </c>
      <c r="F9" s="95">
        <f t="shared" si="0"/>
        <v>3844167</v>
      </c>
      <c r="G9" s="95">
        <f t="shared" si="0"/>
        <v>5960500</v>
      </c>
      <c r="H9" s="95">
        <f t="shared" si="0"/>
        <v>17000000</v>
      </c>
      <c r="I9" s="95">
        <f t="shared" si="0"/>
        <v>5400000</v>
      </c>
      <c r="J9" s="95">
        <f t="shared" si="0"/>
        <v>7200000</v>
      </c>
      <c r="K9" s="95">
        <f t="shared" si="0"/>
        <v>8600000</v>
      </c>
      <c r="L9" s="95">
        <f t="shared" si="0"/>
        <v>10452000</v>
      </c>
      <c r="M9" s="95">
        <f t="shared" si="0"/>
        <v>39382309</v>
      </c>
      <c r="N9" s="95">
        <f t="shared" si="0"/>
        <v>115481150</v>
      </c>
      <c r="O9" s="88"/>
    </row>
    <row r="12" spans="1:15" ht="15.6" x14ac:dyDescent="0.3">
      <c r="C12" s="247" t="s">
        <v>581</v>
      </c>
      <c r="D12" s="247"/>
      <c r="E12" s="247"/>
      <c r="F12" s="247"/>
      <c r="G12" s="247"/>
      <c r="H12" s="247"/>
      <c r="I12" s="247"/>
    </row>
    <row r="13" spans="1:15" ht="15.6" x14ac:dyDescent="0.3">
      <c r="C13" s="79"/>
      <c r="D13" s="79"/>
      <c r="E13" s="79"/>
      <c r="F13" s="79"/>
      <c r="G13" s="79"/>
      <c r="H13" s="79"/>
      <c r="I13" s="79"/>
    </row>
    <row r="14" spans="1:15" ht="15.6" x14ac:dyDescent="0.3">
      <c r="C14" s="79"/>
      <c r="D14" s="79"/>
      <c r="E14" s="79"/>
      <c r="F14" s="79"/>
      <c r="G14" s="79"/>
      <c r="H14" s="79"/>
      <c r="I14" s="79"/>
    </row>
    <row r="16" spans="1:15" ht="16.2" x14ac:dyDescent="0.35">
      <c r="A16" s="140" t="s">
        <v>169</v>
      </c>
      <c r="B16" s="141" t="s">
        <v>552</v>
      </c>
      <c r="C16" s="141" t="s">
        <v>553</v>
      </c>
      <c r="D16" s="141" t="s">
        <v>554</v>
      </c>
      <c r="E16" s="141" t="s">
        <v>555</v>
      </c>
      <c r="F16" s="141" t="s">
        <v>556</v>
      </c>
      <c r="G16" s="141" t="s">
        <v>557</v>
      </c>
      <c r="H16" s="141" t="s">
        <v>558</v>
      </c>
      <c r="I16" s="141" t="s">
        <v>559</v>
      </c>
      <c r="J16" s="141" t="s">
        <v>560</v>
      </c>
      <c r="K16" s="141" t="s">
        <v>561</v>
      </c>
      <c r="L16" s="141" t="s">
        <v>562</v>
      </c>
      <c r="M16" s="141" t="s">
        <v>563</v>
      </c>
      <c r="N16" s="141" t="s">
        <v>564</v>
      </c>
    </row>
    <row r="17" spans="1:14" ht="15.6" x14ac:dyDescent="0.3">
      <c r="A17" s="91" t="s">
        <v>565</v>
      </c>
      <c r="B17" s="90" t="s">
        <v>566</v>
      </c>
      <c r="C17" s="90" t="s">
        <v>567</v>
      </c>
      <c r="D17" s="90" t="s">
        <v>568</v>
      </c>
      <c r="E17" s="90" t="s">
        <v>569</v>
      </c>
      <c r="F17" s="90" t="s">
        <v>570</v>
      </c>
      <c r="G17" s="90" t="s">
        <v>571</v>
      </c>
      <c r="H17" s="90" t="s">
        <v>572</v>
      </c>
      <c r="I17" s="90" t="s">
        <v>573</v>
      </c>
      <c r="J17" s="90" t="s">
        <v>574</v>
      </c>
      <c r="K17" s="90" t="s">
        <v>536</v>
      </c>
      <c r="L17" s="90" t="s">
        <v>575</v>
      </c>
      <c r="M17" s="90" t="s">
        <v>576</v>
      </c>
      <c r="N17" s="90" t="s">
        <v>577</v>
      </c>
    </row>
    <row r="18" spans="1:14" ht="15.6" x14ac:dyDescent="0.3">
      <c r="A18" s="92" t="s">
        <v>579</v>
      </c>
      <c r="B18" s="93">
        <v>60363008</v>
      </c>
      <c r="C18" s="93">
        <v>3194096</v>
      </c>
      <c r="D18" s="93">
        <v>17607179</v>
      </c>
      <c r="E18" s="93">
        <v>2411874</v>
      </c>
      <c r="F18" s="93">
        <v>2951086</v>
      </c>
      <c r="G18" s="93">
        <v>2450000</v>
      </c>
      <c r="H18" s="93">
        <v>3050000</v>
      </c>
      <c r="I18" s="93">
        <v>2500000</v>
      </c>
      <c r="J18" s="93">
        <v>15600000</v>
      </c>
      <c r="K18" s="93">
        <v>1800000</v>
      </c>
      <c r="L18" s="93">
        <v>1800000</v>
      </c>
      <c r="M18" s="93">
        <v>1753907</v>
      </c>
      <c r="N18" s="93">
        <f>SUM(B18:M18)</f>
        <v>115481150</v>
      </c>
    </row>
    <row r="19" spans="1:14" ht="15.6" x14ac:dyDescent="0.3">
      <c r="A19" s="94" t="s">
        <v>578</v>
      </c>
      <c r="B19" s="95">
        <f>SUM(B18)</f>
        <v>60363008</v>
      </c>
      <c r="C19" s="95">
        <f t="shared" ref="C19:N19" si="1">SUM(C18)</f>
        <v>3194096</v>
      </c>
      <c r="D19" s="95">
        <f t="shared" si="1"/>
        <v>17607179</v>
      </c>
      <c r="E19" s="95">
        <f t="shared" si="1"/>
        <v>2411874</v>
      </c>
      <c r="F19" s="95">
        <f t="shared" si="1"/>
        <v>2951086</v>
      </c>
      <c r="G19" s="95">
        <f t="shared" si="1"/>
        <v>2450000</v>
      </c>
      <c r="H19" s="95">
        <f t="shared" si="1"/>
        <v>3050000</v>
      </c>
      <c r="I19" s="95">
        <f t="shared" si="1"/>
        <v>2500000</v>
      </c>
      <c r="J19" s="95">
        <f t="shared" si="1"/>
        <v>15600000</v>
      </c>
      <c r="K19" s="95">
        <f t="shared" si="1"/>
        <v>1800000</v>
      </c>
      <c r="L19" s="95">
        <f t="shared" si="1"/>
        <v>1800000</v>
      </c>
      <c r="M19" s="95">
        <f t="shared" si="1"/>
        <v>1753907</v>
      </c>
      <c r="N19" s="95">
        <f t="shared" si="1"/>
        <v>115481150</v>
      </c>
    </row>
  </sheetData>
  <mergeCells count="3">
    <mergeCell ref="A1:N1"/>
    <mergeCell ref="C2:I2"/>
    <mergeCell ref="C12:I12"/>
  </mergeCells>
  <pageMargins left="0" right="0" top="0" bottom="0" header="0.31496062992125984" footer="0.31496062992125984"/>
  <pageSetup paperSize="9" scale="65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Q67"/>
  <sheetViews>
    <sheetView topLeftCell="A50" zoomScale="84" zoomScaleNormal="84" workbookViewId="0">
      <selection activeCell="C53" sqref="C53"/>
    </sheetView>
  </sheetViews>
  <sheetFormatPr defaultRowHeight="14.4" x14ac:dyDescent="0.3"/>
  <cols>
    <col min="1" max="1" width="40.88671875" customWidth="1"/>
    <col min="2" max="2" width="11.44140625" bestFit="1" customWidth="1"/>
    <col min="3" max="3" width="15.6640625" bestFit="1" customWidth="1"/>
    <col min="4" max="4" width="16.5546875" bestFit="1" customWidth="1"/>
    <col min="5" max="6" width="11.6640625" bestFit="1" customWidth="1"/>
    <col min="7" max="7" width="12.5546875" bestFit="1" customWidth="1"/>
    <col min="8" max="8" width="15.88671875" bestFit="1" customWidth="1"/>
    <col min="9" max="9" width="10.33203125" bestFit="1" customWidth="1"/>
    <col min="10" max="10" width="15.6640625" bestFit="1" customWidth="1"/>
    <col min="11" max="11" width="12.5546875" bestFit="1" customWidth="1"/>
    <col min="12" max="12" width="11.88671875" bestFit="1" customWidth="1"/>
    <col min="13" max="13" width="14.109375" bestFit="1" customWidth="1"/>
    <col min="14" max="14" width="16.109375" bestFit="1" customWidth="1"/>
    <col min="15" max="15" width="13.88671875" customWidth="1"/>
    <col min="16" max="17" width="12.88671875" bestFit="1" customWidth="1"/>
  </cols>
  <sheetData>
    <row r="1" spans="1:17" x14ac:dyDescent="0.3">
      <c r="A1" s="251" t="s">
        <v>582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</row>
    <row r="2" spans="1:17" x14ac:dyDescent="0.3">
      <c r="A2" s="251" t="s">
        <v>583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</row>
    <row r="3" spans="1:17" x14ac:dyDescent="0.3">
      <c r="A3" s="251" t="s">
        <v>32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</row>
    <row r="4" spans="1:17" x14ac:dyDescent="0.3">
      <c r="A4" s="251"/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</row>
    <row r="5" spans="1:17" ht="15.6" x14ac:dyDescent="0.3">
      <c r="A5" s="96"/>
      <c r="B5" s="96"/>
      <c r="C5" s="96"/>
      <c r="D5" s="96"/>
      <c r="E5" s="96"/>
      <c r="F5" s="96"/>
      <c r="G5" s="96"/>
      <c r="H5" s="31"/>
      <c r="I5" s="31"/>
      <c r="J5" s="31"/>
      <c r="K5" s="31"/>
      <c r="L5" s="31"/>
      <c r="M5" s="31"/>
      <c r="N5" s="9" t="s">
        <v>658</v>
      </c>
      <c r="O5" s="31"/>
    </row>
    <row r="6" spans="1:17" x14ac:dyDescent="0.3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</row>
    <row r="7" spans="1:17" ht="15.6" x14ac:dyDescent="0.3">
      <c r="A7" s="252" t="s">
        <v>507</v>
      </c>
      <c r="B7" s="252" t="s">
        <v>584</v>
      </c>
      <c r="C7" s="253" t="s">
        <v>684</v>
      </c>
      <c r="D7" s="97" t="s">
        <v>585</v>
      </c>
      <c r="E7" s="97" t="s">
        <v>586</v>
      </c>
      <c r="F7" s="97" t="s">
        <v>587</v>
      </c>
      <c r="G7" s="97" t="s">
        <v>588</v>
      </c>
      <c r="H7" s="97" t="s">
        <v>589</v>
      </c>
      <c r="I7" s="97" t="s">
        <v>590</v>
      </c>
      <c r="J7" s="97" t="s">
        <v>591</v>
      </c>
      <c r="K7" s="97" t="s">
        <v>592</v>
      </c>
      <c r="L7" s="97" t="s">
        <v>593</v>
      </c>
      <c r="M7" s="97" t="s">
        <v>594</v>
      </c>
      <c r="N7" s="97" t="s">
        <v>595</v>
      </c>
      <c r="O7" s="97" t="s">
        <v>596</v>
      </c>
      <c r="P7" s="97" t="s">
        <v>685</v>
      </c>
      <c r="Q7" s="97" t="s">
        <v>686</v>
      </c>
    </row>
    <row r="8" spans="1:17" ht="60" x14ac:dyDescent="0.3">
      <c r="A8" s="252"/>
      <c r="B8" s="252"/>
      <c r="C8" s="254"/>
      <c r="D8" s="98" t="s">
        <v>597</v>
      </c>
      <c r="E8" s="98" t="s">
        <v>598</v>
      </c>
      <c r="F8" s="98" t="s">
        <v>599</v>
      </c>
      <c r="G8" s="98" t="s">
        <v>600</v>
      </c>
      <c r="H8" s="98" t="s">
        <v>601</v>
      </c>
      <c r="I8" s="98" t="s">
        <v>602</v>
      </c>
      <c r="J8" s="98" t="s">
        <v>603</v>
      </c>
      <c r="K8" s="99" t="s">
        <v>604</v>
      </c>
      <c r="L8" s="98" t="s">
        <v>605</v>
      </c>
      <c r="M8" s="98" t="s">
        <v>606</v>
      </c>
      <c r="N8" s="98" t="s">
        <v>607</v>
      </c>
      <c r="O8" s="98" t="s">
        <v>619</v>
      </c>
      <c r="P8" s="98" t="s">
        <v>620</v>
      </c>
      <c r="Q8" s="98" t="s">
        <v>687</v>
      </c>
    </row>
    <row r="9" spans="1:17" x14ac:dyDescent="0.3">
      <c r="A9" s="100" t="s">
        <v>258</v>
      </c>
      <c r="B9" s="100" t="s">
        <v>171</v>
      </c>
      <c r="C9" s="101">
        <f>SUM(D9:Q9)</f>
        <v>10566942</v>
      </c>
      <c r="D9" s="101"/>
      <c r="E9" s="101"/>
      <c r="F9" s="101"/>
      <c r="G9" s="101"/>
      <c r="H9" s="101">
        <v>3537615</v>
      </c>
      <c r="I9" s="101"/>
      <c r="J9" s="101">
        <v>1827000</v>
      </c>
      <c r="K9" s="102"/>
      <c r="L9" s="101">
        <v>1895103</v>
      </c>
      <c r="M9" s="101">
        <v>3307224</v>
      </c>
      <c r="N9" s="101"/>
      <c r="O9" s="101"/>
      <c r="P9" s="101"/>
      <c r="Q9" s="101"/>
    </row>
    <row r="10" spans="1:17" x14ac:dyDescent="0.3">
      <c r="A10" s="103" t="s">
        <v>608</v>
      </c>
      <c r="B10" s="104" t="s">
        <v>172</v>
      </c>
      <c r="C10" s="101">
        <f t="shared" ref="C10:C17" si="0">SUM(D10:O10)</f>
        <v>1500000</v>
      </c>
      <c r="D10" s="105">
        <v>1500000</v>
      </c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</row>
    <row r="11" spans="1:17" x14ac:dyDescent="0.3">
      <c r="A11" s="106" t="s">
        <v>267</v>
      </c>
      <c r="B11" s="104" t="s">
        <v>175</v>
      </c>
      <c r="C11" s="101">
        <f t="shared" si="0"/>
        <v>353165</v>
      </c>
      <c r="D11" s="105"/>
      <c r="E11" s="105"/>
      <c r="F11" s="105"/>
      <c r="G11" s="105"/>
      <c r="H11" s="105"/>
      <c r="I11" s="105"/>
      <c r="J11" s="105">
        <v>111525</v>
      </c>
      <c r="K11" s="105"/>
      <c r="L11" s="105">
        <v>92940</v>
      </c>
      <c r="M11" s="105">
        <v>148700</v>
      </c>
      <c r="N11" s="105"/>
      <c r="O11" s="105"/>
      <c r="P11" s="105"/>
      <c r="Q11" s="105"/>
    </row>
    <row r="12" spans="1:17" x14ac:dyDescent="0.3">
      <c r="A12" s="100" t="s">
        <v>273</v>
      </c>
      <c r="B12" s="100" t="s">
        <v>181</v>
      </c>
      <c r="C12" s="101">
        <f t="shared" si="0"/>
        <v>60489</v>
      </c>
      <c r="D12" s="101"/>
      <c r="E12" s="101"/>
      <c r="F12" s="101"/>
      <c r="G12" s="101"/>
      <c r="H12" s="101">
        <v>49289</v>
      </c>
      <c r="I12" s="101"/>
      <c r="J12" s="101">
        <v>11200</v>
      </c>
      <c r="K12" s="101"/>
      <c r="L12" s="101"/>
      <c r="M12" s="101"/>
      <c r="N12" s="101"/>
      <c r="O12" s="101"/>
      <c r="P12" s="101"/>
      <c r="Q12" s="101"/>
    </row>
    <row r="13" spans="1:17" x14ac:dyDescent="0.3">
      <c r="A13" s="107" t="s">
        <v>257</v>
      </c>
      <c r="B13" s="107" t="s">
        <v>170</v>
      </c>
      <c r="C13" s="108">
        <f t="shared" si="0"/>
        <v>12480596</v>
      </c>
      <c r="D13" s="109">
        <f>SUM(D10:D12)</f>
        <v>1500000</v>
      </c>
      <c r="E13" s="109"/>
      <c r="F13" s="109"/>
      <c r="G13" s="109"/>
      <c r="H13" s="109">
        <f>SUM(H9:H12)</f>
        <v>3586904</v>
      </c>
      <c r="I13" s="109">
        <f t="shared" ref="I13:M13" si="1">SUM(I9:I12)</f>
        <v>0</v>
      </c>
      <c r="J13" s="109">
        <f t="shared" si="1"/>
        <v>1949725</v>
      </c>
      <c r="K13" s="109">
        <f t="shared" si="1"/>
        <v>0</v>
      </c>
      <c r="L13" s="109">
        <f t="shared" si="1"/>
        <v>1988043</v>
      </c>
      <c r="M13" s="109">
        <f t="shared" si="1"/>
        <v>3455924</v>
      </c>
      <c r="N13" s="109"/>
      <c r="O13" s="109"/>
      <c r="P13" s="109"/>
      <c r="Q13" s="109"/>
    </row>
    <row r="14" spans="1:17" x14ac:dyDescent="0.3">
      <c r="A14" s="110" t="s">
        <v>275</v>
      </c>
      <c r="B14" s="110" t="s">
        <v>183</v>
      </c>
      <c r="C14" s="101">
        <f t="shared" si="0"/>
        <v>2306460</v>
      </c>
      <c r="D14" s="111">
        <v>2306460</v>
      </c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</row>
    <row r="15" spans="1:17" ht="28.8" x14ac:dyDescent="0.3">
      <c r="A15" s="100" t="s">
        <v>276</v>
      </c>
      <c r="B15" s="100" t="s">
        <v>184</v>
      </c>
      <c r="C15" s="101">
        <f t="shared" si="0"/>
        <v>255000</v>
      </c>
      <c r="D15" s="101">
        <v>45000</v>
      </c>
      <c r="E15" s="101"/>
      <c r="F15" s="101"/>
      <c r="G15" s="101"/>
      <c r="H15" s="101"/>
      <c r="I15" s="101"/>
      <c r="J15" s="101"/>
      <c r="K15" s="101">
        <v>140000</v>
      </c>
      <c r="L15" s="101">
        <v>70000</v>
      </c>
      <c r="M15" s="101"/>
      <c r="N15" s="101"/>
      <c r="O15" s="101"/>
      <c r="P15" s="101"/>
      <c r="Q15" s="101"/>
    </row>
    <row r="16" spans="1:17" x14ac:dyDescent="0.3">
      <c r="A16" s="100" t="s">
        <v>277</v>
      </c>
      <c r="B16" s="100" t="s">
        <v>185</v>
      </c>
      <c r="C16" s="101">
        <f t="shared" si="0"/>
        <v>700000</v>
      </c>
      <c r="D16" s="101">
        <v>200000</v>
      </c>
      <c r="E16" s="101"/>
      <c r="F16" s="101"/>
      <c r="G16" s="101"/>
      <c r="H16" s="101"/>
      <c r="I16" s="101"/>
      <c r="J16" s="101"/>
      <c r="K16" s="101"/>
      <c r="L16" s="101">
        <v>500000</v>
      </c>
      <c r="M16" s="101"/>
      <c r="N16" s="101"/>
      <c r="O16" s="101"/>
      <c r="P16" s="101"/>
      <c r="Q16" s="101"/>
    </row>
    <row r="17" spans="1:17" x14ac:dyDescent="0.3">
      <c r="A17" s="107" t="s">
        <v>274</v>
      </c>
      <c r="B17" s="107" t="s">
        <v>182</v>
      </c>
      <c r="C17" s="108">
        <f t="shared" si="0"/>
        <v>3261460</v>
      </c>
      <c r="D17" s="109">
        <f>SUM(D14,D15,D16)</f>
        <v>2551460</v>
      </c>
      <c r="E17" s="109"/>
      <c r="F17" s="109"/>
      <c r="G17" s="109"/>
      <c r="H17" s="109"/>
      <c r="I17" s="109"/>
      <c r="J17" s="109"/>
      <c r="K17" s="109">
        <f>SUM(K14:K16)</f>
        <v>140000</v>
      </c>
      <c r="L17" s="109">
        <f>SUM(L14:L16)</f>
        <v>570000</v>
      </c>
      <c r="M17" s="109"/>
      <c r="N17" s="109"/>
      <c r="O17" s="109"/>
      <c r="P17" s="109"/>
      <c r="Q17" s="109"/>
    </row>
    <row r="18" spans="1:17" x14ac:dyDescent="0.3">
      <c r="A18" s="112" t="s">
        <v>609</v>
      </c>
      <c r="B18" s="112" t="s">
        <v>186</v>
      </c>
      <c r="C18" s="113">
        <f>SUM(C17,C13)</f>
        <v>15742056</v>
      </c>
      <c r="D18" s="114">
        <f>SUM(D13,D17)</f>
        <v>4051460</v>
      </c>
      <c r="E18" s="114"/>
      <c r="F18" s="114"/>
      <c r="G18" s="114"/>
      <c r="H18" s="114">
        <f>SUM(H13,H17)</f>
        <v>3586904</v>
      </c>
      <c r="I18" s="114"/>
      <c r="J18" s="114">
        <f t="shared" ref="J18:M18" si="2">SUM(J13,J17)</f>
        <v>1949725</v>
      </c>
      <c r="K18" s="114">
        <f t="shared" si="2"/>
        <v>140000</v>
      </c>
      <c r="L18" s="114">
        <f t="shared" si="2"/>
        <v>2558043</v>
      </c>
      <c r="M18" s="114">
        <f t="shared" si="2"/>
        <v>3455924</v>
      </c>
      <c r="N18" s="114"/>
      <c r="O18" s="114"/>
      <c r="P18" s="114"/>
      <c r="Q18" s="114"/>
    </row>
    <row r="19" spans="1:17" ht="28.8" x14ac:dyDescent="0.3">
      <c r="A19" s="112" t="s">
        <v>279</v>
      </c>
      <c r="B19" s="112" t="s">
        <v>187</v>
      </c>
      <c r="C19" s="113">
        <f t="shared" ref="C19:C43" si="3">SUM(D19:O19)</f>
        <v>2545955</v>
      </c>
      <c r="D19" s="114">
        <f>SUM(D20:D21)</f>
        <v>661185</v>
      </c>
      <c r="E19" s="114"/>
      <c r="F19" s="114"/>
      <c r="G19" s="114"/>
      <c r="H19" s="114">
        <f t="shared" ref="H19" si="4">SUM(H20:H21)</f>
        <v>311358</v>
      </c>
      <c r="I19" s="114"/>
      <c r="J19" s="114">
        <f t="shared" ref="J19:M19" si="5">SUM(J20:J21)</f>
        <v>355971</v>
      </c>
      <c r="K19" s="114">
        <f>SUM(K20:K21)</f>
        <v>33075</v>
      </c>
      <c r="L19" s="114">
        <f t="shared" si="5"/>
        <v>557274</v>
      </c>
      <c r="M19" s="114">
        <f t="shared" si="5"/>
        <v>627092</v>
      </c>
      <c r="N19" s="114"/>
      <c r="O19" s="114"/>
      <c r="P19" s="114"/>
      <c r="Q19" s="114"/>
    </row>
    <row r="20" spans="1:17" x14ac:dyDescent="0.3">
      <c r="A20" s="115" t="s">
        <v>610</v>
      </c>
      <c r="B20" s="115"/>
      <c r="C20" s="101">
        <f t="shared" si="3"/>
        <v>2465221</v>
      </c>
      <c r="D20" s="116">
        <v>619485</v>
      </c>
      <c r="E20" s="116"/>
      <c r="F20" s="116"/>
      <c r="G20" s="116"/>
      <c r="H20" s="116">
        <v>311358</v>
      </c>
      <c r="I20" s="116"/>
      <c r="J20" s="116">
        <v>339242</v>
      </c>
      <c r="K20" s="116">
        <v>33075</v>
      </c>
      <c r="L20" s="116">
        <v>557274</v>
      </c>
      <c r="M20" s="116">
        <v>604787</v>
      </c>
      <c r="N20" s="116"/>
      <c r="O20" s="116"/>
      <c r="P20" s="116"/>
      <c r="Q20" s="116"/>
    </row>
    <row r="21" spans="1:17" x14ac:dyDescent="0.3">
      <c r="A21" s="115" t="s">
        <v>611</v>
      </c>
      <c r="B21" s="115"/>
      <c r="C21" s="101">
        <f t="shared" si="3"/>
        <v>80734</v>
      </c>
      <c r="D21" s="116">
        <v>41700</v>
      </c>
      <c r="E21" s="116"/>
      <c r="F21" s="116"/>
      <c r="G21" s="116"/>
      <c r="H21" s="116"/>
      <c r="I21" s="116"/>
      <c r="J21" s="116">
        <v>16729</v>
      </c>
      <c r="K21" s="116"/>
      <c r="L21" s="116"/>
      <c r="M21" s="116">
        <v>22305</v>
      </c>
      <c r="N21" s="116"/>
      <c r="O21" s="116"/>
      <c r="P21" s="116"/>
      <c r="Q21" s="116"/>
    </row>
    <row r="22" spans="1:17" x14ac:dyDescent="0.3">
      <c r="A22" s="100" t="s">
        <v>299</v>
      </c>
      <c r="B22" s="100" t="s">
        <v>189</v>
      </c>
      <c r="C22" s="101">
        <f t="shared" si="3"/>
        <v>40000</v>
      </c>
      <c r="D22" s="101">
        <v>15000</v>
      </c>
      <c r="E22" s="101"/>
      <c r="F22" s="101"/>
      <c r="G22" s="101"/>
      <c r="H22" s="101"/>
      <c r="I22" s="101"/>
      <c r="J22" s="101"/>
      <c r="K22" s="101">
        <v>25000</v>
      </c>
      <c r="L22" s="101"/>
      <c r="M22" s="101"/>
      <c r="N22" s="101"/>
      <c r="O22" s="101"/>
      <c r="P22" s="101"/>
      <c r="Q22" s="101"/>
    </row>
    <row r="23" spans="1:17" x14ac:dyDescent="0.3">
      <c r="A23" s="100" t="s">
        <v>300</v>
      </c>
      <c r="B23" s="100" t="s">
        <v>190</v>
      </c>
      <c r="C23" s="101">
        <f t="shared" si="3"/>
        <v>3214110</v>
      </c>
      <c r="D23" s="101">
        <v>520000</v>
      </c>
      <c r="E23" s="101">
        <v>69000</v>
      </c>
      <c r="F23" s="101">
        <v>100000</v>
      </c>
      <c r="G23" s="101">
        <v>120000</v>
      </c>
      <c r="H23" s="101">
        <v>118110</v>
      </c>
      <c r="I23" s="101">
        <v>400000</v>
      </c>
      <c r="J23" s="101">
        <v>440000</v>
      </c>
      <c r="K23" s="101">
        <v>40000</v>
      </c>
      <c r="L23" s="101">
        <v>75000</v>
      </c>
      <c r="M23" s="101">
        <v>500000</v>
      </c>
      <c r="N23" s="101">
        <v>832000</v>
      </c>
      <c r="O23" s="101"/>
      <c r="P23" s="101"/>
      <c r="Q23" s="101">
        <v>523771</v>
      </c>
    </row>
    <row r="24" spans="1:17" x14ac:dyDescent="0.3">
      <c r="A24" s="117" t="s">
        <v>298</v>
      </c>
      <c r="B24" s="117" t="s">
        <v>188</v>
      </c>
      <c r="C24" s="108">
        <f t="shared" si="3"/>
        <v>3254110</v>
      </c>
      <c r="D24" s="108">
        <f t="shared" ref="D24:Q24" si="6">SUM(D22:D23)</f>
        <v>535000</v>
      </c>
      <c r="E24" s="108">
        <f t="shared" si="6"/>
        <v>69000</v>
      </c>
      <c r="F24" s="108">
        <f t="shared" si="6"/>
        <v>100000</v>
      </c>
      <c r="G24" s="108">
        <f t="shared" si="6"/>
        <v>120000</v>
      </c>
      <c r="H24" s="108">
        <f t="shared" si="6"/>
        <v>118110</v>
      </c>
      <c r="I24" s="108">
        <f t="shared" si="6"/>
        <v>400000</v>
      </c>
      <c r="J24" s="108">
        <f t="shared" si="6"/>
        <v>440000</v>
      </c>
      <c r="K24" s="108">
        <f t="shared" si="6"/>
        <v>65000</v>
      </c>
      <c r="L24" s="108">
        <f t="shared" si="6"/>
        <v>75000</v>
      </c>
      <c r="M24" s="108">
        <f t="shared" si="6"/>
        <v>500000</v>
      </c>
      <c r="N24" s="108">
        <f t="shared" si="6"/>
        <v>832000</v>
      </c>
      <c r="O24" s="108">
        <f t="shared" si="6"/>
        <v>0</v>
      </c>
      <c r="P24" s="108">
        <f t="shared" si="6"/>
        <v>0</v>
      </c>
      <c r="Q24" s="108">
        <f t="shared" si="6"/>
        <v>523771</v>
      </c>
    </row>
    <row r="25" spans="1:17" x14ac:dyDescent="0.3">
      <c r="A25" s="100" t="s">
        <v>303</v>
      </c>
      <c r="B25" s="100" t="s">
        <v>193</v>
      </c>
      <c r="C25" s="101">
        <f t="shared" si="3"/>
        <v>380000</v>
      </c>
      <c r="D25" s="101">
        <v>260000</v>
      </c>
      <c r="E25" s="101"/>
      <c r="F25" s="101"/>
      <c r="G25" s="101"/>
      <c r="H25" s="101"/>
      <c r="I25" s="101"/>
      <c r="J25" s="101"/>
      <c r="K25" s="101">
        <v>120000</v>
      </c>
      <c r="L25" s="101"/>
      <c r="M25" s="101"/>
      <c r="N25" s="101"/>
      <c r="O25" s="101"/>
      <c r="P25" s="101"/>
      <c r="Q25" s="101"/>
    </row>
    <row r="26" spans="1:17" x14ac:dyDescent="0.3">
      <c r="A26" s="100" t="s">
        <v>304</v>
      </c>
      <c r="B26" s="100" t="s">
        <v>194</v>
      </c>
      <c r="C26" s="101">
        <f t="shared" si="3"/>
        <v>360000</v>
      </c>
      <c r="D26" s="101">
        <v>360000</v>
      </c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</row>
    <row r="27" spans="1:17" x14ac:dyDescent="0.3">
      <c r="A27" s="117" t="s">
        <v>302</v>
      </c>
      <c r="B27" s="117" t="s">
        <v>192</v>
      </c>
      <c r="C27" s="108">
        <f t="shared" si="3"/>
        <v>740000</v>
      </c>
      <c r="D27" s="108">
        <f>SUM(D25:D26)</f>
        <v>620000</v>
      </c>
      <c r="E27" s="108"/>
      <c r="F27" s="108"/>
      <c r="G27" s="108"/>
      <c r="H27" s="108"/>
      <c r="I27" s="108"/>
      <c r="J27" s="108"/>
      <c r="K27" s="108">
        <f>SUM(K25:K26)</f>
        <v>120000</v>
      </c>
      <c r="L27" s="108"/>
      <c r="M27" s="108"/>
      <c r="N27" s="108"/>
      <c r="O27" s="108"/>
      <c r="P27" s="108"/>
      <c r="Q27" s="108"/>
    </row>
    <row r="28" spans="1:17" x14ac:dyDescent="0.3">
      <c r="A28" s="100" t="s">
        <v>306</v>
      </c>
      <c r="B28" s="100" t="s">
        <v>196</v>
      </c>
      <c r="C28" s="101">
        <f t="shared" si="3"/>
        <v>2940575</v>
      </c>
      <c r="D28" s="101">
        <f>SUM(D29:D31)</f>
        <v>1700000</v>
      </c>
      <c r="E28" s="101">
        <v>25575</v>
      </c>
      <c r="F28" s="101"/>
      <c r="G28" s="101">
        <f t="shared" ref="G28" si="7">SUM(G29:G31)</f>
        <v>1200000</v>
      </c>
      <c r="H28" s="101"/>
      <c r="I28" s="101">
        <f t="shared" ref="I28:J28" si="8">SUM(I29:I31)</f>
        <v>10000</v>
      </c>
      <c r="J28" s="101">
        <f t="shared" si="8"/>
        <v>5000</v>
      </c>
      <c r="K28" s="101"/>
      <c r="L28" s="101"/>
      <c r="M28" s="101"/>
      <c r="N28" s="101"/>
      <c r="O28" s="101"/>
      <c r="P28" s="101"/>
      <c r="Q28" s="101"/>
    </row>
    <row r="29" spans="1:17" x14ac:dyDescent="0.3">
      <c r="A29" s="118" t="s">
        <v>612</v>
      </c>
      <c r="B29" s="118"/>
      <c r="C29" s="101">
        <f t="shared" si="3"/>
        <v>1673000</v>
      </c>
      <c r="D29" s="105">
        <v>473000</v>
      </c>
      <c r="E29" s="105"/>
      <c r="F29" s="105"/>
      <c r="G29" s="105">
        <v>1200000</v>
      </c>
      <c r="H29" s="105"/>
      <c r="I29" s="105"/>
      <c r="J29" s="105"/>
      <c r="K29" s="105"/>
      <c r="L29" s="105"/>
      <c r="M29" s="105"/>
      <c r="N29" s="105"/>
      <c r="O29" s="105"/>
      <c r="P29" s="105"/>
      <c r="Q29" s="105"/>
    </row>
    <row r="30" spans="1:17" x14ac:dyDescent="0.3">
      <c r="A30" s="118" t="s">
        <v>613</v>
      </c>
      <c r="B30" s="118"/>
      <c r="C30" s="101">
        <f t="shared" si="3"/>
        <v>1000000</v>
      </c>
      <c r="D30" s="105">
        <v>1000000</v>
      </c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</row>
    <row r="31" spans="1:17" x14ac:dyDescent="0.3">
      <c r="A31" s="118" t="s">
        <v>614</v>
      </c>
      <c r="B31" s="118"/>
      <c r="C31" s="101">
        <f t="shared" si="3"/>
        <v>267575</v>
      </c>
      <c r="D31" s="105">
        <v>227000</v>
      </c>
      <c r="E31" s="105">
        <v>25575</v>
      </c>
      <c r="F31" s="105"/>
      <c r="G31" s="105"/>
      <c r="H31" s="105"/>
      <c r="I31" s="105">
        <v>10000</v>
      </c>
      <c r="J31" s="105">
        <v>5000</v>
      </c>
      <c r="K31" s="105"/>
      <c r="L31" s="105"/>
      <c r="M31" s="105"/>
      <c r="N31" s="105"/>
      <c r="O31" s="105"/>
      <c r="P31" s="105"/>
      <c r="Q31" s="105"/>
    </row>
    <row r="32" spans="1:17" x14ac:dyDescent="0.3">
      <c r="A32" s="100" t="s">
        <v>308</v>
      </c>
      <c r="B32" s="100" t="s">
        <v>198</v>
      </c>
      <c r="C32" s="101">
        <f t="shared" si="3"/>
        <v>60000</v>
      </c>
      <c r="D32" s="101"/>
      <c r="E32" s="101"/>
      <c r="F32" s="101"/>
      <c r="G32" s="101"/>
      <c r="H32" s="101"/>
      <c r="I32" s="101"/>
      <c r="J32" s="101"/>
      <c r="K32" s="101"/>
      <c r="L32" s="101">
        <v>60000</v>
      </c>
      <c r="M32" s="101"/>
      <c r="N32" s="101"/>
      <c r="O32" s="101"/>
      <c r="P32" s="101"/>
      <c r="Q32" s="101"/>
    </row>
    <row r="33" spans="1:17" x14ac:dyDescent="0.3">
      <c r="A33" s="100" t="s">
        <v>309</v>
      </c>
      <c r="B33" s="100" t="s">
        <v>199</v>
      </c>
      <c r="C33" s="101">
        <f t="shared" si="3"/>
        <v>1628740</v>
      </c>
      <c r="D33" s="101">
        <v>400000</v>
      </c>
      <c r="E33" s="101">
        <v>28740</v>
      </c>
      <c r="F33" s="101">
        <v>400000</v>
      </c>
      <c r="G33" s="101">
        <v>300000</v>
      </c>
      <c r="H33" s="101"/>
      <c r="I33" s="101">
        <v>100000</v>
      </c>
      <c r="J33" s="101">
        <v>100000</v>
      </c>
      <c r="K33" s="101"/>
      <c r="L33" s="101"/>
      <c r="M33" s="101">
        <v>300000</v>
      </c>
      <c r="N33" s="101"/>
      <c r="O33" s="101"/>
      <c r="P33" s="101"/>
      <c r="Q33" s="101"/>
    </row>
    <row r="34" spans="1:17" x14ac:dyDescent="0.3">
      <c r="A34" s="100" t="s">
        <v>311</v>
      </c>
      <c r="B34" s="100" t="s">
        <v>201</v>
      </c>
      <c r="C34" s="101">
        <f t="shared" si="3"/>
        <v>1524000</v>
      </c>
      <c r="D34" s="101">
        <v>1524000</v>
      </c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</row>
    <row r="35" spans="1:17" x14ac:dyDescent="0.3">
      <c r="A35" s="100" t="s">
        <v>312</v>
      </c>
      <c r="B35" s="100" t="s">
        <v>202</v>
      </c>
      <c r="C35" s="101">
        <f t="shared" si="3"/>
        <v>3996458</v>
      </c>
      <c r="D35" s="101">
        <v>2486458</v>
      </c>
      <c r="E35" s="101"/>
      <c r="F35" s="101"/>
      <c r="G35" s="101"/>
      <c r="H35" s="101"/>
      <c r="I35" s="101">
        <v>120000</v>
      </c>
      <c r="J35" s="101">
        <v>350000</v>
      </c>
      <c r="K35" s="101"/>
      <c r="L35" s="101">
        <v>890000</v>
      </c>
      <c r="M35" s="101">
        <v>150000</v>
      </c>
      <c r="N35" s="101"/>
      <c r="O35" s="101"/>
      <c r="P35" s="101"/>
      <c r="Q35" s="101"/>
    </row>
    <row r="36" spans="1:17" x14ac:dyDescent="0.3">
      <c r="A36" s="117" t="s">
        <v>305</v>
      </c>
      <c r="B36" s="117" t="s">
        <v>195</v>
      </c>
      <c r="C36" s="108">
        <f t="shared" si="3"/>
        <v>10149773</v>
      </c>
      <c r="D36" s="108">
        <f>SUM(D28,D33:D35)</f>
        <v>6110458</v>
      </c>
      <c r="E36" s="108">
        <f>SUM(E28,E33:E35)</f>
        <v>54315</v>
      </c>
      <c r="F36" s="108">
        <f>SUM(F28,F33:F35)</f>
        <v>400000</v>
      </c>
      <c r="G36" s="108">
        <f>SUM(G28,G33:G35)</f>
        <v>1500000</v>
      </c>
      <c r="H36" s="108"/>
      <c r="I36" s="108">
        <f t="shared" ref="I36:J36" si="9">SUM(I28,I33:I35)</f>
        <v>230000</v>
      </c>
      <c r="J36" s="108">
        <f t="shared" si="9"/>
        <v>455000</v>
      </c>
      <c r="K36" s="108"/>
      <c r="L36" s="108">
        <f>SUM(L28:L35)</f>
        <v>950000</v>
      </c>
      <c r="M36" s="108">
        <f>SUM(M28:M35)</f>
        <v>450000</v>
      </c>
      <c r="N36" s="108"/>
      <c r="O36" s="108"/>
      <c r="P36" s="108"/>
      <c r="Q36" s="108"/>
    </row>
    <row r="37" spans="1:17" x14ac:dyDescent="0.3">
      <c r="A37" s="100" t="s">
        <v>315</v>
      </c>
      <c r="B37" s="100" t="s">
        <v>205</v>
      </c>
      <c r="C37" s="101">
        <f t="shared" si="3"/>
        <v>50000</v>
      </c>
      <c r="D37" s="101">
        <v>50000</v>
      </c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</row>
    <row r="38" spans="1:17" x14ac:dyDescent="0.3">
      <c r="A38" s="117" t="s">
        <v>313</v>
      </c>
      <c r="B38" s="117" t="s">
        <v>203</v>
      </c>
      <c r="C38" s="108">
        <f t="shared" si="3"/>
        <v>50000</v>
      </c>
      <c r="D38" s="108">
        <f>SUM(D37)</f>
        <v>50000</v>
      </c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</row>
    <row r="39" spans="1:17" ht="28.8" x14ac:dyDescent="0.3">
      <c r="A39" s="100" t="s">
        <v>317</v>
      </c>
      <c r="B39" s="100" t="s">
        <v>207</v>
      </c>
      <c r="C39" s="101">
        <f t="shared" si="3"/>
        <v>3294850</v>
      </c>
      <c r="D39" s="101">
        <v>1214120</v>
      </c>
      <c r="E39" s="101">
        <v>21260</v>
      </c>
      <c r="F39" s="101">
        <v>235000</v>
      </c>
      <c r="G39" s="101">
        <v>383400</v>
      </c>
      <c r="H39" s="101">
        <v>31890</v>
      </c>
      <c r="I39" s="101">
        <v>164700</v>
      </c>
      <c r="J39" s="101">
        <v>241650</v>
      </c>
      <c r="K39" s="101">
        <v>44450</v>
      </c>
      <c r="L39" s="101">
        <v>504240</v>
      </c>
      <c r="M39" s="101">
        <v>229500</v>
      </c>
      <c r="N39" s="101">
        <v>224640</v>
      </c>
      <c r="O39" s="101"/>
      <c r="P39" s="101"/>
      <c r="Q39" s="101">
        <v>27200</v>
      </c>
    </row>
    <row r="40" spans="1:17" x14ac:dyDescent="0.3">
      <c r="A40" s="110" t="s">
        <v>319</v>
      </c>
      <c r="B40" s="110" t="s">
        <v>209</v>
      </c>
      <c r="C40" s="101">
        <f t="shared" si="3"/>
        <v>10556</v>
      </c>
      <c r="D40" s="111">
        <v>29</v>
      </c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>
        <v>10527</v>
      </c>
      <c r="P40" s="111"/>
      <c r="Q40" s="111"/>
    </row>
    <row r="41" spans="1:17" x14ac:dyDescent="0.3">
      <c r="A41" s="110" t="s">
        <v>310</v>
      </c>
      <c r="B41" s="110"/>
      <c r="C41" s="101">
        <f t="shared" si="3"/>
        <v>20000</v>
      </c>
      <c r="D41" s="111">
        <v>20000</v>
      </c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</row>
    <row r="42" spans="1:17" x14ac:dyDescent="0.3">
      <c r="A42" s="110" t="s">
        <v>321</v>
      </c>
      <c r="B42" s="110" t="s">
        <v>211</v>
      </c>
      <c r="C42" s="101">
        <f t="shared" si="3"/>
        <v>500000</v>
      </c>
      <c r="D42" s="111">
        <v>500000</v>
      </c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</row>
    <row r="43" spans="1:17" ht="28.8" x14ac:dyDescent="0.3">
      <c r="A43" s="117" t="s">
        <v>316</v>
      </c>
      <c r="B43" s="117" t="s">
        <v>206</v>
      </c>
      <c r="C43" s="108">
        <f t="shared" si="3"/>
        <v>3825406</v>
      </c>
      <c r="D43" s="108">
        <f t="shared" ref="D43:Q43" si="10">SUM(D39:D42)</f>
        <v>1734149</v>
      </c>
      <c r="E43" s="108">
        <f t="shared" si="10"/>
        <v>21260</v>
      </c>
      <c r="F43" s="108">
        <f t="shared" si="10"/>
        <v>235000</v>
      </c>
      <c r="G43" s="108">
        <f t="shared" si="10"/>
        <v>383400</v>
      </c>
      <c r="H43" s="108">
        <f t="shared" si="10"/>
        <v>31890</v>
      </c>
      <c r="I43" s="108">
        <f t="shared" si="10"/>
        <v>164700</v>
      </c>
      <c r="J43" s="108">
        <f t="shared" si="10"/>
        <v>241650</v>
      </c>
      <c r="K43" s="108">
        <f t="shared" si="10"/>
        <v>44450</v>
      </c>
      <c r="L43" s="108">
        <f t="shared" si="10"/>
        <v>504240</v>
      </c>
      <c r="M43" s="108">
        <f t="shared" si="10"/>
        <v>229500</v>
      </c>
      <c r="N43" s="108">
        <f t="shared" si="10"/>
        <v>224640</v>
      </c>
      <c r="O43" s="108">
        <f t="shared" si="10"/>
        <v>10527</v>
      </c>
      <c r="P43" s="108">
        <f t="shared" si="10"/>
        <v>0</v>
      </c>
      <c r="Q43" s="108">
        <f t="shared" si="10"/>
        <v>27200</v>
      </c>
    </row>
    <row r="44" spans="1:17" x14ac:dyDescent="0.3">
      <c r="A44" s="112" t="s">
        <v>286</v>
      </c>
      <c r="B44" s="112" t="s">
        <v>212</v>
      </c>
      <c r="C44" s="113">
        <f>SUM(D44:Q44)</f>
        <v>18570260</v>
      </c>
      <c r="D44" s="114">
        <f t="shared" ref="D44:Q44" si="11">SUM(D43,D38,D36,D27,D24)</f>
        <v>9049607</v>
      </c>
      <c r="E44" s="114">
        <f t="shared" si="11"/>
        <v>144575</v>
      </c>
      <c r="F44" s="114">
        <f t="shared" si="11"/>
        <v>735000</v>
      </c>
      <c r="G44" s="114">
        <f t="shared" si="11"/>
        <v>2003400</v>
      </c>
      <c r="H44" s="114">
        <f t="shared" si="11"/>
        <v>150000</v>
      </c>
      <c r="I44" s="114">
        <f t="shared" si="11"/>
        <v>794700</v>
      </c>
      <c r="J44" s="114">
        <f t="shared" si="11"/>
        <v>1136650</v>
      </c>
      <c r="K44" s="114">
        <f t="shared" si="11"/>
        <v>229450</v>
      </c>
      <c r="L44" s="114">
        <f t="shared" si="11"/>
        <v>1529240</v>
      </c>
      <c r="M44" s="114">
        <f t="shared" si="11"/>
        <v>1179500</v>
      </c>
      <c r="N44" s="114">
        <f t="shared" si="11"/>
        <v>1056640</v>
      </c>
      <c r="O44" s="114">
        <f t="shared" si="11"/>
        <v>10527</v>
      </c>
      <c r="P44" s="114">
        <f t="shared" si="11"/>
        <v>0</v>
      </c>
      <c r="Q44" s="114">
        <f t="shared" si="11"/>
        <v>550971</v>
      </c>
    </row>
    <row r="45" spans="1:17" x14ac:dyDescent="0.3">
      <c r="A45" s="100" t="s">
        <v>615</v>
      </c>
      <c r="B45" s="100" t="s">
        <v>55</v>
      </c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>
        <v>84000</v>
      </c>
      <c r="O45" s="101"/>
      <c r="P45" s="101"/>
      <c r="Q45" s="101"/>
    </row>
    <row r="46" spans="1:17" x14ac:dyDescent="0.3">
      <c r="A46" s="110" t="s">
        <v>327</v>
      </c>
      <c r="B46" s="110" t="s">
        <v>59</v>
      </c>
      <c r="C46" s="10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>
        <v>2955000</v>
      </c>
      <c r="O46" s="111"/>
      <c r="P46" s="111"/>
      <c r="Q46" s="111"/>
    </row>
    <row r="47" spans="1:17" x14ac:dyDescent="0.3">
      <c r="A47" s="112" t="s">
        <v>161</v>
      </c>
      <c r="B47" s="112" t="s">
        <v>60</v>
      </c>
      <c r="C47" s="113">
        <f>SUM(D47:O47)</f>
        <v>3039000</v>
      </c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>
        <f>SUM(N45:N46)</f>
        <v>3039000</v>
      </c>
      <c r="O47" s="113"/>
      <c r="P47" s="113"/>
      <c r="Q47" s="113"/>
    </row>
    <row r="48" spans="1:17" x14ac:dyDescent="0.3">
      <c r="A48" s="119" t="s">
        <v>63</v>
      </c>
      <c r="B48" s="119" t="s">
        <v>22</v>
      </c>
      <c r="C48" s="101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</row>
    <row r="49" spans="1:17" ht="28.8" x14ac:dyDescent="0.3">
      <c r="A49" s="100" t="s">
        <v>328</v>
      </c>
      <c r="B49" s="100" t="s">
        <v>329</v>
      </c>
      <c r="C49" s="101">
        <f>SUM(D49:Q49)</f>
        <v>764300</v>
      </c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>
        <v>764300</v>
      </c>
      <c r="P49" s="101"/>
      <c r="Q49" s="101"/>
    </row>
    <row r="50" spans="1:17" ht="28.8" x14ac:dyDescent="0.3">
      <c r="A50" s="100" t="s">
        <v>333</v>
      </c>
      <c r="B50" s="100" t="s">
        <v>26</v>
      </c>
      <c r="C50" s="101">
        <f>SUM(D50:Q50)</f>
        <v>9361151</v>
      </c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>
        <v>9361151</v>
      </c>
      <c r="Q50" s="101"/>
    </row>
    <row r="51" spans="1:17" ht="28.8" x14ac:dyDescent="0.3">
      <c r="A51" s="100" t="s">
        <v>616</v>
      </c>
      <c r="B51" s="100" t="s">
        <v>31</v>
      </c>
      <c r="C51" s="101">
        <f>SUM(D51:Q51)</f>
        <v>905000</v>
      </c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>
        <v>905000</v>
      </c>
      <c r="Q51" s="101"/>
    </row>
    <row r="52" spans="1:17" x14ac:dyDescent="0.3">
      <c r="A52" s="100" t="s">
        <v>499</v>
      </c>
      <c r="B52" s="100" t="s">
        <v>61</v>
      </c>
      <c r="C52" s="101">
        <v>35188489</v>
      </c>
      <c r="D52" s="101">
        <v>35188489</v>
      </c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</row>
    <row r="53" spans="1:17" x14ac:dyDescent="0.3">
      <c r="A53" s="112" t="s">
        <v>65</v>
      </c>
      <c r="B53" s="112" t="s">
        <v>66</v>
      </c>
      <c r="C53" s="113">
        <f>SUM(C48:C52)</f>
        <v>46218940</v>
      </c>
      <c r="D53" s="113">
        <f>SUM(D48:D52)</f>
        <v>35188489</v>
      </c>
      <c r="E53" s="113">
        <f t="shared" ref="E53:P53" si="12">SUM(E48:E52)</f>
        <v>0</v>
      </c>
      <c r="F53" s="113">
        <f t="shared" si="12"/>
        <v>0</v>
      </c>
      <c r="G53" s="113">
        <f t="shared" si="12"/>
        <v>0</v>
      </c>
      <c r="H53" s="113">
        <f t="shared" si="12"/>
        <v>0</v>
      </c>
      <c r="I53" s="113">
        <f t="shared" si="12"/>
        <v>0</v>
      </c>
      <c r="J53" s="113">
        <f t="shared" si="12"/>
        <v>0</v>
      </c>
      <c r="K53" s="113">
        <f t="shared" si="12"/>
        <v>0</v>
      </c>
      <c r="L53" s="113">
        <f t="shared" si="12"/>
        <v>0</v>
      </c>
      <c r="M53" s="113">
        <f t="shared" si="12"/>
        <v>0</v>
      </c>
      <c r="N53" s="113">
        <f t="shared" si="12"/>
        <v>0</v>
      </c>
      <c r="O53" s="113">
        <f t="shared" si="12"/>
        <v>764300</v>
      </c>
      <c r="P53" s="113">
        <f t="shared" si="12"/>
        <v>10266151</v>
      </c>
      <c r="Q53" s="113"/>
    </row>
    <row r="54" spans="1:17" x14ac:dyDescent="0.3">
      <c r="A54" s="100" t="s">
        <v>340</v>
      </c>
      <c r="B54" s="100" t="s">
        <v>214</v>
      </c>
      <c r="C54" s="101">
        <f t="shared" ref="C54:C62" si="13">SUM(D54:O54)</f>
        <v>2577200</v>
      </c>
      <c r="D54" s="101">
        <v>2362200</v>
      </c>
      <c r="E54" s="101"/>
      <c r="F54" s="101"/>
      <c r="G54" s="101"/>
      <c r="H54" s="101"/>
      <c r="I54" s="101"/>
      <c r="J54" s="101">
        <v>215000</v>
      </c>
      <c r="K54" s="101"/>
      <c r="L54" s="101"/>
      <c r="M54" s="101"/>
      <c r="N54" s="101"/>
      <c r="O54" s="101"/>
      <c r="P54" s="101"/>
      <c r="Q54" s="101"/>
    </row>
    <row r="55" spans="1:17" x14ac:dyDescent="0.3">
      <c r="A55" s="100" t="s">
        <v>341</v>
      </c>
      <c r="B55" s="100" t="s">
        <v>215</v>
      </c>
      <c r="C55" s="101">
        <f t="shared" si="13"/>
        <v>7410443</v>
      </c>
      <c r="D55" s="101">
        <v>236220</v>
      </c>
      <c r="E55" s="101">
        <v>2260482</v>
      </c>
      <c r="F55" s="101"/>
      <c r="G55" s="101"/>
      <c r="H55" s="101"/>
      <c r="I55" s="101"/>
      <c r="J55" s="101">
        <v>4913741</v>
      </c>
      <c r="K55" s="101"/>
      <c r="L55" s="101"/>
      <c r="M55" s="101"/>
      <c r="N55" s="101"/>
      <c r="O55" s="101"/>
      <c r="P55" s="101"/>
      <c r="Q55" s="101"/>
    </row>
    <row r="56" spans="1:17" x14ac:dyDescent="0.3">
      <c r="A56" s="100" t="s">
        <v>342</v>
      </c>
      <c r="B56" s="100" t="s">
        <v>216</v>
      </c>
      <c r="C56" s="101">
        <f t="shared" si="13"/>
        <v>141724</v>
      </c>
      <c r="D56" s="101">
        <v>141724</v>
      </c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</row>
    <row r="57" spans="1:17" x14ac:dyDescent="0.3">
      <c r="A57" s="100" t="s">
        <v>343</v>
      </c>
      <c r="B57" s="100" t="s">
        <v>217</v>
      </c>
      <c r="C57" s="101">
        <v>2568500</v>
      </c>
      <c r="D57" s="101"/>
      <c r="E57" s="101"/>
      <c r="F57" s="101"/>
      <c r="G57" s="101">
        <v>1968500</v>
      </c>
      <c r="H57" s="101"/>
      <c r="I57" s="101"/>
      <c r="J57" s="101">
        <v>600000</v>
      </c>
      <c r="K57" s="101"/>
      <c r="L57" s="101"/>
      <c r="M57" s="101"/>
      <c r="N57" s="101"/>
      <c r="O57" s="101"/>
      <c r="P57" s="101"/>
      <c r="Q57" s="101"/>
    </row>
    <row r="58" spans="1:17" ht="28.8" x14ac:dyDescent="0.3">
      <c r="A58" s="100" t="s">
        <v>346</v>
      </c>
      <c r="B58" s="100" t="s">
        <v>220</v>
      </c>
      <c r="C58" s="101">
        <f>SUM(D58:Q58)</f>
        <v>3401434</v>
      </c>
      <c r="D58" s="101">
        <v>739844</v>
      </c>
      <c r="E58" s="101">
        <v>583330</v>
      </c>
      <c r="F58" s="101"/>
      <c r="G58" s="101">
        <v>531500</v>
      </c>
      <c r="H58" s="101"/>
      <c r="I58" s="101"/>
      <c r="J58" s="101">
        <v>1546760</v>
      </c>
      <c r="K58" s="101"/>
      <c r="L58" s="101"/>
      <c r="M58" s="101"/>
      <c r="N58" s="101"/>
      <c r="O58" s="101"/>
      <c r="P58" s="101"/>
      <c r="Q58" s="101"/>
    </row>
    <row r="59" spans="1:17" x14ac:dyDescent="0.3">
      <c r="A59" s="112" t="s">
        <v>347</v>
      </c>
      <c r="B59" s="112" t="s">
        <v>221</v>
      </c>
      <c r="C59" s="113">
        <f t="shared" si="13"/>
        <v>16099301</v>
      </c>
      <c r="D59" s="113">
        <f>SUM(D54:D58)</f>
        <v>3479988</v>
      </c>
      <c r="E59" s="113">
        <f>SUM(E54:E58)</f>
        <v>2843812</v>
      </c>
      <c r="F59" s="113"/>
      <c r="G59" s="113">
        <f>SUM(G54:G58)</f>
        <v>2500000</v>
      </c>
      <c r="H59" s="113"/>
      <c r="I59" s="113"/>
      <c r="J59" s="113">
        <f>SUM(J54:J58)</f>
        <v>7275501</v>
      </c>
      <c r="K59" s="113"/>
      <c r="L59" s="113"/>
      <c r="M59" s="113"/>
      <c r="N59" s="113"/>
      <c r="O59" s="113"/>
      <c r="P59" s="113"/>
      <c r="Q59" s="113"/>
    </row>
    <row r="60" spans="1:17" x14ac:dyDescent="0.3">
      <c r="A60" s="100" t="s">
        <v>348</v>
      </c>
      <c r="B60" s="100" t="s">
        <v>222</v>
      </c>
      <c r="C60" s="101">
        <f t="shared" si="13"/>
        <v>9190019</v>
      </c>
      <c r="D60" s="101">
        <v>9090019</v>
      </c>
      <c r="E60" s="101"/>
      <c r="F60" s="101">
        <v>100000</v>
      </c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</row>
    <row r="61" spans="1:17" ht="28.8" x14ac:dyDescent="0.3">
      <c r="A61" s="100" t="s">
        <v>351</v>
      </c>
      <c r="B61" s="100" t="s">
        <v>225</v>
      </c>
      <c r="C61" s="101">
        <f t="shared" si="13"/>
        <v>2413805</v>
      </c>
      <c r="D61" s="101">
        <v>2386805</v>
      </c>
      <c r="E61" s="101"/>
      <c r="F61" s="101">
        <v>27000</v>
      </c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</row>
    <row r="62" spans="1:17" x14ac:dyDescent="0.3">
      <c r="A62" s="112" t="s">
        <v>288</v>
      </c>
      <c r="B62" s="112" t="s">
        <v>226</v>
      </c>
      <c r="C62" s="113">
        <f t="shared" si="13"/>
        <v>11603824</v>
      </c>
      <c r="D62" s="113">
        <f>SUM(D60:D61)</f>
        <v>11476824</v>
      </c>
      <c r="E62" s="113">
        <f t="shared" ref="E62:F62" si="14">SUM(E60:E61)</f>
        <v>0</v>
      </c>
      <c r="F62" s="113">
        <f t="shared" si="14"/>
        <v>127000</v>
      </c>
      <c r="G62" s="113"/>
      <c r="H62" s="113"/>
      <c r="I62" s="113"/>
      <c r="J62" s="113"/>
      <c r="K62" s="113"/>
      <c r="L62" s="113"/>
      <c r="M62" s="113"/>
      <c r="N62" s="113"/>
      <c r="O62" s="113"/>
      <c r="P62" s="113"/>
      <c r="Q62" s="113"/>
    </row>
    <row r="63" spans="1:17" x14ac:dyDescent="0.3">
      <c r="A63" s="121" t="s">
        <v>33</v>
      </c>
      <c r="B63" s="121" t="s">
        <v>280</v>
      </c>
      <c r="C63" s="101"/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</row>
    <row r="64" spans="1:17" x14ac:dyDescent="0.3">
      <c r="A64" s="100" t="s">
        <v>360</v>
      </c>
      <c r="B64" s="100" t="s">
        <v>241</v>
      </c>
      <c r="C64" s="101"/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</row>
    <row r="65" spans="1:17" ht="28.8" x14ac:dyDescent="0.3">
      <c r="A65" s="110" t="s">
        <v>375</v>
      </c>
      <c r="B65" s="110" t="s">
        <v>248</v>
      </c>
      <c r="C65" s="101">
        <f>SUM(D65:O65)</f>
        <v>1661814</v>
      </c>
      <c r="D65" s="111">
        <v>0</v>
      </c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>
        <v>1661814</v>
      </c>
      <c r="P65" s="111"/>
      <c r="Q65" s="111"/>
    </row>
    <row r="66" spans="1:17" x14ac:dyDescent="0.3">
      <c r="A66" s="112" t="s">
        <v>388</v>
      </c>
      <c r="B66" s="112" t="s">
        <v>255</v>
      </c>
      <c r="C66" s="113">
        <f>SUM(D66:O66)</f>
        <v>1661814</v>
      </c>
      <c r="D66" s="114">
        <f>SUM(D65)</f>
        <v>0</v>
      </c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>
        <v>1661814</v>
      </c>
      <c r="P66" s="114"/>
      <c r="Q66" s="114"/>
    </row>
    <row r="67" spans="1:17" x14ac:dyDescent="0.3">
      <c r="A67" s="121" t="s">
        <v>292</v>
      </c>
      <c r="B67" s="121" t="s">
        <v>256</v>
      </c>
      <c r="C67" s="122">
        <f>SUM(C66,C62,C59,C53,C47,C44,C19,C18)</f>
        <v>115481150</v>
      </c>
      <c r="D67" s="122">
        <f t="shared" ref="D67:P67" si="15">SUM(D66,D62,D59,D53,D47,D44,D19,D18)</f>
        <v>63907553</v>
      </c>
      <c r="E67" s="122">
        <f t="shared" si="15"/>
        <v>2988387</v>
      </c>
      <c r="F67" s="122">
        <f t="shared" si="15"/>
        <v>862000</v>
      </c>
      <c r="G67" s="122">
        <f t="shared" si="15"/>
        <v>4503400</v>
      </c>
      <c r="H67" s="122">
        <f t="shared" si="15"/>
        <v>4048262</v>
      </c>
      <c r="I67" s="122">
        <f t="shared" si="15"/>
        <v>794700</v>
      </c>
      <c r="J67" s="122">
        <f t="shared" si="15"/>
        <v>10717847</v>
      </c>
      <c r="K67" s="122">
        <f t="shared" si="15"/>
        <v>402525</v>
      </c>
      <c r="L67" s="122">
        <f t="shared" si="15"/>
        <v>4644557</v>
      </c>
      <c r="M67" s="122">
        <f t="shared" si="15"/>
        <v>5262516</v>
      </c>
      <c r="N67" s="122">
        <f t="shared" si="15"/>
        <v>4095640</v>
      </c>
      <c r="O67" s="122">
        <f t="shared" si="15"/>
        <v>2436641</v>
      </c>
      <c r="P67" s="122">
        <f t="shared" si="15"/>
        <v>10266151</v>
      </c>
      <c r="Q67" s="122">
        <f t="shared" ref="Q67" si="16">SUM(Q66,Q62,Q59,Q53,Q47,Q44,Q19,Q18)</f>
        <v>550971</v>
      </c>
    </row>
  </sheetData>
  <mergeCells count="7">
    <mergeCell ref="A1:O1"/>
    <mergeCell ref="A2:O2"/>
    <mergeCell ref="A3:O3"/>
    <mergeCell ref="A4:O4"/>
    <mergeCell ref="A7:A8"/>
    <mergeCell ref="B7:B8"/>
    <mergeCell ref="C7:C8"/>
  </mergeCells>
  <pageMargins left="0" right="0" top="0" bottom="0" header="0.31496062992125984" footer="0.31496062992125984"/>
  <pageSetup paperSize="8" scale="58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52"/>
  <sheetViews>
    <sheetView topLeftCell="A36" workbookViewId="0">
      <selection activeCell="C53" sqref="C53"/>
    </sheetView>
  </sheetViews>
  <sheetFormatPr defaultRowHeight="14.4" x14ac:dyDescent="0.3"/>
  <cols>
    <col min="1" max="1" width="29" customWidth="1"/>
    <col min="3" max="3" width="15.6640625" customWidth="1"/>
    <col min="4" max="4" width="12" bestFit="1" customWidth="1"/>
    <col min="5" max="5" width="12.5546875" bestFit="1" customWidth="1"/>
    <col min="6" max="6" width="11" bestFit="1" customWidth="1"/>
    <col min="7" max="7" width="9.5546875" bestFit="1" customWidth="1"/>
    <col min="8" max="9" width="12.5546875" bestFit="1" customWidth="1"/>
    <col min="10" max="10" width="11.44140625" customWidth="1"/>
    <col min="11" max="11" width="12.109375" customWidth="1"/>
  </cols>
  <sheetData>
    <row r="1" spans="1:11" x14ac:dyDescent="0.3">
      <c r="A1" s="251" t="s">
        <v>582</v>
      </c>
      <c r="B1" s="251"/>
      <c r="C1" s="251"/>
      <c r="D1" s="251"/>
      <c r="E1" s="251"/>
      <c r="F1" s="251"/>
      <c r="G1" s="251"/>
      <c r="H1" s="251"/>
    </row>
    <row r="2" spans="1:11" x14ac:dyDescent="0.3">
      <c r="A2" s="251" t="s">
        <v>583</v>
      </c>
      <c r="B2" s="251"/>
      <c r="C2" s="251"/>
      <c r="D2" s="251"/>
      <c r="E2" s="251"/>
      <c r="F2" s="251"/>
      <c r="G2" s="251"/>
      <c r="H2" s="251"/>
    </row>
    <row r="3" spans="1:11" x14ac:dyDescent="0.3">
      <c r="A3" s="251" t="s">
        <v>34</v>
      </c>
      <c r="B3" s="251"/>
      <c r="C3" s="251"/>
      <c r="D3" s="251"/>
      <c r="E3" s="251"/>
      <c r="F3" s="251"/>
      <c r="G3" s="251"/>
      <c r="H3" s="251"/>
    </row>
    <row r="4" spans="1:11" x14ac:dyDescent="0.3">
      <c r="A4" s="251"/>
      <c r="B4" s="251"/>
      <c r="C4" s="251"/>
      <c r="D4" s="251"/>
      <c r="E4" s="251"/>
      <c r="F4" s="251"/>
      <c r="G4" s="251"/>
      <c r="H4" s="251"/>
    </row>
    <row r="5" spans="1:11" ht="15.6" x14ac:dyDescent="0.3">
      <c r="A5" s="31"/>
      <c r="B5" s="31"/>
      <c r="C5" s="31"/>
      <c r="D5" s="31"/>
      <c r="E5" s="31"/>
      <c r="F5" s="31"/>
      <c r="G5" s="31"/>
      <c r="H5" s="9" t="s">
        <v>657</v>
      </c>
    </row>
    <row r="6" spans="1:11" x14ac:dyDescent="0.3">
      <c r="A6" s="252" t="s">
        <v>507</v>
      </c>
      <c r="B6" s="252" t="s">
        <v>584</v>
      </c>
      <c r="C6" s="252" t="s">
        <v>670</v>
      </c>
      <c r="D6" s="123" t="s">
        <v>596</v>
      </c>
      <c r="E6" s="123" t="s">
        <v>617</v>
      </c>
      <c r="F6" s="123" t="s">
        <v>591</v>
      </c>
      <c r="G6" s="123" t="s">
        <v>585</v>
      </c>
      <c r="H6" s="123" t="s">
        <v>618</v>
      </c>
      <c r="I6" s="238" t="s">
        <v>586</v>
      </c>
      <c r="J6" s="238" t="s">
        <v>589</v>
      </c>
      <c r="K6" s="238" t="s">
        <v>592</v>
      </c>
    </row>
    <row r="7" spans="1:11" ht="72" customHeight="1" x14ac:dyDescent="0.3">
      <c r="A7" s="252"/>
      <c r="B7" s="252"/>
      <c r="C7" s="252"/>
      <c r="D7" s="124" t="s">
        <v>619</v>
      </c>
      <c r="E7" s="124" t="s">
        <v>620</v>
      </c>
      <c r="F7" s="124" t="s">
        <v>603</v>
      </c>
      <c r="G7" s="124" t="s">
        <v>597</v>
      </c>
      <c r="H7" s="124" t="s">
        <v>621</v>
      </c>
      <c r="I7" s="124" t="s">
        <v>689</v>
      </c>
      <c r="J7" s="124" t="s">
        <v>601</v>
      </c>
      <c r="K7" s="124" t="s">
        <v>692</v>
      </c>
    </row>
    <row r="8" spans="1:11" ht="43.5" customHeight="1" x14ac:dyDescent="0.3">
      <c r="A8" s="125" t="s">
        <v>622</v>
      </c>
      <c r="B8" s="125" t="s">
        <v>389</v>
      </c>
      <c r="C8" s="126">
        <v>16724899</v>
      </c>
      <c r="D8" s="127">
        <f>SUM(D9:D18)</f>
        <v>16724899</v>
      </c>
      <c r="E8" s="127"/>
      <c r="F8" s="127"/>
      <c r="G8" s="127"/>
      <c r="H8" s="127"/>
      <c r="I8" s="127"/>
      <c r="J8" s="127"/>
      <c r="K8" s="127"/>
    </row>
    <row r="9" spans="1:11" ht="43.2" x14ac:dyDescent="0.3">
      <c r="A9" s="115" t="s">
        <v>623</v>
      </c>
      <c r="B9" s="128"/>
      <c r="C9" s="129">
        <f t="shared" ref="C9:C50" si="0">SUM(D9:H9)</f>
        <v>990360</v>
      </c>
      <c r="D9" s="116">
        <v>990360</v>
      </c>
      <c r="E9" s="116"/>
      <c r="F9" s="116"/>
      <c r="G9" s="116"/>
      <c r="H9" s="116"/>
      <c r="I9" s="116"/>
      <c r="J9" s="116"/>
      <c r="K9" s="116"/>
    </row>
    <row r="10" spans="1:11" ht="28.8" x14ac:dyDescent="0.3">
      <c r="A10" s="115" t="s">
        <v>624</v>
      </c>
      <c r="B10" s="128"/>
      <c r="C10" s="129">
        <f t="shared" si="0"/>
        <v>4576000</v>
      </c>
      <c r="D10" s="116">
        <v>4576000</v>
      </c>
      <c r="E10" s="116"/>
      <c r="F10" s="116"/>
      <c r="G10" s="116"/>
      <c r="H10" s="116"/>
      <c r="I10" s="116"/>
      <c r="J10" s="116"/>
      <c r="K10" s="116"/>
    </row>
    <row r="11" spans="1:11" ht="28.8" x14ac:dyDescent="0.3">
      <c r="A11" s="115" t="s">
        <v>625</v>
      </c>
      <c r="B11" s="128"/>
      <c r="C11" s="129">
        <f t="shared" si="0"/>
        <v>100000</v>
      </c>
      <c r="D11" s="116">
        <v>100000</v>
      </c>
      <c r="E11" s="116"/>
      <c r="F11" s="116"/>
      <c r="G11" s="116"/>
      <c r="H11" s="116"/>
      <c r="I11" s="116"/>
      <c r="J11" s="116"/>
      <c r="K11" s="116"/>
    </row>
    <row r="12" spans="1:11" ht="28.8" x14ac:dyDescent="0.3">
      <c r="A12" s="115" t="s">
        <v>626</v>
      </c>
      <c r="B12" s="128"/>
      <c r="C12" s="129">
        <f t="shared" si="0"/>
        <v>1500470</v>
      </c>
      <c r="D12" s="116">
        <v>1500470</v>
      </c>
      <c r="E12" s="116"/>
      <c r="F12" s="116"/>
      <c r="G12" s="116"/>
      <c r="H12" s="116"/>
      <c r="I12" s="116"/>
      <c r="J12" s="116"/>
      <c r="K12" s="116"/>
    </row>
    <row r="13" spans="1:11" ht="28.8" x14ac:dyDescent="0.3">
      <c r="A13" s="115" t="s">
        <v>522</v>
      </c>
      <c r="B13" s="128"/>
      <c r="C13" s="129">
        <f t="shared" si="0"/>
        <v>5000000</v>
      </c>
      <c r="D13" s="116">
        <v>5000000</v>
      </c>
      <c r="E13" s="116"/>
      <c r="F13" s="116"/>
      <c r="G13" s="116"/>
      <c r="H13" s="116"/>
      <c r="I13" s="116"/>
      <c r="J13" s="116"/>
      <c r="K13" s="116"/>
    </row>
    <row r="14" spans="1:11" ht="28.8" x14ac:dyDescent="0.3">
      <c r="A14" s="115" t="s">
        <v>523</v>
      </c>
      <c r="B14" s="128"/>
      <c r="C14" s="129">
        <f t="shared" si="0"/>
        <v>163200</v>
      </c>
      <c r="D14" s="116">
        <v>163200</v>
      </c>
      <c r="E14" s="116"/>
      <c r="F14" s="116"/>
      <c r="G14" s="116"/>
      <c r="H14" s="116"/>
      <c r="I14" s="116"/>
      <c r="J14" s="116"/>
      <c r="K14" s="116"/>
    </row>
    <row r="15" spans="1:11" x14ac:dyDescent="0.3">
      <c r="A15" s="115" t="s">
        <v>524</v>
      </c>
      <c r="B15" s="128"/>
      <c r="C15" s="129">
        <v>411899</v>
      </c>
      <c r="D15" s="116">
        <v>411899</v>
      </c>
      <c r="E15" s="116"/>
      <c r="F15" s="116"/>
      <c r="G15" s="116"/>
      <c r="H15" s="116"/>
      <c r="I15" s="116"/>
      <c r="J15" s="116"/>
      <c r="K15" s="116"/>
    </row>
    <row r="16" spans="1:11" ht="28.8" x14ac:dyDescent="0.3">
      <c r="A16" s="115" t="s">
        <v>627</v>
      </c>
      <c r="B16" s="128"/>
      <c r="C16" s="129">
        <f t="shared" si="0"/>
        <v>3028470</v>
      </c>
      <c r="D16" s="116">
        <v>3028470</v>
      </c>
      <c r="E16" s="116"/>
      <c r="F16" s="116"/>
      <c r="G16" s="116"/>
      <c r="H16" s="116"/>
      <c r="I16" s="116"/>
      <c r="J16" s="116"/>
      <c r="K16" s="116"/>
    </row>
    <row r="17" spans="1:11" ht="43.2" x14ac:dyDescent="0.3">
      <c r="A17" s="115" t="s">
        <v>628</v>
      </c>
      <c r="B17" s="128"/>
      <c r="C17" s="129">
        <f t="shared" si="0"/>
        <v>0</v>
      </c>
      <c r="D17" s="116"/>
      <c r="E17" s="116"/>
      <c r="F17" s="116"/>
      <c r="G17" s="116"/>
      <c r="H17" s="116"/>
      <c r="I17" s="116"/>
      <c r="J17" s="116"/>
      <c r="K17" s="116"/>
    </row>
    <row r="18" spans="1:11" ht="28.8" x14ac:dyDescent="0.3">
      <c r="A18" s="115" t="s">
        <v>527</v>
      </c>
      <c r="B18" s="128"/>
      <c r="C18" s="129">
        <f t="shared" si="0"/>
        <v>954500</v>
      </c>
      <c r="D18" s="116">
        <v>954500</v>
      </c>
      <c r="E18" s="116"/>
      <c r="F18" s="116"/>
      <c r="G18" s="116"/>
      <c r="H18" s="116"/>
      <c r="I18" s="116"/>
      <c r="J18" s="116"/>
      <c r="K18" s="116"/>
    </row>
    <row r="19" spans="1:11" ht="57.6" x14ac:dyDescent="0.3">
      <c r="A19" s="125" t="s">
        <v>629</v>
      </c>
      <c r="B19" s="125" t="s">
        <v>391</v>
      </c>
      <c r="C19" s="126">
        <f t="shared" si="0"/>
        <v>7797000</v>
      </c>
      <c r="D19" s="127">
        <f>SUM(D20:D21)</f>
        <v>7797000</v>
      </c>
      <c r="E19" s="127"/>
      <c r="F19" s="127"/>
      <c r="G19" s="127"/>
      <c r="H19" s="127"/>
      <c r="I19" s="127"/>
      <c r="J19" s="127"/>
      <c r="K19" s="127"/>
    </row>
    <row r="20" spans="1:11" ht="43.2" x14ac:dyDescent="0.3">
      <c r="A20" s="115" t="s">
        <v>630</v>
      </c>
      <c r="B20" s="128"/>
      <c r="C20" s="129">
        <f t="shared" si="0"/>
        <v>3547000</v>
      </c>
      <c r="D20" s="116">
        <v>3547000</v>
      </c>
      <c r="E20" s="116"/>
      <c r="F20" s="116"/>
      <c r="G20" s="116"/>
      <c r="H20" s="116"/>
      <c r="I20" s="116"/>
      <c r="J20" s="116"/>
      <c r="K20" s="116"/>
    </row>
    <row r="21" spans="1:11" ht="28.8" x14ac:dyDescent="0.3">
      <c r="A21" s="115" t="s">
        <v>631</v>
      </c>
      <c r="B21" s="128"/>
      <c r="C21" s="129">
        <f t="shared" si="0"/>
        <v>4250000</v>
      </c>
      <c r="D21" s="116">
        <v>4250000</v>
      </c>
      <c r="E21" s="116"/>
      <c r="F21" s="116"/>
      <c r="G21" s="116"/>
      <c r="H21" s="116"/>
      <c r="I21" s="116"/>
      <c r="J21" s="116"/>
      <c r="K21" s="116"/>
    </row>
    <row r="22" spans="1:11" ht="43.2" x14ac:dyDescent="0.3">
      <c r="A22" s="125" t="s">
        <v>632</v>
      </c>
      <c r="B22" s="125" t="s">
        <v>392</v>
      </c>
      <c r="C22" s="126">
        <f t="shared" si="0"/>
        <v>1800000</v>
      </c>
      <c r="D22" s="127">
        <f>SUM(D23)</f>
        <v>1800000</v>
      </c>
      <c r="E22" s="127"/>
      <c r="F22" s="127"/>
      <c r="G22" s="127"/>
      <c r="H22" s="127"/>
      <c r="I22" s="127"/>
      <c r="J22" s="127"/>
      <c r="K22" s="127"/>
    </row>
    <row r="23" spans="1:11" ht="57.6" x14ac:dyDescent="0.3">
      <c r="A23" s="115" t="s">
        <v>633</v>
      </c>
      <c r="B23" s="128"/>
      <c r="C23" s="129">
        <f t="shared" si="0"/>
        <v>1800000</v>
      </c>
      <c r="D23" s="116">
        <v>1800000</v>
      </c>
      <c r="E23" s="116"/>
      <c r="F23" s="116"/>
      <c r="G23" s="116"/>
      <c r="H23" s="116"/>
      <c r="I23" s="116"/>
      <c r="J23" s="116"/>
      <c r="K23" s="116"/>
    </row>
    <row r="24" spans="1:11" ht="43.2" x14ac:dyDescent="0.3">
      <c r="A24" s="125" t="s">
        <v>422</v>
      </c>
      <c r="B24" s="125" t="s">
        <v>393</v>
      </c>
      <c r="C24" s="126">
        <f t="shared" si="0"/>
        <v>0</v>
      </c>
      <c r="D24" s="127"/>
      <c r="E24" s="127"/>
      <c r="F24" s="127"/>
      <c r="G24" s="127"/>
      <c r="H24" s="127"/>
      <c r="I24" s="127"/>
      <c r="J24" s="127"/>
      <c r="K24" s="127"/>
    </row>
    <row r="25" spans="1:11" ht="28.8" x14ac:dyDescent="0.3">
      <c r="A25" s="100" t="s">
        <v>691</v>
      </c>
      <c r="B25" s="100"/>
      <c r="C25" s="245"/>
      <c r="D25" s="101"/>
      <c r="E25" s="101"/>
      <c r="F25" s="101"/>
      <c r="G25" s="101"/>
      <c r="H25" s="101"/>
      <c r="I25" s="101"/>
      <c r="J25" s="101">
        <v>677826</v>
      </c>
      <c r="K25" s="101"/>
    </row>
    <row r="26" spans="1:11" ht="28.8" x14ac:dyDescent="0.3">
      <c r="A26" s="112" t="s">
        <v>293</v>
      </c>
      <c r="B26" s="112" t="s">
        <v>281</v>
      </c>
      <c r="C26" s="130">
        <f t="shared" si="0"/>
        <v>26321899</v>
      </c>
      <c r="D26" s="114">
        <f>SUM(D22,D19,D8)</f>
        <v>26321899</v>
      </c>
      <c r="E26" s="114">
        <f t="shared" ref="E26:I26" si="1">SUM(E22,E19,E8)</f>
        <v>0</v>
      </c>
      <c r="F26" s="114">
        <f t="shared" si="1"/>
        <v>0</v>
      </c>
      <c r="G26" s="114">
        <f t="shared" si="1"/>
        <v>0</v>
      </c>
      <c r="H26" s="114">
        <f t="shared" si="1"/>
        <v>0</v>
      </c>
      <c r="I26" s="114">
        <f t="shared" si="1"/>
        <v>0</v>
      </c>
      <c r="J26" s="114">
        <f>SUM(J25)</f>
        <v>677826</v>
      </c>
      <c r="K26" s="114"/>
    </row>
    <row r="27" spans="1:11" ht="43.2" x14ac:dyDescent="0.3">
      <c r="A27" s="104" t="s">
        <v>430</v>
      </c>
      <c r="B27" s="104" t="s">
        <v>160</v>
      </c>
      <c r="C27" s="129">
        <f t="shared" si="0"/>
        <v>6240463</v>
      </c>
      <c r="D27" s="105">
        <v>6240463</v>
      </c>
      <c r="E27" s="105"/>
      <c r="F27" s="105"/>
      <c r="G27" s="105"/>
      <c r="H27" s="105"/>
      <c r="I27" s="105"/>
      <c r="J27" s="105"/>
      <c r="K27" s="105"/>
    </row>
    <row r="28" spans="1:11" ht="28.8" x14ac:dyDescent="0.3">
      <c r="A28" s="104" t="s">
        <v>156</v>
      </c>
      <c r="B28" s="104"/>
      <c r="C28" s="129">
        <f t="shared" si="0"/>
        <v>974611</v>
      </c>
      <c r="D28" s="105">
        <v>974611</v>
      </c>
      <c r="E28" s="105"/>
      <c r="F28" s="105"/>
      <c r="G28" s="105"/>
      <c r="H28" s="105"/>
      <c r="I28" s="105"/>
      <c r="J28" s="105"/>
      <c r="K28" s="105"/>
    </row>
    <row r="29" spans="1:11" ht="28.8" x14ac:dyDescent="0.3">
      <c r="A29" s="112" t="s">
        <v>103</v>
      </c>
      <c r="B29" s="112" t="s">
        <v>72</v>
      </c>
      <c r="C29" s="129">
        <f t="shared" si="0"/>
        <v>7215074</v>
      </c>
      <c r="D29" s="114">
        <f>SUM(D27:D28)</f>
        <v>7215074</v>
      </c>
      <c r="E29" s="114"/>
      <c r="F29" s="114"/>
      <c r="G29" s="114"/>
      <c r="H29" s="114"/>
      <c r="I29" s="114"/>
      <c r="J29" s="114"/>
      <c r="K29" s="114"/>
    </row>
    <row r="30" spans="1:11" x14ac:dyDescent="0.3">
      <c r="A30" s="131" t="s">
        <v>634</v>
      </c>
      <c r="B30" s="131" t="s">
        <v>41</v>
      </c>
      <c r="C30" s="126">
        <f t="shared" si="0"/>
        <v>17000000</v>
      </c>
      <c r="D30" s="132"/>
      <c r="E30" s="132"/>
      <c r="F30" s="132"/>
      <c r="G30" s="132"/>
      <c r="H30" s="132">
        <v>17000000</v>
      </c>
      <c r="I30" s="132"/>
      <c r="J30" s="132"/>
      <c r="K30" s="132"/>
    </row>
    <row r="31" spans="1:11" x14ac:dyDescent="0.3">
      <c r="A31" s="133" t="s">
        <v>498</v>
      </c>
      <c r="B31" s="134"/>
      <c r="C31" s="129">
        <f t="shared" si="0"/>
        <v>17000000</v>
      </c>
      <c r="D31" s="135"/>
      <c r="E31" s="135"/>
      <c r="F31" s="135"/>
      <c r="G31" s="135"/>
      <c r="H31" s="135">
        <v>17000000</v>
      </c>
      <c r="I31" s="135"/>
      <c r="J31" s="135"/>
      <c r="K31" s="135"/>
    </row>
    <row r="32" spans="1:11" x14ac:dyDescent="0.3">
      <c r="A32" s="131" t="s">
        <v>437</v>
      </c>
      <c r="B32" s="131" t="s">
        <v>42</v>
      </c>
      <c r="C32" s="126">
        <f t="shared" si="0"/>
        <v>4500000</v>
      </c>
      <c r="D32" s="132"/>
      <c r="E32" s="132"/>
      <c r="F32" s="132"/>
      <c r="G32" s="132"/>
      <c r="H32" s="132">
        <v>4500000</v>
      </c>
      <c r="I32" s="132"/>
      <c r="J32" s="132"/>
      <c r="K32" s="132"/>
    </row>
    <row r="33" spans="1:11" x14ac:dyDescent="0.3">
      <c r="A33" s="133" t="s">
        <v>635</v>
      </c>
      <c r="B33" s="134"/>
      <c r="C33" s="129">
        <f t="shared" si="0"/>
        <v>4500000</v>
      </c>
      <c r="D33" s="135"/>
      <c r="E33" s="135"/>
      <c r="F33" s="135"/>
      <c r="G33" s="135"/>
      <c r="H33" s="135">
        <v>4500000</v>
      </c>
      <c r="I33" s="135"/>
      <c r="J33" s="135"/>
      <c r="K33" s="135"/>
    </row>
    <row r="34" spans="1:11" x14ac:dyDescent="0.3">
      <c r="A34" s="131" t="s">
        <v>438</v>
      </c>
      <c r="B34" s="131" t="s">
        <v>47</v>
      </c>
      <c r="C34" s="126">
        <f t="shared" si="0"/>
        <v>0</v>
      </c>
      <c r="D34" s="132"/>
      <c r="E34" s="132"/>
      <c r="F34" s="132"/>
      <c r="G34" s="132"/>
      <c r="H34" s="132">
        <v>0</v>
      </c>
      <c r="I34" s="132"/>
      <c r="J34" s="132"/>
      <c r="K34" s="132"/>
    </row>
    <row r="35" spans="1:11" x14ac:dyDescent="0.3">
      <c r="A35" s="133" t="s">
        <v>636</v>
      </c>
      <c r="B35" s="134"/>
      <c r="C35" s="129">
        <f t="shared" si="0"/>
        <v>0</v>
      </c>
      <c r="D35" s="135"/>
      <c r="E35" s="135"/>
      <c r="F35" s="135"/>
      <c r="G35" s="135"/>
      <c r="H35" s="135">
        <v>0</v>
      </c>
      <c r="I35" s="135"/>
      <c r="J35" s="135"/>
      <c r="K35" s="135"/>
    </row>
    <row r="36" spans="1:11" ht="28.8" x14ac:dyDescent="0.3">
      <c r="A36" s="131" t="s">
        <v>48</v>
      </c>
      <c r="B36" s="131" t="s">
        <v>49</v>
      </c>
      <c r="C36" s="126">
        <f t="shared" si="0"/>
        <v>250000</v>
      </c>
      <c r="D36" s="132"/>
      <c r="E36" s="132"/>
      <c r="F36" s="132"/>
      <c r="G36" s="132"/>
      <c r="H36" s="132">
        <v>250000</v>
      </c>
      <c r="I36" s="132"/>
      <c r="J36" s="132"/>
      <c r="K36" s="132"/>
    </row>
    <row r="37" spans="1:11" x14ac:dyDescent="0.3">
      <c r="A37" s="133" t="s">
        <v>637</v>
      </c>
      <c r="B37" s="134"/>
      <c r="C37" s="129">
        <f t="shared" si="0"/>
        <v>250000</v>
      </c>
      <c r="D37" s="135"/>
      <c r="E37" s="135"/>
      <c r="F37" s="135"/>
      <c r="G37" s="135"/>
      <c r="H37" s="135">
        <v>250000</v>
      </c>
      <c r="I37" s="135"/>
      <c r="J37" s="135"/>
      <c r="K37" s="135"/>
    </row>
    <row r="38" spans="1:11" x14ac:dyDescent="0.3">
      <c r="A38" s="131" t="s">
        <v>439</v>
      </c>
      <c r="B38" s="131" t="s">
        <v>52</v>
      </c>
      <c r="C38" s="126">
        <f t="shared" si="0"/>
        <v>0</v>
      </c>
      <c r="D38" s="132"/>
      <c r="E38" s="132"/>
      <c r="F38" s="132"/>
      <c r="G38" s="132"/>
      <c r="H38" s="132"/>
      <c r="I38" s="132"/>
      <c r="J38" s="132"/>
      <c r="K38" s="132"/>
    </row>
    <row r="39" spans="1:11" x14ac:dyDescent="0.3">
      <c r="A39" s="112" t="s">
        <v>102</v>
      </c>
      <c r="B39" s="112" t="s">
        <v>282</v>
      </c>
      <c r="C39" s="130">
        <f t="shared" si="0"/>
        <v>21750000</v>
      </c>
      <c r="D39" s="114"/>
      <c r="E39" s="114"/>
      <c r="F39" s="114"/>
      <c r="G39" s="114"/>
      <c r="H39" s="114">
        <f>SUM(H30,H32,H34,H36)</f>
        <v>21750000</v>
      </c>
      <c r="I39" s="114"/>
      <c r="J39" s="114"/>
      <c r="K39" s="114"/>
    </row>
    <row r="40" spans="1:11" x14ac:dyDescent="0.3">
      <c r="A40" s="136" t="s">
        <v>140</v>
      </c>
      <c r="B40" s="136" t="s">
        <v>131</v>
      </c>
      <c r="C40" s="129">
        <f t="shared" si="0"/>
        <v>520000</v>
      </c>
      <c r="D40" s="122"/>
      <c r="E40" s="122"/>
      <c r="F40" s="122"/>
      <c r="G40" s="137">
        <v>400000</v>
      </c>
      <c r="H40" s="122">
        <v>120000</v>
      </c>
      <c r="I40" s="122">
        <v>39000</v>
      </c>
      <c r="J40" s="122"/>
      <c r="K40" s="122">
        <v>3800</v>
      </c>
    </row>
    <row r="41" spans="1:11" x14ac:dyDescent="0.3">
      <c r="A41" s="136" t="s">
        <v>162</v>
      </c>
      <c r="B41" s="136" t="s">
        <v>133</v>
      </c>
      <c r="C41" s="129">
        <f t="shared" si="0"/>
        <v>1080000</v>
      </c>
      <c r="D41" s="122"/>
      <c r="E41" s="122"/>
      <c r="F41" s="137">
        <v>1080000</v>
      </c>
      <c r="G41" s="122"/>
      <c r="H41" s="122"/>
      <c r="I41" s="122"/>
      <c r="J41" s="122"/>
      <c r="K41" s="122"/>
    </row>
    <row r="42" spans="1:11" ht="28.8" x14ac:dyDescent="0.3">
      <c r="A42" s="110" t="s">
        <v>688</v>
      </c>
      <c r="B42" s="110" t="s">
        <v>137</v>
      </c>
      <c r="C42" s="129"/>
      <c r="D42" s="122"/>
      <c r="E42" s="122"/>
      <c r="F42" s="137"/>
      <c r="G42" s="137">
        <v>4377</v>
      </c>
      <c r="H42" s="122"/>
      <c r="I42" s="122"/>
      <c r="J42" s="122"/>
      <c r="K42" s="122"/>
    </row>
    <row r="43" spans="1:11" x14ac:dyDescent="0.3">
      <c r="A43" s="121" t="s">
        <v>146</v>
      </c>
      <c r="B43" s="121" t="s">
        <v>163</v>
      </c>
      <c r="C43" s="129">
        <f t="shared" si="0"/>
        <v>453</v>
      </c>
      <c r="D43" s="122"/>
      <c r="E43" s="122"/>
      <c r="F43" s="122"/>
      <c r="G43" s="122">
        <v>453</v>
      </c>
      <c r="H43" s="122"/>
      <c r="I43" s="122">
        <v>5575</v>
      </c>
      <c r="J43" s="122"/>
      <c r="K43" s="122"/>
    </row>
    <row r="44" spans="1:11" x14ac:dyDescent="0.3">
      <c r="A44" s="112" t="s">
        <v>150</v>
      </c>
      <c r="B44" s="112" t="s">
        <v>139</v>
      </c>
      <c r="C44" s="130">
        <f t="shared" si="0"/>
        <v>1604830</v>
      </c>
      <c r="D44" s="114"/>
      <c r="E44" s="114"/>
      <c r="F44" s="114">
        <f>SUM(F40:F43)</f>
        <v>1080000</v>
      </c>
      <c r="G44" s="114">
        <f>SUM(G40:G43)</f>
        <v>404830</v>
      </c>
      <c r="H44" s="114">
        <f t="shared" ref="H44" si="2">SUM(H40:H43)</f>
        <v>120000</v>
      </c>
      <c r="I44" s="114">
        <f>SUM(I40:I43)</f>
        <v>44575</v>
      </c>
      <c r="J44" s="114">
        <f>SUM(J40:J43)</f>
        <v>0</v>
      </c>
      <c r="K44" s="114">
        <f>SUM(K40:K43)</f>
        <v>3800</v>
      </c>
    </row>
    <row r="45" spans="1:11" ht="43.2" x14ac:dyDescent="0.3">
      <c r="A45" s="244" t="s">
        <v>690</v>
      </c>
      <c r="B45" s="244" t="s">
        <v>127</v>
      </c>
      <c r="C45" s="245"/>
      <c r="D45" s="246"/>
      <c r="E45" s="120">
        <v>669000</v>
      </c>
      <c r="F45" s="246"/>
      <c r="G45" s="246"/>
      <c r="H45" s="246"/>
      <c r="I45" s="246"/>
      <c r="J45" s="246"/>
      <c r="K45" s="246"/>
    </row>
    <row r="46" spans="1:11" x14ac:dyDescent="0.3">
      <c r="A46" s="112" t="s">
        <v>638</v>
      </c>
      <c r="B46" s="112" t="s">
        <v>283</v>
      </c>
      <c r="C46" s="130">
        <f t="shared" si="0"/>
        <v>57560803</v>
      </c>
      <c r="D46" s="114">
        <f>SUM(D44,D39,D29,D26)</f>
        <v>33536973</v>
      </c>
      <c r="E46" s="114">
        <f>SUM(E45)</f>
        <v>669000</v>
      </c>
      <c r="F46" s="114">
        <f>SUM(F44,F39,F29,F26)</f>
        <v>1080000</v>
      </c>
      <c r="G46" s="114">
        <f t="shared" ref="G46:H46" si="3">SUM(G44,G39,G29,G26)</f>
        <v>404830</v>
      </c>
      <c r="H46" s="114">
        <f t="shared" si="3"/>
        <v>21870000</v>
      </c>
      <c r="I46" s="114">
        <f>SUM(I44,I39,I29,I26)</f>
        <v>44575</v>
      </c>
      <c r="J46" s="114">
        <f>SUM(J44,J39,J29,J26)</f>
        <v>677826</v>
      </c>
      <c r="K46" s="114">
        <f>SUM(K44,K39,K29,K26)</f>
        <v>3800</v>
      </c>
    </row>
    <row r="47" spans="1:11" x14ac:dyDescent="0.3">
      <c r="A47" s="125" t="s">
        <v>474</v>
      </c>
      <c r="B47" s="125" t="s">
        <v>408</v>
      </c>
      <c r="C47" s="126">
        <f t="shared" si="0"/>
        <v>0</v>
      </c>
      <c r="D47" s="138"/>
      <c r="E47" s="138"/>
      <c r="F47" s="138"/>
      <c r="G47" s="138"/>
      <c r="H47" s="138"/>
      <c r="I47" s="138"/>
      <c r="J47" s="138"/>
      <c r="K47" s="138"/>
    </row>
    <row r="48" spans="1:11" ht="28.8" x14ac:dyDescent="0.3">
      <c r="A48" s="128" t="s">
        <v>639</v>
      </c>
      <c r="B48" s="128" t="s">
        <v>406</v>
      </c>
      <c r="C48" s="129">
        <f t="shared" si="0"/>
        <v>56628997</v>
      </c>
      <c r="D48" s="116"/>
      <c r="E48" s="116">
        <v>56628997</v>
      </c>
      <c r="F48" s="116"/>
      <c r="G48" s="116"/>
      <c r="H48" s="116"/>
      <c r="I48" s="116"/>
      <c r="J48" s="116"/>
      <c r="K48" s="116"/>
    </row>
    <row r="49" spans="1:11" ht="28.8" x14ac:dyDescent="0.3">
      <c r="A49" s="125" t="s">
        <v>477</v>
      </c>
      <c r="B49" s="125" t="s">
        <v>409</v>
      </c>
      <c r="C49" s="126">
        <f t="shared" si="0"/>
        <v>565149</v>
      </c>
      <c r="D49" s="139">
        <v>565149</v>
      </c>
      <c r="E49" s="139"/>
      <c r="F49" s="139"/>
      <c r="G49" s="139"/>
      <c r="H49" s="139"/>
      <c r="I49" s="139"/>
      <c r="J49" s="139"/>
      <c r="K49" s="139"/>
    </row>
    <row r="50" spans="1:11" x14ac:dyDescent="0.3">
      <c r="A50" s="131" t="s">
        <v>464</v>
      </c>
      <c r="B50" s="131" t="s">
        <v>411</v>
      </c>
      <c r="C50" s="126">
        <f t="shared" si="0"/>
        <v>56628997</v>
      </c>
      <c r="D50" s="132"/>
      <c r="E50" s="132">
        <f>SUM(E48:E49)</f>
        <v>56628997</v>
      </c>
      <c r="F50" s="132"/>
      <c r="G50" s="132"/>
      <c r="H50" s="132"/>
      <c r="I50" s="132"/>
      <c r="J50" s="132"/>
      <c r="K50" s="132"/>
    </row>
    <row r="51" spans="1:11" x14ac:dyDescent="0.3">
      <c r="A51" s="112" t="s">
        <v>296</v>
      </c>
      <c r="B51" s="112" t="s">
        <v>284</v>
      </c>
      <c r="C51" s="130">
        <f>SUM(D51:H51)</f>
        <v>57194146</v>
      </c>
      <c r="D51" s="130">
        <f>SUM(D47:D50)</f>
        <v>565149</v>
      </c>
      <c r="E51" s="130">
        <f>SUM(E50)</f>
        <v>56628997</v>
      </c>
      <c r="F51" s="130"/>
      <c r="G51" s="130"/>
      <c r="H51" s="130"/>
      <c r="I51" s="130"/>
      <c r="J51" s="130"/>
      <c r="K51" s="130"/>
    </row>
    <row r="52" spans="1:11" x14ac:dyDescent="0.3">
      <c r="A52" s="121" t="s">
        <v>297</v>
      </c>
      <c r="B52" s="121" t="s">
        <v>285</v>
      </c>
      <c r="C52" s="129">
        <f>SUM(D52:K52)</f>
        <v>115481150</v>
      </c>
      <c r="D52" s="129">
        <f>SUM(D51,D46)</f>
        <v>34102122</v>
      </c>
      <c r="E52" s="129">
        <f t="shared" ref="E52:I52" si="4">SUM(E51,E46)</f>
        <v>57297997</v>
      </c>
      <c r="F52" s="129">
        <f t="shared" si="4"/>
        <v>1080000</v>
      </c>
      <c r="G52" s="129">
        <f t="shared" si="4"/>
        <v>404830</v>
      </c>
      <c r="H52" s="129">
        <f t="shared" si="4"/>
        <v>21870000</v>
      </c>
      <c r="I52" s="129">
        <f t="shared" si="4"/>
        <v>44575</v>
      </c>
      <c r="J52" s="129">
        <f t="shared" ref="J52:K52" si="5">SUM(J51,J46)</f>
        <v>677826</v>
      </c>
      <c r="K52" s="129">
        <f t="shared" si="5"/>
        <v>3800</v>
      </c>
    </row>
  </sheetData>
  <mergeCells count="7">
    <mergeCell ref="A1:H1"/>
    <mergeCell ref="A2:H2"/>
    <mergeCell ref="A3:H3"/>
    <mergeCell ref="A4:H4"/>
    <mergeCell ref="A6:A7"/>
    <mergeCell ref="B6:B7"/>
    <mergeCell ref="C6:C7"/>
  </mergeCells>
  <printOptions horizontalCentered="1"/>
  <pageMargins left="0.19685039370078741" right="0.19685039370078741" top="0" bottom="0" header="0.31496062992125984" footer="0.31496062992125984"/>
  <pageSetup paperSize="8" scale="8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8"/>
  <sheetViews>
    <sheetView workbookViewId="0">
      <selection activeCell="L7" sqref="L7"/>
    </sheetView>
  </sheetViews>
  <sheetFormatPr defaultRowHeight="14.4" x14ac:dyDescent="0.3"/>
  <cols>
    <col min="9" max="9" width="12.88671875" customWidth="1"/>
    <col min="11" max="11" width="14.44140625" bestFit="1" customWidth="1"/>
    <col min="12" max="12" width="13.6640625" bestFit="1" customWidth="1"/>
  </cols>
  <sheetData>
    <row r="1" spans="1:12" ht="15.6" x14ac:dyDescent="0.3">
      <c r="A1" s="247" t="s">
        <v>547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9" t="s">
        <v>656</v>
      </c>
    </row>
    <row r="2" spans="1:12" ht="15.6" x14ac:dyDescent="0.3">
      <c r="K2" s="35" t="s">
        <v>551</v>
      </c>
    </row>
    <row r="3" spans="1:12" x14ac:dyDescent="0.3">
      <c r="A3" s="260" t="s">
        <v>642</v>
      </c>
      <c r="B3" s="260"/>
      <c r="C3" s="260"/>
      <c r="D3" s="260"/>
      <c r="E3" s="260"/>
      <c r="F3" s="260"/>
      <c r="G3" s="260"/>
      <c r="H3" s="260"/>
      <c r="I3" s="260"/>
      <c r="J3" s="260"/>
      <c r="K3" s="260"/>
    </row>
    <row r="4" spans="1:12" x14ac:dyDescent="0.3">
      <c r="A4" s="260" t="s">
        <v>643</v>
      </c>
      <c r="B4" s="260"/>
      <c r="C4" s="260"/>
      <c r="D4" s="260"/>
      <c r="E4" s="260"/>
      <c r="F4" s="232" t="s">
        <v>644</v>
      </c>
      <c r="G4" s="232"/>
      <c r="H4" s="232" t="s">
        <v>645</v>
      </c>
      <c r="I4" s="232"/>
      <c r="J4" s="233" t="s">
        <v>646</v>
      </c>
      <c r="K4" s="233"/>
    </row>
    <row r="5" spans="1:12" x14ac:dyDescent="0.3">
      <c r="A5" s="259"/>
      <c r="B5" s="259"/>
      <c r="C5" s="259"/>
      <c r="D5" s="259"/>
      <c r="E5" s="259"/>
      <c r="F5" s="259"/>
      <c r="G5" s="259"/>
      <c r="H5" s="259"/>
      <c r="I5" s="259"/>
      <c r="J5" s="259"/>
      <c r="K5" s="259"/>
    </row>
    <row r="6" spans="1:12" ht="59.25" customHeight="1" x14ac:dyDescent="0.3">
      <c r="A6" s="257" t="s">
        <v>647</v>
      </c>
      <c r="B6" s="257"/>
      <c r="C6" s="257"/>
      <c r="D6" s="257"/>
      <c r="E6" s="257"/>
      <c r="F6" s="258">
        <v>6240463</v>
      </c>
      <c r="G6" s="258"/>
      <c r="H6" s="258">
        <v>6240463</v>
      </c>
      <c r="I6" s="258"/>
      <c r="J6" s="255" t="s">
        <v>648</v>
      </c>
      <c r="K6" s="255"/>
    </row>
    <row r="8" spans="1:12" x14ac:dyDescent="0.3">
      <c r="A8" s="256"/>
      <c r="B8" s="256"/>
      <c r="C8" s="256"/>
      <c r="D8" s="256"/>
      <c r="E8" s="256"/>
      <c r="F8" s="256"/>
      <c r="G8" s="256"/>
      <c r="H8" s="256"/>
      <c r="I8" s="256"/>
      <c r="J8" s="256"/>
      <c r="K8" s="256"/>
    </row>
  </sheetData>
  <mergeCells count="15">
    <mergeCell ref="A1:K1"/>
    <mergeCell ref="J5:K5"/>
    <mergeCell ref="A3:K3"/>
    <mergeCell ref="A5:E5"/>
    <mergeCell ref="F5:G5"/>
    <mergeCell ref="H5:I5"/>
    <mergeCell ref="A4:E4"/>
    <mergeCell ref="J6:K6"/>
    <mergeCell ref="A8:E8"/>
    <mergeCell ref="F8:G8"/>
    <mergeCell ref="H8:I8"/>
    <mergeCell ref="J8:K8"/>
    <mergeCell ref="A6:E6"/>
    <mergeCell ref="F6:G6"/>
    <mergeCell ref="H6:I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G128"/>
  <sheetViews>
    <sheetView tabSelected="1" topLeftCell="A100" workbookViewId="0">
      <selection activeCell="D103" sqref="D103"/>
    </sheetView>
  </sheetViews>
  <sheetFormatPr defaultColWidth="9.109375" defaultRowHeight="15.6" x14ac:dyDescent="0.3"/>
  <cols>
    <col min="1" max="1" width="75.5546875" style="34" customWidth="1"/>
    <col min="2" max="2" width="9.109375" style="34"/>
    <col min="3" max="3" width="16.44140625" style="38" bestFit="1" customWidth="1"/>
    <col min="4" max="4" width="19.88671875" style="34" bestFit="1" customWidth="1"/>
    <col min="5" max="5" width="24.88671875" style="46" bestFit="1" customWidth="1"/>
    <col min="6" max="6" width="15.88671875" style="34" customWidth="1"/>
    <col min="7" max="7" width="16.6640625" style="34" customWidth="1"/>
    <col min="8" max="16384" width="9.109375" style="34"/>
  </cols>
  <sheetData>
    <row r="1" spans="1:7" x14ac:dyDescent="0.3">
      <c r="A1" s="247" t="str">
        <f>+'kiadás-bevétel'!A1</f>
        <v xml:space="preserve">    /2020 (VII.   ) Önkormányzati rendelet </v>
      </c>
      <c r="B1" s="247"/>
      <c r="C1" s="247"/>
      <c r="D1" s="247"/>
      <c r="E1" s="247"/>
      <c r="F1" s="235" t="s">
        <v>649</v>
      </c>
    </row>
    <row r="2" spans="1:7" x14ac:dyDescent="0.3">
      <c r="A2" s="247" t="s">
        <v>32</v>
      </c>
      <c r="B2" s="247"/>
      <c r="C2" s="247"/>
      <c r="D2" s="247"/>
      <c r="E2" s="247"/>
    </row>
    <row r="3" spans="1:7" x14ac:dyDescent="0.3">
      <c r="A3" s="247"/>
      <c r="B3" s="247"/>
      <c r="C3" s="247"/>
      <c r="D3" s="247"/>
      <c r="E3" s="247"/>
    </row>
    <row r="4" spans="1:7" x14ac:dyDescent="0.3">
      <c r="C4" s="9"/>
      <c r="D4" s="9"/>
      <c r="E4" s="11"/>
    </row>
    <row r="5" spans="1:7" x14ac:dyDescent="0.3">
      <c r="A5" s="30"/>
      <c r="C5" s="36"/>
      <c r="E5" s="40"/>
      <c r="G5" s="35" t="s">
        <v>551</v>
      </c>
    </row>
    <row r="6" spans="1:7" ht="62.4" x14ac:dyDescent="0.3">
      <c r="A6" s="66" t="str">
        <f>+'kiadás-bevétel'!A4</f>
        <v>Megnevezés</v>
      </c>
      <c r="B6" s="66" t="str">
        <f>+'kiadás-bevétel'!B4</f>
        <v>Rovat-kód</v>
      </c>
      <c r="C6" s="66" t="s">
        <v>641</v>
      </c>
      <c r="D6" s="66" t="s">
        <v>669</v>
      </c>
      <c r="E6" s="66" t="s">
        <v>668</v>
      </c>
      <c r="F6" s="66" t="s">
        <v>680</v>
      </c>
      <c r="G6" s="66" t="s">
        <v>677</v>
      </c>
    </row>
    <row r="7" spans="1:7" s="43" customFormat="1" x14ac:dyDescent="0.3">
      <c r="A7" s="146" t="s">
        <v>257</v>
      </c>
      <c r="B7" s="146" t="s">
        <v>170</v>
      </c>
      <c r="C7" s="82">
        <f>SUM(C8:C20)</f>
        <v>11817572</v>
      </c>
      <c r="D7" s="82">
        <f>SUM(D8:D20)</f>
        <v>12480596</v>
      </c>
      <c r="E7" s="82">
        <f>SUM(E8:E20)</f>
        <v>3743133</v>
      </c>
      <c r="F7" s="146">
        <v>0</v>
      </c>
      <c r="G7" s="82">
        <f>SUM(G8:G20)</f>
        <v>3743133</v>
      </c>
    </row>
    <row r="8" spans="1:7" s="44" customFormat="1" x14ac:dyDescent="0.3">
      <c r="A8" s="144" t="s">
        <v>258</v>
      </c>
      <c r="B8" s="144" t="s">
        <v>171</v>
      </c>
      <c r="C8" s="80">
        <v>9964407</v>
      </c>
      <c r="D8" s="80">
        <v>10566942</v>
      </c>
      <c r="E8" s="80">
        <v>3682644</v>
      </c>
      <c r="F8" s="144">
        <v>0</v>
      </c>
      <c r="G8" s="80">
        <v>3682644</v>
      </c>
    </row>
    <row r="9" spans="1:7" s="44" customFormat="1" x14ac:dyDescent="0.3">
      <c r="A9" s="144" t="s">
        <v>259</v>
      </c>
      <c r="B9" s="144" t="s">
        <v>172</v>
      </c>
      <c r="C9" s="80">
        <v>1500000</v>
      </c>
      <c r="D9" s="80">
        <v>1500000</v>
      </c>
      <c r="E9" s="80"/>
      <c r="F9" s="144">
        <v>0</v>
      </c>
      <c r="G9" s="80"/>
    </row>
    <row r="10" spans="1:7" s="44" customFormat="1" x14ac:dyDescent="0.3">
      <c r="A10" s="144" t="s">
        <v>264</v>
      </c>
      <c r="B10" s="144" t="s">
        <v>261</v>
      </c>
      <c r="C10" s="80"/>
      <c r="D10" s="80"/>
      <c r="E10" s="80"/>
      <c r="F10" s="144">
        <v>0</v>
      </c>
      <c r="G10" s="80"/>
    </row>
    <row r="11" spans="1:7" s="44" customFormat="1" x14ac:dyDescent="0.3">
      <c r="A11" s="144" t="s">
        <v>265</v>
      </c>
      <c r="B11" s="144" t="s">
        <v>262</v>
      </c>
      <c r="C11" s="80"/>
      <c r="D11" s="80"/>
      <c r="E11" s="80"/>
      <c r="F11" s="144">
        <v>0</v>
      </c>
      <c r="G11" s="80"/>
    </row>
    <row r="12" spans="1:7" s="44" customFormat="1" x14ac:dyDescent="0.3">
      <c r="A12" s="144" t="s">
        <v>260</v>
      </c>
      <c r="B12" s="144" t="s">
        <v>173</v>
      </c>
      <c r="C12" s="80"/>
      <c r="D12" s="80"/>
      <c r="E12" s="80"/>
      <c r="F12" s="144">
        <v>0</v>
      </c>
      <c r="G12" s="80"/>
    </row>
    <row r="13" spans="1:7" s="44" customFormat="1" x14ac:dyDescent="0.3">
      <c r="A13" s="144" t="s">
        <v>266</v>
      </c>
      <c r="B13" s="144" t="s">
        <v>174</v>
      </c>
      <c r="C13" s="80"/>
      <c r="D13" s="80"/>
      <c r="E13" s="80"/>
      <c r="F13" s="144">
        <v>0</v>
      </c>
      <c r="G13" s="80"/>
    </row>
    <row r="14" spans="1:7" s="44" customFormat="1" x14ac:dyDescent="0.3">
      <c r="A14" s="144" t="s">
        <v>267</v>
      </c>
      <c r="B14" s="144" t="s">
        <v>175</v>
      </c>
      <c r="C14" s="80">
        <v>353165</v>
      </c>
      <c r="D14" s="80">
        <v>353165</v>
      </c>
      <c r="E14" s="80"/>
      <c r="F14" s="144">
        <v>0</v>
      </c>
      <c r="G14" s="80"/>
    </row>
    <row r="15" spans="1:7" s="44" customFormat="1" x14ac:dyDescent="0.3">
      <c r="A15" s="144" t="s">
        <v>268</v>
      </c>
      <c r="B15" s="144" t="s">
        <v>176</v>
      </c>
      <c r="C15" s="80"/>
      <c r="D15" s="80"/>
      <c r="E15" s="80"/>
      <c r="F15" s="144">
        <v>0</v>
      </c>
      <c r="G15" s="80"/>
    </row>
    <row r="16" spans="1:7" s="44" customFormat="1" x14ac:dyDescent="0.3">
      <c r="A16" s="144" t="s">
        <v>269</v>
      </c>
      <c r="B16" s="144" t="s">
        <v>177</v>
      </c>
      <c r="C16" s="80"/>
      <c r="D16" s="80"/>
      <c r="E16" s="80"/>
      <c r="F16" s="144">
        <v>0</v>
      </c>
      <c r="G16" s="80"/>
    </row>
    <row r="17" spans="1:7" s="44" customFormat="1" x14ac:dyDescent="0.3">
      <c r="A17" s="144" t="s">
        <v>270</v>
      </c>
      <c r="B17" s="144" t="s">
        <v>178</v>
      </c>
      <c r="C17" s="80"/>
      <c r="D17" s="80"/>
      <c r="E17" s="80"/>
      <c r="F17" s="144">
        <v>0</v>
      </c>
      <c r="G17" s="80"/>
    </row>
    <row r="18" spans="1:7" s="44" customFormat="1" x14ac:dyDescent="0.3">
      <c r="A18" s="144" t="s">
        <v>271</v>
      </c>
      <c r="B18" s="144" t="s">
        <v>179</v>
      </c>
      <c r="C18" s="80"/>
      <c r="D18" s="80"/>
      <c r="E18" s="80"/>
      <c r="F18" s="144">
        <v>0</v>
      </c>
      <c r="G18" s="80"/>
    </row>
    <row r="19" spans="1:7" s="44" customFormat="1" x14ac:dyDescent="0.3">
      <c r="A19" s="144" t="s">
        <v>272</v>
      </c>
      <c r="B19" s="144" t="s">
        <v>180</v>
      </c>
      <c r="C19" s="80"/>
      <c r="D19" s="80"/>
      <c r="E19" s="80"/>
      <c r="F19" s="144">
        <v>0</v>
      </c>
      <c r="G19" s="80"/>
    </row>
    <row r="20" spans="1:7" s="44" customFormat="1" x14ac:dyDescent="0.3">
      <c r="A20" s="144" t="s">
        <v>273</v>
      </c>
      <c r="B20" s="144" t="s">
        <v>181</v>
      </c>
      <c r="C20" s="80"/>
      <c r="D20" s="80">
        <v>60489</v>
      </c>
      <c r="E20" s="80">
        <v>60489</v>
      </c>
      <c r="F20" s="144">
        <v>0</v>
      </c>
      <c r="G20" s="80">
        <v>60489</v>
      </c>
    </row>
    <row r="21" spans="1:7" s="43" customFormat="1" x14ac:dyDescent="0.3">
      <c r="A21" s="146" t="s">
        <v>274</v>
      </c>
      <c r="B21" s="146" t="s">
        <v>182</v>
      </c>
      <c r="C21" s="82">
        <f>SUM(C22:C24)</f>
        <v>3261460</v>
      </c>
      <c r="D21" s="82">
        <f>SUM(D22:D24)</f>
        <v>3261460</v>
      </c>
      <c r="E21" s="82">
        <f>SUM(E22:E24)</f>
        <v>1232152</v>
      </c>
      <c r="F21" s="146">
        <v>0</v>
      </c>
      <c r="G21" s="82">
        <f>SUM(G22:G24)</f>
        <v>1232152</v>
      </c>
    </row>
    <row r="22" spans="1:7" x14ac:dyDescent="0.3">
      <c r="A22" s="142" t="s">
        <v>275</v>
      </c>
      <c r="B22" s="142" t="s">
        <v>183</v>
      </c>
      <c r="C22" s="80">
        <v>2306460</v>
      </c>
      <c r="D22" s="80">
        <v>2306460</v>
      </c>
      <c r="E22" s="80">
        <v>961025</v>
      </c>
      <c r="F22" s="142">
        <v>0</v>
      </c>
      <c r="G22" s="80">
        <v>961025</v>
      </c>
    </row>
    <row r="23" spans="1:7" ht="31.2" x14ac:dyDescent="0.3">
      <c r="A23" s="150" t="s">
        <v>276</v>
      </c>
      <c r="B23" s="142" t="s">
        <v>184</v>
      </c>
      <c r="C23" s="80">
        <v>255000</v>
      </c>
      <c r="D23" s="80">
        <v>255000</v>
      </c>
      <c r="E23" s="80">
        <v>210000</v>
      </c>
      <c r="F23" s="142">
        <v>0</v>
      </c>
      <c r="G23" s="80">
        <v>210000</v>
      </c>
    </row>
    <row r="24" spans="1:7" x14ac:dyDescent="0.3">
      <c r="A24" s="142" t="s">
        <v>277</v>
      </c>
      <c r="B24" s="142" t="s">
        <v>185</v>
      </c>
      <c r="C24" s="80">
        <v>700000</v>
      </c>
      <c r="D24" s="80">
        <v>700000</v>
      </c>
      <c r="E24" s="80">
        <v>61127</v>
      </c>
      <c r="F24" s="142">
        <v>0</v>
      </c>
      <c r="G24" s="80">
        <v>61127</v>
      </c>
    </row>
    <row r="25" spans="1:7" s="35" customFormat="1" x14ac:dyDescent="0.3">
      <c r="A25" s="146" t="s">
        <v>278</v>
      </c>
      <c r="B25" s="146" t="s">
        <v>186</v>
      </c>
      <c r="C25" s="82">
        <f>SUM(C21,C7)</f>
        <v>15079032</v>
      </c>
      <c r="D25" s="82">
        <f>D7+D21</f>
        <v>15742056</v>
      </c>
      <c r="E25" s="82">
        <f>E7+E21</f>
        <v>4975285</v>
      </c>
      <c r="F25" s="146">
        <v>0</v>
      </c>
      <c r="G25" s="82">
        <f>G7+G21</f>
        <v>4975285</v>
      </c>
    </row>
    <row r="26" spans="1:7" s="35" customFormat="1" x14ac:dyDescent="0.3">
      <c r="A26" s="146" t="s">
        <v>279</v>
      </c>
      <c r="B26" s="146" t="s">
        <v>187</v>
      </c>
      <c r="C26" s="82">
        <v>2491417</v>
      </c>
      <c r="D26" s="82">
        <v>2545955</v>
      </c>
      <c r="E26" s="82">
        <v>1135951</v>
      </c>
      <c r="F26" s="146">
        <v>0</v>
      </c>
      <c r="G26" s="82">
        <v>1135951</v>
      </c>
    </row>
    <row r="27" spans="1:7" s="43" customFormat="1" x14ac:dyDescent="0.3">
      <c r="A27" s="146" t="s">
        <v>298</v>
      </c>
      <c r="B27" s="146" t="s">
        <v>188</v>
      </c>
      <c r="C27" s="82">
        <f>SUM(C28:C29)</f>
        <v>2978110</v>
      </c>
      <c r="D27" s="82">
        <f>SUM(D28:D30)</f>
        <v>3777881</v>
      </c>
      <c r="E27" s="82">
        <f>SUM(E28:E30)</f>
        <v>2129665</v>
      </c>
      <c r="F27" s="146">
        <v>0</v>
      </c>
      <c r="G27" s="82">
        <f>SUM(G28:G30)</f>
        <v>2129665</v>
      </c>
    </row>
    <row r="28" spans="1:7" x14ac:dyDescent="0.3">
      <c r="A28" s="142" t="s">
        <v>299</v>
      </c>
      <c r="B28" s="142" t="s">
        <v>189</v>
      </c>
      <c r="C28" s="80">
        <v>40000</v>
      </c>
      <c r="D28" s="80">
        <v>40000</v>
      </c>
      <c r="E28" s="80">
        <v>15068</v>
      </c>
      <c r="F28" s="142">
        <v>0</v>
      </c>
      <c r="G28" s="80">
        <v>15068</v>
      </c>
    </row>
    <row r="29" spans="1:7" x14ac:dyDescent="0.3">
      <c r="A29" s="142" t="s">
        <v>300</v>
      </c>
      <c r="B29" s="142" t="s">
        <v>190</v>
      </c>
      <c r="C29" s="80">
        <v>2938110</v>
      </c>
      <c r="D29" s="80">
        <v>3737881</v>
      </c>
      <c r="E29" s="80">
        <v>2114597</v>
      </c>
      <c r="F29" s="142">
        <v>0</v>
      </c>
      <c r="G29" s="80">
        <v>2114597</v>
      </c>
    </row>
    <row r="30" spans="1:7" x14ac:dyDescent="0.3">
      <c r="A30" s="142" t="s">
        <v>301</v>
      </c>
      <c r="B30" s="142" t="s">
        <v>191</v>
      </c>
      <c r="C30" s="80">
        <v>0</v>
      </c>
      <c r="D30" s="80">
        <v>0</v>
      </c>
      <c r="E30" s="80">
        <v>0</v>
      </c>
      <c r="F30" s="142"/>
      <c r="G30" s="80">
        <v>0</v>
      </c>
    </row>
    <row r="31" spans="1:7" s="43" customFormat="1" x14ac:dyDescent="0.3">
      <c r="A31" s="146" t="s">
        <v>302</v>
      </c>
      <c r="B31" s="146" t="s">
        <v>192</v>
      </c>
      <c r="C31" s="82">
        <f>SUM(C32:C33)</f>
        <v>740000</v>
      </c>
      <c r="D31" s="82">
        <f>SUM(D32:D33)</f>
        <v>740000</v>
      </c>
      <c r="E31" s="82">
        <f>SUM(E32:E33)</f>
        <v>355101</v>
      </c>
      <c r="F31" s="146">
        <v>0</v>
      </c>
      <c r="G31" s="82">
        <f>SUM(G32:G33)</f>
        <v>355101</v>
      </c>
    </row>
    <row r="32" spans="1:7" x14ac:dyDescent="0.3">
      <c r="A32" s="142" t="s">
        <v>303</v>
      </c>
      <c r="B32" s="142" t="s">
        <v>193</v>
      </c>
      <c r="C32" s="80">
        <v>380000</v>
      </c>
      <c r="D32" s="80">
        <v>380000</v>
      </c>
      <c r="E32" s="80">
        <v>166915</v>
      </c>
      <c r="F32" s="142">
        <v>0</v>
      </c>
      <c r="G32" s="80">
        <v>166915</v>
      </c>
    </row>
    <row r="33" spans="1:7" x14ac:dyDescent="0.3">
      <c r="A33" s="142" t="s">
        <v>304</v>
      </c>
      <c r="B33" s="142" t="s">
        <v>194</v>
      </c>
      <c r="C33" s="80">
        <v>360000</v>
      </c>
      <c r="D33" s="80">
        <v>360000</v>
      </c>
      <c r="E33" s="80">
        <v>188186</v>
      </c>
      <c r="F33" s="142">
        <v>0</v>
      </c>
      <c r="G33" s="80">
        <v>188186</v>
      </c>
    </row>
    <row r="34" spans="1:7" s="43" customFormat="1" x14ac:dyDescent="0.3">
      <c r="A34" s="146" t="s">
        <v>305</v>
      </c>
      <c r="B34" s="146" t="s">
        <v>195</v>
      </c>
      <c r="C34" s="82">
        <f>SUM(C35:C41)</f>
        <v>11683740</v>
      </c>
      <c r="D34" s="82">
        <f>SUM(D35:D41)</f>
        <v>10169773</v>
      </c>
      <c r="E34" s="82">
        <f>SUM(E35:E41)</f>
        <v>4744473</v>
      </c>
      <c r="F34" s="146">
        <v>0</v>
      </c>
      <c r="G34" s="82">
        <f>SUM(G35:G41)</f>
        <v>4744473</v>
      </c>
    </row>
    <row r="35" spans="1:7" x14ac:dyDescent="0.3">
      <c r="A35" s="142" t="s">
        <v>306</v>
      </c>
      <c r="B35" s="142" t="s">
        <v>196</v>
      </c>
      <c r="C35" s="80">
        <v>2935000</v>
      </c>
      <c r="D35" s="80">
        <v>2940575</v>
      </c>
      <c r="E35" s="80">
        <v>1625782</v>
      </c>
      <c r="F35" s="142">
        <v>0</v>
      </c>
      <c r="G35" s="80">
        <v>1625782</v>
      </c>
    </row>
    <row r="36" spans="1:7" x14ac:dyDescent="0.3">
      <c r="A36" s="142" t="s">
        <v>307</v>
      </c>
      <c r="B36" s="142" t="s">
        <v>197</v>
      </c>
      <c r="C36" s="80">
        <v>0</v>
      </c>
      <c r="D36" s="80">
        <v>0</v>
      </c>
      <c r="E36" s="80"/>
      <c r="F36" s="142">
        <v>0</v>
      </c>
      <c r="G36" s="80"/>
    </row>
    <row r="37" spans="1:7" x14ac:dyDescent="0.3">
      <c r="A37" s="142" t="s">
        <v>308</v>
      </c>
      <c r="B37" s="142" t="s">
        <v>198</v>
      </c>
      <c r="C37" s="80">
        <v>60000</v>
      </c>
      <c r="D37" s="80">
        <v>60000</v>
      </c>
      <c r="E37" s="80">
        <v>3150</v>
      </c>
      <c r="F37" s="142">
        <v>0</v>
      </c>
      <c r="G37" s="80">
        <v>3150</v>
      </c>
    </row>
    <row r="38" spans="1:7" x14ac:dyDescent="0.3">
      <c r="A38" s="142" t="s">
        <v>309</v>
      </c>
      <c r="B38" s="142" t="s">
        <v>199</v>
      </c>
      <c r="C38" s="80">
        <v>2028740</v>
      </c>
      <c r="D38" s="80">
        <v>1628740</v>
      </c>
      <c r="E38" s="80">
        <v>435695</v>
      </c>
      <c r="F38" s="142">
        <v>0</v>
      </c>
      <c r="G38" s="80">
        <v>435695</v>
      </c>
    </row>
    <row r="39" spans="1:7" x14ac:dyDescent="0.3">
      <c r="A39" s="142" t="s">
        <v>310</v>
      </c>
      <c r="B39" s="142" t="s">
        <v>200</v>
      </c>
      <c r="C39" s="80">
        <v>20000</v>
      </c>
      <c r="D39" s="80">
        <v>20000</v>
      </c>
      <c r="E39" s="80">
        <v>0</v>
      </c>
      <c r="F39" s="142">
        <v>0</v>
      </c>
      <c r="G39" s="80">
        <v>0</v>
      </c>
    </row>
    <row r="40" spans="1:7" x14ac:dyDescent="0.3">
      <c r="A40" s="142" t="s">
        <v>311</v>
      </c>
      <c r="B40" s="142" t="s">
        <v>201</v>
      </c>
      <c r="C40" s="80">
        <v>602000</v>
      </c>
      <c r="D40" s="80">
        <v>1524000</v>
      </c>
      <c r="E40" s="80">
        <v>1074990</v>
      </c>
      <c r="F40" s="142">
        <v>0</v>
      </c>
      <c r="G40" s="80">
        <v>1074990</v>
      </c>
    </row>
    <row r="41" spans="1:7" s="45" customFormat="1" x14ac:dyDescent="0.3">
      <c r="A41" s="151" t="s">
        <v>312</v>
      </c>
      <c r="B41" s="152" t="s">
        <v>202</v>
      </c>
      <c r="C41" s="153">
        <v>6038000</v>
      </c>
      <c r="D41" s="153">
        <v>3996458</v>
      </c>
      <c r="E41" s="153">
        <v>1604856</v>
      </c>
      <c r="F41" s="152">
        <v>0</v>
      </c>
      <c r="G41" s="153">
        <v>1604856</v>
      </c>
    </row>
    <row r="42" spans="1:7" s="43" customFormat="1" x14ac:dyDescent="0.3">
      <c r="A42" s="146" t="s">
        <v>313</v>
      </c>
      <c r="B42" s="146" t="s">
        <v>203</v>
      </c>
      <c r="C42" s="82">
        <f>SUM(C43:C44)</f>
        <v>100000</v>
      </c>
      <c r="D42" s="82">
        <f>D43+D44</f>
        <v>50000</v>
      </c>
      <c r="E42" s="82">
        <f>E43+E44</f>
        <v>30876</v>
      </c>
      <c r="F42" s="146"/>
      <c r="G42" s="82">
        <f>G43+G44</f>
        <v>30876</v>
      </c>
    </row>
    <row r="43" spans="1:7" x14ac:dyDescent="0.3">
      <c r="A43" s="142" t="s">
        <v>314</v>
      </c>
      <c r="B43" s="142" t="s">
        <v>204</v>
      </c>
      <c r="C43" s="80">
        <v>0</v>
      </c>
      <c r="D43" s="80">
        <v>0</v>
      </c>
      <c r="E43" s="80"/>
      <c r="F43" s="142">
        <v>0</v>
      </c>
      <c r="G43" s="80"/>
    </row>
    <row r="44" spans="1:7" x14ac:dyDescent="0.3">
      <c r="A44" s="142" t="s">
        <v>315</v>
      </c>
      <c r="B44" s="142" t="s">
        <v>205</v>
      </c>
      <c r="C44" s="80">
        <v>100000</v>
      </c>
      <c r="D44" s="80">
        <v>50000</v>
      </c>
      <c r="E44" s="80">
        <v>30876</v>
      </c>
      <c r="F44" s="142">
        <v>0</v>
      </c>
      <c r="G44" s="80">
        <v>30876</v>
      </c>
    </row>
    <row r="45" spans="1:7" s="43" customFormat="1" x14ac:dyDescent="0.3">
      <c r="A45" s="146" t="s">
        <v>316</v>
      </c>
      <c r="B45" s="146" t="s">
        <v>206</v>
      </c>
      <c r="C45" s="82">
        <f>SUM(C46:C50)</f>
        <v>4407210</v>
      </c>
      <c r="D45" s="82">
        <f>SUM(D46:D50)</f>
        <v>3832606</v>
      </c>
      <c r="E45" s="82">
        <f>SUM(E46:E50)</f>
        <v>1225654</v>
      </c>
      <c r="F45" s="146">
        <v>0</v>
      </c>
      <c r="G45" s="82">
        <f>SUM(G46:G50)</f>
        <v>1225654</v>
      </c>
    </row>
    <row r="46" spans="1:7" s="45" customFormat="1" x14ac:dyDescent="0.3">
      <c r="A46" s="151" t="s">
        <v>317</v>
      </c>
      <c r="B46" s="152" t="s">
        <v>207</v>
      </c>
      <c r="C46" s="153">
        <v>3907210</v>
      </c>
      <c r="D46" s="153">
        <v>3322050</v>
      </c>
      <c r="E46" s="153">
        <v>1151032</v>
      </c>
      <c r="F46" s="152">
        <v>0</v>
      </c>
      <c r="G46" s="153">
        <v>1151032</v>
      </c>
    </row>
    <row r="47" spans="1:7" x14ac:dyDescent="0.3">
      <c r="A47" s="142" t="s">
        <v>318</v>
      </c>
      <c r="B47" s="142" t="s">
        <v>208</v>
      </c>
      <c r="C47" s="80"/>
      <c r="D47" s="80"/>
      <c r="E47" s="80"/>
      <c r="F47" s="142">
        <v>0</v>
      </c>
      <c r="G47" s="80"/>
    </row>
    <row r="48" spans="1:7" x14ac:dyDescent="0.3">
      <c r="A48" s="142" t="s">
        <v>319</v>
      </c>
      <c r="B48" s="142" t="s">
        <v>209</v>
      </c>
      <c r="C48" s="80"/>
      <c r="D48" s="80">
        <v>10556</v>
      </c>
      <c r="E48" s="80">
        <v>6196</v>
      </c>
      <c r="F48" s="142">
        <v>0</v>
      </c>
      <c r="G48" s="80">
        <v>6196</v>
      </c>
    </row>
    <row r="49" spans="1:7" x14ac:dyDescent="0.3">
      <c r="A49" s="142" t="s">
        <v>320</v>
      </c>
      <c r="B49" s="142" t="s">
        <v>210</v>
      </c>
      <c r="C49" s="80"/>
      <c r="D49" s="80"/>
      <c r="E49" s="80"/>
      <c r="F49" s="142">
        <v>0</v>
      </c>
      <c r="G49" s="80"/>
    </row>
    <row r="50" spans="1:7" x14ac:dyDescent="0.3">
      <c r="A50" s="142" t="s">
        <v>321</v>
      </c>
      <c r="B50" s="142" t="s">
        <v>211</v>
      </c>
      <c r="C50" s="80">
        <v>500000</v>
      </c>
      <c r="D50" s="80">
        <v>500000</v>
      </c>
      <c r="E50" s="80">
        <v>68426</v>
      </c>
      <c r="F50" s="142">
        <v>0</v>
      </c>
      <c r="G50" s="80">
        <v>68426</v>
      </c>
    </row>
    <row r="51" spans="1:7" s="35" customFormat="1" x14ac:dyDescent="0.3">
      <c r="A51" s="146" t="s">
        <v>286</v>
      </c>
      <c r="B51" s="146" t="s">
        <v>212</v>
      </c>
      <c r="C51" s="82">
        <f>SUM(C45,C42,C34,C31,C27)</f>
        <v>19909060</v>
      </c>
      <c r="D51" s="82">
        <f>D27+D31+D34+D42+D45</f>
        <v>18570260</v>
      </c>
      <c r="E51" s="82">
        <f>E27+E31+E34+E42+E45</f>
        <v>8485769</v>
      </c>
      <c r="F51" s="146">
        <v>0</v>
      </c>
      <c r="G51" s="82">
        <f>G27+G31+G34+G42+G45</f>
        <v>8485769</v>
      </c>
    </row>
    <row r="52" spans="1:7" x14ac:dyDescent="0.3">
      <c r="A52" s="142" t="s">
        <v>17</v>
      </c>
      <c r="B52" s="142" t="s">
        <v>16</v>
      </c>
      <c r="C52" s="80"/>
      <c r="D52" s="80"/>
      <c r="E52" s="80"/>
      <c r="F52" s="142">
        <v>0</v>
      </c>
      <c r="G52" s="80"/>
    </row>
    <row r="53" spans="1:7" x14ac:dyDescent="0.3">
      <c r="A53" s="142" t="s">
        <v>322</v>
      </c>
      <c r="B53" s="142" t="s">
        <v>54</v>
      </c>
      <c r="C53" s="80"/>
      <c r="D53" s="80"/>
      <c r="E53" s="80"/>
      <c r="F53" s="142">
        <v>0</v>
      </c>
      <c r="G53" s="80"/>
    </row>
    <row r="54" spans="1:7" s="45" customFormat="1" x14ac:dyDescent="0.3">
      <c r="A54" s="151" t="s">
        <v>14</v>
      </c>
      <c r="B54" s="152" t="s">
        <v>13</v>
      </c>
      <c r="C54" s="153"/>
      <c r="D54" s="153"/>
      <c r="E54" s="153"/>
      <c r="F54" s="152">
        <v>0</v>
      </c>
      <c r="G54" s="153"/>
    </row>
    <row r="55" spans="1:7" x14ac:dyDescent="0.3">
      <c r="A55" s="142" t="s">
        <v>323</v>
      </c>
      <c r="B55" s="142" t="s">
        <v>55</v>
      </c>
      <c r="C55" s="80">
        <v>84000</v>
      </c>
      <c r="D55" s="80">
        <v>84000</v>
      </c>
      <c r="E55" s="80">
        <v>84000</v>
      </c>
      <c r="F55" s="142">
        <v>0</v>
      </c>
      <c r="G55" s="80">
        <v>84000</v>
      </c>
    </row>
    <row r="56" spans="1:7" x14ac:dyDescent="0.3">
      <c r="A56" s="142" t="s">
        <v>324</v>
      </c>
      <c r="B56" s="142" t="s">
        <v>56</v>
      </c>
      <c r="C56" s="80"/>
      <c r="D56" s="80"/>
      <c r="E56" s="80"/>
      <c r="F56" s="142">
        <v>0</v>
      </c>
      <c r="G56" s="80"/>
    </row>
    <row r="57" spans="1:7" x14ac:dyDescent="0.3">
      <c r="A57" s="142" t="s">
        <v>325</v>
      </c>
      <c r="B57" s="142" t="s">
        <v>57</v>
      </c>
      <c r="C57" s="80"/>
      <c r="D57" s="80"/>
      <c r="E57" s="80"/>
      <c r="F57" s="142">
        <v>0</v>
      </c>
      <c r="G57" s="80"/>
    </row>
    <row r="58" spans="1:7" s="35" customFormat="1" x14ac:dyDescent="0.3">
      <c r="A58" s="142" t="s">
        <v>326</v>
      </c>
      <c r="B58" s="142" t="s">
        <v>58</v>
      </c>
      <c r="C58" s="80"/>
      <c r="D58" s="80"/>
      <c r="E58" s="80"/>
      <c r="F58" s="146">
        <v>0</v>
      </c>
      <c r="G58" s="80"/>
    </row>
    <row r="59" spans="1:7" s="35" customFormat="1" x14ac:dyDescent="0.3">
      <c r="A59" s="142" t="s">
        <v>327</v>
      </c>
      <c r="B59" s="142" t="s">
        <v>59</v>
      </c>
      <c r="C59" s="80">
        <v>2955000</v>
      </c>
      <c r="D59" s="80">
        <v>2955000</v>
      </c>
      <c r="E59" s="80">
        <v>305000</v>
      </c>
      <c r="F59" s="146">
        <v>0</v>
      </c>
      <c r="G59" s="80">
        <v>305000</v>
      </c>
    </row>
    <row r="60" spans="1:7" s="35" customFormat="1" x14ac:dyDescent="0.3">
      <c r="A60" s="146" t="s">
        <v>161</v>
      </c>
      <c r="B60" s="146" t="s">
        <v>60</v>
      </c>
      <c r="C60" s="82">
        <f>SUM(C52:C59)</f>
        <v>3039000</v>
      </c>
      <c r="D60" s="82">
        <f>SUM(D52:D59)</f>
        <v>3039000</v>
      </c>
      <c r="E60" s="82">
        <f>SUM(E52:E59)</f>
        <v>389000</v>
      </c>
      <c r="F60" s="146">
        <v>0</v>
      </c>
      <c r="G60" s="82">
        <f>SUM(G52:G59)</f>
        <v>389000</v>
      </c>
    </row>
    <row r="61" spans="1:7" x14ac:dyDescent="0.3">
      <c r="A61" s="142" t="s">
        <v>62</v>
      </c>
      <c r="B61" s="142" t="s">
        <v>21</v>
      </c>
      <c r="C61" s="80"/>
      <c r="D61" s="80"/>
      <c r="E61" s="80"/>
      <c r="F61" s="142">
        <v>0</v>
      </c>
      <c r="G61" s="80"/>
    </row>
    <row r="62" spans="1:7" s="35" customFormat="1" x14ac:dyDescent="0.3">
      <c r="A62" s="146" t="s">
        <v>63</v>
      </c>
      <c r="B62" s="146" t="s">
        <v>22</v>
      </c>
      <c r="C62" s="82"/>
      <c r="D62" s="82">
        <f>SUM(D63)</f>
        <v>764300</v>
      </c>
      <c r="E62" s="82">
        <v>764300</v>
      </c>
      <c r="F62" s="146">
        <v>0</v>
      </c>
      <c r="G62" s="82">
        <v>764300</v>
      </c>
    </row>
    <row r="63" spans="1:7" s="44" customFormat="1" x14ac:dyDescent="0.3">
      <c r="A63" s="144" t="s">
        <v>328</v>
      </c>
      <c r="B63" s="144" t="s">
        <v>329</v>
      </c>
      <c r="C63" s="84"/>
      <c r="D63" s="84">
        <v>764300</v>
      </c>
      <c r="E63" s="84">
        <v>764300</v>
      </c>
      <c r="F63" s="144">
        <v>0</v>
      </c>
      <c r="G63" s="84">
        <v>764300</v>
      </c>
    </row>
    <row r="64" spans="1:7" x14ac:dyDescent="0.3">
      <c r="A64" s="142" t="s">
        <v>330</v>
      </c>
      <c r="B64" s="142" t="s">
        <v>23</v>
      </c>
      <c r="C64" s="80"/>
      <c r="D64" s="80"/>
      <c r="E64" s="80"/>
      <c r="F64" s="142">
        <v>0</v>
      </c>
      <c r="G64" s="80"/>
    </row>
    <row r="65" spans="1:7" x14ac:dyDescent="0.3">
      <c r="A65" s="142" t="s">
        <v>331</v>
      </c>
      <c r="B65" s="142" t="s">
        <v>24</v>
      </c>
      <c r="C65" s="80"/>
      <c r="D65" s="80"/>
      <c r="E65" s="80"/>
      <c r="F65" s="142">
        <v>0</v>
      </c>
      <c r="G65" s="80"/>
    </row>
    <row r="66" spans="1:7" x14ac:dyDescent="0.3">
      <c r="A66" s="142" t="s">
        <v>332</v>
      </c>
      <c r="B66" s="142" t="s">
        <v>25</v>
      </c>
      <c r="C66" s="80"/>
      <c r="D66" s="80"/>
      <c r="E66" s="80"/>
      <c r="F66" s="142">
        <v>0</v>
      </c>
      <c r="G66" s="80"/>
    </row>
    <row r="67" spans="1:7" s="35" customFormat="1" x14ac:dyDescent="0.3">
      <c r="A67" s="142" t="s">
        <v>333</v>
      </c>
      <c r="B67" s="142" t="s">
        <v>26</v>
      </c>
      <c r="C67" s="80">
        <v>10296609</v>
      </c>
      <c r="D67" s="80">
        <v>9361151</v>
      </c>
      <c r="E67" s="80">
        <v>3494182</v>
      </c>
      <c r="F67" s="146">
        <v>0</v>
      </c>
      <c r="G67" s="80">
        <v>3494182</v>
      </c>
    </row>
    <row r="68" spans="1:7" x14ac:dyDescent="0.3">
      <c r="A68" s="142" t="s">
        <v>334</v>
      </c>
      <c r="B68" s="142" t="s">
        <v>27</v>
      </c>
      <c r="C68" s="80"/>
      <c r="D68" s="80"/>
      <c r="E68" s="80"/>
      <c r="F68" s="142">
        <v>0</v>
      </c>
      <c r="G68" s="80"/>
    </row>
    <row r="69" spans="1:7" x14ac:dyDescent="0.3">
      <c r="A69" s="142" t="s">
        <v>335</v>
      </c>
      <c r="B69" s="142" t="s">
        <v>28</v>
      </c>
      <c r="C69" s="80"/>
      <c r="D69" s="80"/>
      <c r="E69" s="80"/>
      <c r="F69" s="142">
        <v>0</v>
      </c>
      <c r="G69" s="80"/>
    </row>
    <row r="70" spans="1:7" x14ac:dyDescent="0.3">
      <c r="A70" s="142" t="s">
        <v>336</v>
      </c>
      <c r="B70" s="142" t="s">
        <v>29</v>
      </c>
      <c r="C70" s="80"/>
      <c r="D70" s="80"/>
      <c r="E70" s="80"/>
      <c r="F70" s="142">
        <v>0</v>
      </c>
      <c r="G70" s="80"/>
    </row>
    <row r="71" spans="1:7" x14ac:dyDescent="0.3">
      <c r="A71" s="142" t="s">
        <v>64</v>
      </c>
      <c r="B71" s="142" t="s">
        <v>30</v>
      </c>
      <c r="C71" s="80"/>
      <c r="D71" s="80"/>
      <c r="E71" s="80"/>
      <c r="F71" s="142">
        <v>0</v>
      </c>
      <c r="G71" s="80"/>
    </row>
    <row r="72" spans="1:7" x14ac:dyDescent="0.3">
      <c r="A72" s="142" t="s">
        <v>338</v>
      </c>
      <c r="B72" s="142" t="s">
        <v>337</v>
      </c>
      <c r="C72" s="80"/>
      <c r="D72" s="80"/>
      <c r="E72" s="80"/>
      <c r="F72" s="142">
        <v>0</v>
      </c>
      <c r="G72" s="80"/>
    </row>
    <row r="73" spans="1:7" s="35" customFormat="1" x14ac:dyDescent="0.3">
      <c r="A73" s="142" t="s">
        <v>339</v>
      </c>
      <c r="B73" s="142" t="s">
        <v>31</v>
      </c>
      <c r="C73" s="80">
        <v>905000</v>
      </c>
      <c r="D73" s="80">
        <v>905000</v>
      </c>
      <c r="E73" s="80"/>
      <c r="F73" s="146">
        <v>0</v>
      </c>
      <c r="G73" s="80"/>
    </row>
    <row r="74" spans="1:7" s="35" customFormat="1" x14ac:dyDescent="0.3">
      <c r="A74" s="142" t="s">
        <v>499</v>
      </c>
      <c r="B74" s="142" t="s">
        <v>61</v>
      </c>
      <c r="C74" s="80">
        <f t="shared" ref="C74" si="0">SUM(C75:C76)</f>
        <v>25229862</v>
      </c>
      <c r="D74" s="80">
        <v>35188489</v>
      </c>
      <c r="E74" s="80"/>
      <c r="F74" s="80">
        <f t="shared" ref="F74" si="1">SUM(F75:F76)</f>
        <v>0</v>
      </c>
      <c r="G74" s="80"/>
    </row>
    <row r="75" spans="1:7" s="44" customFormat="1" x14ac:dyDescent="0.3">
      <c r="A75" s="154" t="s">
        <v>500</v>
      </c>
      <c r="B75" s="142"/>
      <c r="C75" s="80">
        <v>10709226</v>
      </c>
      <c r="D75" s="80">
        <v>20667853</v>
      </c>
      <c r="E75" s="80"/>
      <c r="F75" s="144">
        <v>0</v>
      </c>
      <c r="G75" s="80"/>
    </row>
    <row r="76" spans="1:7" s="44" customFormat="1" x14ac:dyDescent="0.3">
      <c r="A76" s="154" t="s">
        <v>501</v>
      </c>
      <c r="B76" s="142"/>
      <c r="C76" s="80">
        <v>14520636</v>
      </c>
      <c r="D76" s="80">
        <v>14520636</v>
      </c>
      <c r="E76" s="80"/>
      <c r="F76" s="144">
        <v>0</v>
      </c>
      <c r="G76" s="80"/>
    </row>
    <row r="77" spans="1:7" s="35" customFormat="1" x14ac:dyDescent="0.3">
      <c r="A77" s="146" t="s">
        <v>65</v>
      </c>
      <c r="B77" s="146" t="s">
        <v>66</v>
      </c>
      <c r="C77" s="82">
        <f>SUM(C67,C73,C74)</f>
        <v>36431471</v>
      </c>
      <c r="D77" s="82">
        <f>SUM(D74,D73,D67,D62)</f>
        <v>46218940</v>
      </c>
      <c r="E77" s="82">
        <f>SUM(E62,E67,E73:E74)</f>
        <v>4258482</v>
      </c>
      <c r="F77" s="146">
        <v>0</v>
      </c>
      <c r="G77" s="82">
        <f>SUM(G62,G67,G73:G74)</f>
        <v>4258482</v>
      </c>
    </row>
    <row r="78" spans="1:7" s="35" customFormat="1" x14ac:dyDescent="0.3">
      <c r="A78" s="146" t="s">
        <v>97</v>
      </c>
      <c r="B78" s="146" t="s">
        <v>213</v>
      </c>
      <c r="C78" s="82">
        <f>SUM(C77,C60,C51,C26,C25)</f>
        <v>76949980</v>
      </c>
      <c r="D78" s="82">
        <f>SUM(D60,D51,D26,D25,D77)</f>
        <v>86116211</v>
      </c>
      <c r="E78" s="82">
        <f>SUM(E77,E60,E51,E26,E25)</f>
        <v>19244487</v>
      </c>
      <c r="F78" s="146">
        <v>0</v>
      </c>
      <c r="G78" s="82">
        <f>SUM(G77,G60,G51,G26,G25)</f>
        <v>19244487</v>
      </c>
    </row>
    <row r="79" spans="1:7" s="35" customFormat="1" x14ac:dyDescent="0.3">
      <c r="A79" s="142" t="s">
        <v>340</v>
      </c>
      <c r="B79" s="142" t="s">
        <v>214</v>
      </c>
      <c r="C79" s="80">
        <v>2362200</v>
      </c>
      <c r="D79" s="80">
        <v>2577200</v>
      </c>
      <c r="E79" s="80">
        <v>215000</v>
      </c>
      <c r="F79" s="146">
        <v>0</v>
      </c>
      <c r="G79" s="80">
        <v>215000</v>
      </c>
    </row>
    <row r="80" spans="1:7" x14ac:dyDescent="0.3">
      <c r="A80" s="142" t="s">
        <v>341</v>
      </c>
      <c r="B80" s="142" t="s">
        <v>215</v>
      </c>
      <c r="C80" s="80">
        <v>26018810</v>
      </c>
      <c r="D80" s="80">
        <v>7410443</v>
      </c>
      <c r="E80" s="80"/>
      <c r="F80" s="142">
        <v>0</v>
      </c>
      <c r="G80" s="80"/>
    </row>
    <row r="81" spans="1:7" s="35" customFormat="1" x14ac:dyDescent="0.3">
      <c r="A81" s="142" t="s">
        <v>342</v>
      </c>
      <c r="B81" s="142" t="s">
        <v>216</v>
      </c>
      <c r="C81" s="80"/>
      <c r="D81" s="80">
        <v>141724</v>
      </c>
      <c r="E81" s="80">
        <v>141724</v>
      </c>
      <c r="F81" s="146">
        <v>0</v>
      </c>
      <c r="G81" s="80">
        <v>141724</v>
      </c>
    </row>
    <row r="82" spans="1:7" s="35" customFormat="1" x14ac:dyDescent="0.3">
      <c r="A82" s="142" t="s">
        <v>343</v>
      </c>
      <c r="B82" s="142" t="s">
        <v>217</v>
      </c>
      <c r="C82" s="80">
        <v>993700</v>
      </c>
      <c r="D82" s="80">
        <v>2568500</v>
      </c>
      <c r="E82" s="80"/>
      <c r="F82" s="146">
        <v>0</v>
      </c>
      <c r="G82" s="80"/>
    </row>
    <row r="83" spans="1:7" x14ac:dyDescent="0.3">
      <c r="A83" s="142" t="s">
        <v>344</v>
      </c>
      <c r="B83" s="142" t="s">
        <v>218</v>
      </c>
      <c r="C83" s="80"/>
      <c r="D83" s="80"/>
      <c r="E83" s="80"/>
      <c r="F83" s="142">
        <v>0</v>
      </c>
      <c r="G83" s="80"/>
    </row>
    <row r="84" spans="1:7" x14ac:dyDescent="0.3">
      <c r="A84" s="142" t="s">
        <v>345</v>
      </c>
      <c r="B84" s="142" t="s">
        <v>219</v>
      </c>
      <c r="C84" s="80"/>
      <c r="D84" s="80"/>
      <c r="E84" s="80"/>
      <c r="F84" s="142"/>
      <c r="G84" s="80"/>
    </row>
    <row r="85" spans="1:7" s="35" customFormat="1" x14ac:dyDescent="0.3">
      <c r="A85" s="142" t="s">
        <v>346</v>
      </c>
      <c r="B85" s="142" t="s">
        <v>220</v>
      </c>
      <c r="C85" s="80">
        <v>5575800</v>
      </c>
      <c r="D85" s="80">
        <v>3401434</v>
      </c>
      <c r="E85" s="80">
        <v>96316</v>
      </c>
      <c r="F85" s="146">
        <v>0</v>
      </c>
      <c r="G85" s="80">
        <v>96316</v>
      </c>
    </row>
    <row r="86" spans="1:7" s="35" customFormat="1" x14ac:dyDescent="0.3">
      <c r="A86" s="146" t="s">
        <v>347</v>
      </c>
      <c r="B86" s="146" t="s">
        <v>221</v>
      </c>
      <c r="C86" s="82">
        <f>SUM(C79:C85)</f>
        <v>34950510</v>
      </c>
      <c r="D86" s="82">
        <f>SUM(D79:D85)</f>
        <v>16099301</v>
      </c>
      <c r="E86" s="82">
        <f>SUM(E79:E85)</f>
        <v>453040</v>
      </c>
      <c r="F86" s="146">
        <v>0</v>
      </c>
      <c r="G86" s="82">
        <f>SUM(G79:G85)</f>
        <v>453040</v>
      </c>
    </row>
    <row r="87" spans="1:7" x14ac:dyDescent="0.3">
      <c r="A87" s="142" t="s">
        <v>348</v>
      </c>
      <c r="B87" s="142" t="s">
        <v>222</v>
      </c>
      <c r="C87" s="80">
        <v>9290019</v>
      </c>
      <c r="D87" s="80">
        <v>9190019</v>
      </c>
      <c r="E87" s="80">
        <v>100000</v>
      </c>
      <c r="F87" s="142">
        <v>0</v>
      </c>
      <c r="G87" s="80">
        <v>100000</v>
      </c>
    </row>
    <row r="88" spans="1:7" x14ac:dyDescent="0.3">
      <c r="A88" s="142" t="s">
        <v>349</v>
      </c>
      <c r="B88" s="142" t="s">
        <v>223</v>
      </c>
      <c r="C88" s="80"/>
      <c r="D88" s="80"/>
      <c r="E88" s="80"/>
      <c r="F88" s="142">
        <v>0</v>
      </c>
      <c r="G88" s="80"/>
    </row>
    <row r="89" spans="1:7" x14ac:dyDescent="0.3">
      <c r="A89" s="142" t="s">
        <v>350</v>
      </c>
      <c r="B89" s="142" t="s">
        <v>224</v>
      </c>
      <c r="C89" s="80"/>
      <c r="D89" s="80"/>
      <c r="E89" s="80"/>
      <c r="F89" s="142">
        <v>0</v>
      </c>
      <c r="G89" s="80"/>
    </row>
    <row r="90" spans="1:7" x14ac:dyDescent="0.3">
      <c r="A90" s="142" t="s">
        <v>351</v>
      </c>
      <c r="B90" s="142" t="s">
        <v>225</v>
      </c>
      <c r="C90" s="80">
        <v>2386805</v>
      </c>
      <c r="D90" s="80">
        <v>2413805</v>
      </c>
      <c r="E90" s="80">
        <v>27000</v>
      </c>
      <c r="F90" s="142">
        <v>0</v>
      </c>
      <c r="G90" s="80">
        <v>27000</v>
      </c>
    </row>
    <row r="91" spans="1:7" s="35" customFormat="1" x14ac:dyDescent="0.3">
      <c r="A91" s="146" t="s">
        <v>288</v>
      </c>
      <c r="B91" s="146" t="s">
        <v>226</v>
      </c>
      <c r="C91" s="82">
        <f>SUM(C87:C90)</f>
        <v>11676824</v>
      </c>
      <c r="D91" s="82">
        <f>SUM(D87:D90)</f>
        <v>11603824</v>
      </c>
      <c r="E91" s="82">
        <f>SUM(E87:E90)</f>
        <v>127000</v>
      </c>
      <c r="F91" s="146">
        <v>0</v>
      </c>
      <c r="G91" s="82">
        <f>SUM(G87:G90)</f>
        <v>127000</v>
      </c>
    </row>
    <row r="92" spans="1:7" x14ac:dyDescent="0.3">
      <c r="A92" s="142" t="s">
        <v>352</v>
      </c>
      <c r="B92" s="142" t="s">
        <v>227</v>
      </c>
      <c r="C92" s="80"/>
      <c r="D92" s="80"/>
      <c r="E92" s="80"/>
      <c r="F92" s="142">
        <v>0</v>
      </c>
      <c r="G92" s="80"/>
    </row>
    <row r="93" spans="1:7" x14ac:dyDescent="0.3">
      <c r="A93" s="142" t="s">
        <v>353</v>
      </c>
      <c r="B93" s="142" t="s">
        <v>228</v>
      </c>
      <c r="C93" s="80"/>
      <c r="D93" s="80"/>
      <c r="E93" s="80"/>
      <c r="F93" s="142">
        <v>0</v>
      </c>
      <c r="G93" s="80"/>
    </row>
    <row r="94" spans="1:7" x14ac:dyDescent="0.3">
      <c r="A94" s="142" t="s">
        <v>354</v>
      </c>
      <c r="B94" s="142" t="s">
        <v>229</v>
      </c>
      <c r="C94" s="80"/>
      <c r="D94" s="80"/>
      <c r="E94" s="80"/>
      <c r="F94" s="142">
        <v>0</v>
      </c>
      <c r="G94" s="80"/>
    </row>
    <row r="95" spans="1:7" x14ac:dyDescent="0.3">
      <c r="A95" s="142" t="s">
        <v>355</v>
      </c>
      <c r="B95" s="142" t="s">
        <v>231</v>
      </c>
      <c r="C95" s="80"/>
      <c r="D95" s="80"/>
      <c r="E95" s="80"/>
      <c r="F95" s="142">
        <v>0</v>
      </c>
      <c r="G95" s="80"/>
    </row>
    <row r="96" spans="1:7" x14ac:dyDescent="0.3">
      <c r="A96" s="142" t="s">
        <v>356</v>
      </c>
      <c r="B96" s="142" t="s">
        <v>232</v>
      </c>
      <c r="C96" s="80"/>
      <c r="D96" s="80"/>
      <c r="E96" s="80"/>
      <c r="F96" s="142">
        <v>0</v>
      </c>
      <c r="G96" s="80"/>
    </row>
    <row r="97" spans="1:7" x14ac:dyDescent="0.3">
      <c r="A97" s="142" t="s">
        <v>357</v>
      </c>
      <c r="B97" s="142" t="s">
        <v>233</v>
      </c>
      <c r="C97" s="80"/>
      <c r="D97" s="80"/>
      <c r="E97" s="80"/>
      <c r="F97" s="142">
        <v>0</v>
      </c>
      <c r="G97" s="80"/>
    </row>
    <row r="98" spans="1:7" x14ac:dyDescent="0.3">
      <c r="A98" s="142" t="s">
        <v>358</v>
      </c>
      <c r="B98" s="142" t="s">
        <v>234</v>
      </c>
      <c r="C98" s="80"/>
      <c r="D98" s="80"/>
      <c r="E98" s="80"/>
      <c r="F98" s="142">
        <v>0</v>
      </c>
      <c r="G98" s="80"/>
    </row>
    <row r="99" spans="1:7" x14ac:dyDescent="0.3">
      <c r="A99" s="142" t="s">
        <v>359</v>
      </c>
      <c r="B99" s="142" t="s">
        <v>235</v>
      </c>
      <c r="C99" s="80"/>
      <c r="D99" s="80"/>
      <c r="E99" s="80"/>
      <c r="F99" s="142">
        <v>0</v>
      </c>
      <c r="G99" s="80"/>
    </row>
    <row r="100" spans="1:7" s="35" customFormat="1" x14ac:dyDescent="0.3">
      <c r="A100" s="146" t="s">
        <v>289</v>
      </c>
      <c r="B100" s="146" t="s">
        <v>230</v>
      </c>
      <c r="C100" s="82"/>
      <c r="D100" s="82"/>
      <c r="E100" s="82"/>
      <c r="F100" s="146">
        <v>0</v>
      </c>
      <c r="G100" s="82"/>
    </row>
    <row r="101" spans="1:7" s="35" customFormat="1" x14ac:dyDescent="0.3">
      <c r="A101" s="146" t="s">
        <v>98</v>
      </c>
      <c r="B101" s="146" t="s">
        <v>236</v>
      </c>
      <c r="C101" s="82">
        <f>SUM(C91,C86)</f>
        <v>46627334</v>
      </c>
      <c r="D101" s="82">
        <f>SUM(D86,D91)</f>
        <v>27703125</v>
      </c>
      <c r="E101" s="82">
        <f>SUM(E86,E91,E100)</f>
        <v>580040</v>
      </c>
      <c r="F101" s="146">
        <v>0</v>
      </c>
      <c r="G101" s="82">
        <f>SUM(G86,G91,G100)</f>
        <v>580040</v>
      </c>
    </row>
    <row r="102" spans="1:7" s="35" customFormat="1" ht="17.399999999999999" x14ac:dyDescent="0.3">
      <c r="A102" s="155" t="s">
        <v>33</v>
      </c>
      <c r="B102" s="146" t="s">
        <v>280</v>
      </c>
      <c r="C102" s="145">
        <f>SUM(C101,C78)</f>
        <v>123577314</v>
      </c>
      <c r="D102" s="145">
        <f>SUM(D101,D78)</f>
        <v>113819336</v>
      </c>
      <c r="E102" s="145">
        <f>SUM(E78,E101)</f>
        <v>19824527</v>
      </c>
      <c r="F102" s="146">
        <v>0</v>
      </c>
      <c r="G102" s="145">
        <f>SUM(G78,G101)</f>
        <v>19824527</v>
      </c>
    </row>
    <row r="103" spans="1:7" x14ac:dyDescent="0.3">
      <c r="A103" s="142" t="s">
        <v>361</v>
      </c>
      <c r="B103" s="142" t="s">
        <v>239</v>
      </c>
      <c r="C103" s="80"/>
      <c r="D103" s="80"/>
      <c r="E103" s="80"/>
      <c r="F103" s="142">
        <v>0</v>
      </c>
      <c r="G103" s="80"/>
    </row>
    <row r="104" spans="1:7" s="44" customFormat="1" x14ac:dyDescent="0.3">
      <c r="A104" s="144" t="s">
        <v>362</v>
      </c>
      <c r="B104" s="144" t="s">
        <v>237</v>
      </c>
      <c r="C104" s="84"/>
      <c r="D104" s="84"/>
      <c r="E104" s="84"/>
      <c r="F104" s="144">
        <v>0</v>
      </c>
      <c r="G104" s="84"/>
    </row>
    <row r="105" spans="1:7" s="44" customFormat="1" x14ac:dyDescent="0.3">
      <c r="A105" s="144" t="s">
        <v>363</v>
      </c>
      <c r="B105" s="144" t="s">
        <v>238</v>
      </c>
      <c r="C105" s="84"/>
      <c r="D105" s="84"/>
      <c r="E105" s="84"/>
      <c r="F105" s="144">
        <v>0</v>
      </c>
      <c r="G105" s="84"/>
    </row>
    <row r="106" spans="1:7" s="44" customFormat="1" x14ac:dyDescent="0.3">
      <c r="A106" s="144" t="s">
        <v>364</v>
      </c>
      <c r="B106" s="144" t="s">
        <v>240</v>
      </c>
      <c r="C106" s="84"/>
      <c r="D106" s="84"/>
      <c r="E106" s="84"/>
      <c r="F106" s="144">
        <v>0</v>
      </c>
      <c r="G106" s="84"/>
    </row>
    <row r="107" spans="1:7" x14ac:dyDescent="0.3">
      <c r="A107" s="142" t="s">
        <v>365</v>
      </c>
      <c r="B107" s="142" t="s">
        <v>246</v>
      </c>
      <c r="C107" s="80"/>
      <c r="D107" s="80"/>
      <c r="E107" s="80"/>
      <c r="F107" s="142">
        <v>0</v>
      </c>
      <c r="G107" s="80"/>
    </row>
    <row r="108" spans="1:7" s="44" customFormat="1" x14ac:dyDescent="0.3">
      <c r="A108" s="144" t="s">
        <v>366</v>
      </c>
      <c r="B108" s="144" t="s">
        <v>242</v>
      </c>
      <c r="C108" s="84"/>
      <c r="D108" s="84"/>
      <c r="E108" s="84"/>
      <c r="F108" s="144">
        <v>0</v>
      </c>
      <c r="G108" s="84"/>
    </row>
    <row r="109" spans="1:7" s="44" customFormat="1" x14ac:dyDescent="0.3">
      <c r="A109" s="144" t="s">
        <v>367</v>
      </c>
      <c r="B109" s="144" t="s">
        <v>243</v>
      </c>
      <c r="C109" s="84"/>
      <c r="D109" s="84"/>
      <c r="E109" s="84"/>
      <c r="F109" s="144">
        <v>0</v>
      </c>
      <c r="G109" s="84"/>
    </row>
    <row r="110" spans="1:7" s="44" customFormat="1" x14ac:dyDescent="0.3">
      <c r="A110" s="144" t="s">
        <v>368</v>
      </c>
      <c r="B110" s="144" t="s">
        <v>244</v>
      </c>
      <c r="C110" s="84"/>
      <c r="D110" s="84"/>
      <c r="E110" s="84"/>
      <c r="F110" s="144">
        <v>0</v>
      </c>
      <c r="G110" s="84"/>
    </row>
    <row r="111" spans="1:7" s="44" customFormat="1" x14ac:dyDescent="0.3">
      <c r="A111" s="144" t="s">
        <v>369</v>
      </c>
      <c r="B111" s="144" t="s">
        <v>245</v>
      </c>
      <c r="C111" s="84"/>
      <c r="D111" s="84"/>
      <c r="E111" s="84"/>
      <c r="F111" s="144">
        <v>0</v>
      </c>
      <c r="G111" s="84"/>
    </row>
    <row r="112" spans="1:7" s="44" customFormat="1" x14ac:dyDescent="0.3">
      <c r="A112" s="144" t="s">
        <v>370</v>
      </c>
      <c r="B112" s="144" t="s">
        <v>371</v>
      </c>
      <c r="C112" s="84"/>
      <c r="D112" s="84"/>
      <c r="E112" s="84"/>
      <c r="F112" s="144">
        <v>0</v>
      </c>
      <c r="G112" s="84"/>
    </row>
    <row r="113" spans="1:7" s="44" customFormat="1" x14ac:dyDescent="0.3">
      <c r="A113" s="144" t="s">
        <v>373</v>
      </c>
      <c r="B113" s="144" t="s">
        <v>372</v>
      </c>
      <c r="C113" s="84"/>
      <c r="D113" s="84"/>
      <c r="E113" s="84"/>
      <c r="F113" s="144">
        <v>0</v>
      </c>
      <c r="G113" s="84"/>
    </row>
    <row r="114" spans="1:7" x14ac:dyDescent="0.3">
      <c r="A114" s="142" t="s">
        <v>374</v>
      </c>
      <c r="B114" s="142" t="s">
        <v>247</v>
      </c>
      <c r="C114" s="80"/>
      <c r="D114" s="80"/>
      <c r="E114" s="80"/>
      <c r="F114" s="142">
        <v>0</v>
      </c>
      <c r="G114" s="80"/>
    </row>
    <row r="115" spans="1:7" x14ac:dyDescent="0.3">
      <c r="A115" s="142" t="s">
        <v>375</v>
      </c>
      <c r="B115" s="142" t="s">
        <v>248</v>
      </c>
      <c r="C115" s="80">
        <v>1096665</v>
      </c>
      <c r="D115" s="80">
        <v>1661814</v>
      </c>
      <c r="E115" s="80">
        <v>1661814</v>
      </c>
      <c r="F115" s="142">
        <v>0</v>
      </c>
      <c r="G115" s="80">
        <v>1661814</v>
      </c>
    </row>
    <row r="116" spans="1:7" x14ac:dyDescent="0.3">
      <c r="A116" s="142" t="s">
        <v>376</v>
      </c>
      <c r="B116" s="142" t="s">
        <v>249</v>
      </c>
      <c r="C116" s="80"/>
      <c r="D116" s="80"/>
      <c r="E116" s="80"/>
      <c r="F116" s="142">
        <v>0</v>
      </c>
      <c r="G116" s="80"/>
    </row>
    <row r="117" spans="1:7" x14ac:dyDescent="0.3">
      <c r="A117" s="142" t="s">
        <v>377</v>
      </c>
      <c r="B117" s="142" t="s">
        <v>250</v>
      </c>
      <c r="C117" s="80"/>
      <c r="D117" s="80"/>
      <c r="E117" s="80"/>
      <c r="F117" s="142">
        <v>0</v>
      </c>
      <c r="G117" s="80"/>
    </row>
    <row r="118" spans="1:7" x14ac:dyDescent="0.3">
      <c r="A118" s="142" t="s">
        <v>378</v>
      </c>
      <c r="B118" s="142" t="s">
        <v>251</v>
      </c>
      <c r="C118" s="80"/>
      <c r="D118" s="80"/>
      <c r="E118" s="80"/>
      <c r="F118" s="142">
        <v>0</v>
      </c>
      <c r="G118" s="80"/>
    </row>
    <row r="119" spans="1:7" x14ac:dyDescent="0.3">
      <c r="A119" s="142" t="s">
        <v>379</v>
      </c>
      <c r="B119" s="142" t="s">
        <v>252</v>
      </c>
      <c r="C119" s="80"/>
      <c r="D119" s="80"/>
      <c r="E119" s="80"/>
      <c r="F119" s="142">
        <v>0</v>
      </c>
      <c r="G119" s="80"/>
    </row>
    <row r="120" spans="1:7" x14ac:dyDescent="0.3">
      <c r="A120" s="142" t="s">
        <v>380</v>
      </c>
      <c r="B120" s="142" t="s">
        <v>381</v>
      </c>
      <c r="C120" s="80"/>
      <c r="D120" s="80"/>
      <c r="E120" s="80"/>
      <c r="F120" s="142">
        <v>0</v>
      </c>
      <c r="G120" s="80"/>
    </row>
    <row r="121" spans="1:7" s="44" customFormat="1" x14ac:dyDescent="0.3">
      <c r="A121" s="144" t="s">
        <v>382</v>
      </c>
      <c r="B121" s="144" t="s">
        <v>242</v>
      </c>
      <c r="C121" s="84"/>
      <c r="D121" s="84"/>
      <c r="E121" s="84"/>
      <c r="F121" s="144">
        <v>0</v>
      </c>
      <c r="G121" s="84"/>
    </row>
    <row r="122" spans="1:7" s="44" customFormat="1" x14ac:dyDescent="0.3">
      <c r="A122" s="144" t="s">
        <v>383</v>
      </c>
      <c r="B122" s="144" t="s">
        <v>243</v>
      </c>
      <c r="C122" s="84"/>
      <c r="D122" s="84"/>
      <c r="E122" s="84"/>
      <c r="F122" s="144">
        <v>0</v>
      </c>
      <c r="G122" s="84"/>
    </row>
    <row r="123" spans="1:7" s="35" customFormat="1" x14ac:dyDescent="0.3">
      <c r="A123" s="146" t="s">
        <v>360</v>
      </c>
      <c r="B123" s="146" t="s">
        <v>241</v>
      </c>
      <c r="C123" s="82">
        <f>SUM(C103:C122)</f>
        <v>1096665</v>
      </c>
      <c r="D123" s="82">
        <v>1661814</v>
      </c>
      <c r="E123" s="82">
        <f>SUM(E115)</f>
        <v>1661814</v>
      </c>
      <c r="F123" s="146">
        <v>0</v>
      </c>
      <c r="G123" s="82">
        <f>SUM(G115)</f>
        <v>1661814</v>
      </c>
    </row>
    <row r="124" spans="1:7" x14ac:dyDescent="0.3">
      <c r="A124" s="142" t="s">
        <v>384</v>
      </c>
      <c r="B124" s="142" t="s">
        <v>253</v>
      </c>
      <c r="C124" s="80"/>
      <c r="D124" s="80"/>
      <c r="E124" s="80"/>
      <c r="F124" s="142">
        <v>0</v>
      </c>
      <c r="G124" s="80"/>
    </row>
    <row r="125" spans="1:7" x14ac:dyDescent="0.3">
      <c r="A125" s="142" t="s">
        <v>385</v>
      </c>
      <c r="B125" s="142" t="s">
        <v>254</v>
      </c>
      <c r="C125" s="80"/>
      <c r="D125" s="80"/>
      <c r="E125" s="80"/>
      <c r="F125" s="142">
        <v>0</v>
      </c>
      <c r="G125" s="80"/>
    </row>
    <row r="126" spans="1:7" x14ac:dyDescent="0.3">
      <c r="A126" s="142" t="s">
        <v>387</v>
      </c>
      <c r="B126" s="142" t="s">
        <v>386</v>
      </c>
      <c r="C126" s="80"/>
      <c r="D126" s="80"/>
      <c r="E126" s="80"/>
      <c r="F126" s="142">
        <v>0</v>
      </c>
      <c r="G126" s="80"/>
    </row>
    <row r="127" spans="1:7" s="35" customFormat="1" x14ac:dyDescent="0.3">
      <c r="A127" s="146" t="s">
        <v>388</v>
      </c>
      <c r="B127" s="146" t="s">
        <v>255</v>
      </c>
      <c r="C127" s="82">
        <f>SUM(C123:C126)</f>
        <v>1096665</v>
      </c>
      <c r="D127" s="82">
        <f>D123+D124+D125</f>
        <v>1661814</v>
      </c>
      <c r="E127" s="82">
        <f>E123+E124+E125</f>
        <v>1661814</v>
      </c>
      <c r="F127" s="146">
        <v>0</v>
      </c>
      <c r="G127" s="82">
        <f>G123+G124+G125</f>
        <v>1661814</v>
      </c>
    </row>
    <row r="128" spans="1:7" ht="17.399999999999999" x14ac:dyDescent="0.3">
      <c r="A128" s="155" t="s">
        <v>292</v>
      </c>
      <c r="B128" s="155" t="s">
        <v>256</v>
      </c>
      <c r="C128" s="145">
        <f>SUM(C127,C102)</f>
        <v>124673979</v>
      </c>
      <c r="D128" s="145">
        <f>SUM(D127,D102)</f>
        <v>115481150</v>
      </c>
      <c r="E128" s="145">
        <f>SUM(E127,E102)</f>
        <v>21486341</v>
      </c>
      <c r="F128" s="142">
        <v>0</v>
      </c>
      <c r="G128" s="145">
        <f>SUM(G127,G102)</f>
        <v>21486341</v>
      </c>
    </row>
  </sheetData>
  <mergeCells count="3">
    <mergeCell ref="A1:E1"/>
    <mergeCell ref="A2:E2"/>
    <mergeCell ref="A3:E3"/>
  </mergeCells>
  <phoneticPr fontId="6" type="noConversion"/>
  <hyperlinks>
    <hyperlink ref="A41" r:id="rId1" location="sup194" display="http://www.opten.hu/loadpage.php - sup194" xr:uid="{00000000-0004-0000-0100-000000000000}"/>
    <hyperlink ref="A46" r:id="rId2" location="sup195" display="http://www.opten.hu/loadpage.php - sup195" xr:uid="{00000000-0004-0000-0100-000001000000}"/>
    <hyperlink ref="A54" r:id="rId3" location="sup203" display="http://www.opten.hu/loadpage.php?dest=OISZ&amp;twhich=214774&amp;srcid=ol4366 - sup203" xr:uid="{00000000-0004-0000-0100-000002000000}"/>
  </hyperlinks>
  <printOptions horizontalCentered="1"/>
  <pageMargins left="0" right="0" top="0.59055118110236227" bottom="0.59055118110236227" header="0.31496062992125984" footer="0.31496062992125984"/>
  <pageSetup paperSize="9" scale="24" fitToWidth="0" orientation="landscape" r:id="rId4"/>
  <headerFooter>
    <oddFooter>&amp;C-&amp;P-</oddFooter>
  </headerFooter>
  <rowBreaks count="2" manualBreakCount="2">
    <brk id="44" max="16383" man="1"/>
    <brk id="8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IN105"/>
  <sheetViews>
    <sheetView topLeftCell="A83" workbookViewId="0">
      <selection activeCell="A17" sqref="A17"/>
    </sheetView>
  </sheetViews>
  <sheetFormatPr defaultColWidth="9.109375" defaultRowHeight="15.6" x14ac:dyDescent="0.3"/>
  <cols>
    <col min="1" max="1" width="84.33203125" style="34" customWidth="1"/>
    <col min="2" max="2" width="9.6640625" style="34" bestFit="1" customWidth="1"/>
    <col min="3" max="3" width="17" style="38" bestFit="1" customWidth="1"/>
    <col min="4" max="4" width="17" style="34" bestFit="1" customWidth="1"/>
    <col min="5" max="5" width="24.33203125" style="46" bestFit="1" customWidth="1"/>
    <col min="6" max="6" width="14" style="34" customWidth="1"/>
    <col min="7" max="7" width="17" style="34" bestFit="1" customWidth="1"/>
    <col min="8" max="16384" width="9.109375" style="34"/>
  </cols>
  <sheetData>
    <row r="1" spans="1:248" x14ac:dyDescent="0.3">
      <c r="A1" s="247" t="str">
        <f>+'kiadás-bevétel'!A1</f>
        <v xml:space="preserve">    /2020 (VII.   ) Önkormányzati rendelet </v>
      </c>
      <c r="B1" s="247"/>
      <c r="C1" s="247"/>
      <c r="D1" s="247"/>
      <c r="E1" s="247"/>
      <c r="F1" s="235" t="s">
        <v>650</v>
      </c>
    </row>
    <row r="2" spans="1:248" x14ac:dyDescent="0.3">
      <c r="A2" s="247" t="s">
        <v>34</v>
      </c>
      <c r="B2" s="247"/>
      <c r="C2" s="247"/>
      <c r="D2" s="247"/>
      <c r="E2" s="247"/>
    </row>
    <row r="3" spans="1:248" x14ac:dyDescent="0.3">
      <c r="A3" s="247"/>
      <c r="B3" s="247"/>
      <c r="C3" s="247"/>
      <c r="D3" s="247"/>
      <c r="E3" s="247"/>
      <c r="F3" s="247"/>
    </row>
    <row r="4" spans="1:248" x14ac:dyDescent="0.3">
      <c r="A4" s="30"/>
      <c r="B4" s="30"/>
      <c r="C4" s="9" t="s">
        <v>165</v>
      </c>
      <c r="D4" s="9"/>
      <c r="E4" s="11"/>
    </row>
    <row r="5" spans="1:248" x14ac:dyDescent="0.3">
      <c r="C5" s="36"/>
      <c r="E5" s="40"/>
      <c r="G5" s="35" t="s">
        <v>551</v>
      </c>
    </row>
    <row r="6" spans="1:248" ht="78" x14ac:dyDescent="0.3">
      <c r="A6" s="67" t="str">
        <f>+'kiadás-bevétel'!A4</f>
        <v>Megnevezés</v>
      </c>
      <c r="B6" s="67" t="str">
        <f>+'kiadás-bevétel'!B4</f>
        <v>Rovat-kód</v>
      </c>
      <c r="C6" s="66" t="s">
        <v>641</v>
      </c>
      <c r="D6" s="66" t="s">
        <v>669</v>
      </c>
      <c r="E6" s="66" t="s">
        <v>668</v>
      </c>
      <c r="F6" s="66" t="s">
        <v>676</v>
      </c>
      <c r="G6" s="66" t="s">
        <v>677</v>
      </c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35"/>
      <c r="DZ6" s="35"/>
      <c r="EA6" s="35"/>
      <c r="EB6" s="35"/>
      <c r="EC6" s="35"/>
      <c r="ED6" s="35"/>
      <c r="EE6" s="35"/>
      <c r="EF6" s="35"/>
      <c r="EG6" s="35"/>
      <c r="EH6" s="35"/>
      <c r="EI6" s="35"/>
      <c r="EJ6" s="35"/>
      <c r="EK6" s="35"/>
      <c r="EL6" s="35"/>
      <c r="EM6" s="35"/>
      <c r="EN6" s="35"/>
      <c r="EO6" s="35"/>
      <c r="EP6" s="35"/>
      <c r="EQ6" s="35"/>
      <c r="ER6" s="35"/>
      <c r="ES6" s="35"/>
      <c r="ET6" s="35"/>
      <c r="EU6" s="35"/>
      <c r="EV6" s="35"/>
      <c r="EW6" s="35"/>
      <c r="EX6" s="35"/>
      <c r="EY6" s="35"/>
      <c r="EZ6" s="35"/>
      <c r="FA6" s="35"/>
      <c r="FB6" s="35"/>
      <c r="FC6" s="35"/>
      <c r="FD6" s="35"/>
      <c r="FE6" s="35"/>
      <c r="FF6" s="35"/>
      <c r="FG6" s="35"/>
      <c r="FH6" s="35"/>
      <c r="FI6" s="35"/>
      <c r="FJ6" s="35"/>
      <c r="FK6" s="35"/>
      <c r="FL6" s="35"/>
      <c r="FM6" s="35"/>
      <c r="FN6" s="35"/>
      <c r="FO6" s="35"/>
      <c r="FP6" s="35"/>
      <c r="FQ6" s="35"/>
      <c r="FR6" s="35"/>
      <c r="FS6" s="35"/>
      <c r="FT6" s="35"/>
      <c r="FU6" s="35"/>
      <c r="FV6" s="35"/>
      <c r="FW6" s="35"/>
      <c r="FX6" s="35"/>
      <c r="FY6" s="35"/>
      <c r="FZ6" s="35"/>
      <c r="GA6" s="35"/>
      <c r="GB6" s="35"/>
      <c r="GC6" s="35"/>
      <c r="GD6" s="35"/>
      <c r="GE6" s="35"/>
      <c r="GF6" s="35"/>
      <c r="GG6" s="35"/>
      <c r="GH6" s="35"/>
      <c r="GI6" s="35"/>
      <c r="GJ6" s="35"/>
      <c r="GK6" s="35"/>
      <c r="GL6" s="35"/>
      <c r="GM6" s="35"/>
      <c r="GN6" s="35"/>
      <c r="GO6" s="35"/>
      <c r="GP6" s="35"/>
      <c r="GQ6" s="35"/>
      <c r="GR6" s="35"/>
      <c r="GS6" s="35"/>
      <c r="GT6" s="35"/>
      <c r="GU6" s="35"/>
      <c r="GV6" s="35"/>
      <c r="GW6" s="35"/>
      <c r="GX6" s="35"/>
      <c r="GY6" s="35"/>
      <c r="GZ6" s="35"/>
      <c r="HA6" s="35"/>
      <c r="HB6" s="35"/>
      <c r="HC6" s="35"/>
      <c r="HD6" s="35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5"/>
      <c r="HU6" s="35"/>
      <c r="HV6" s="35"/>
      <c r="HW6" s="35"/>
      <c r="HX6" s="35"/>
      <c r="HY6" s="35"/>
      <c r="HZ6" s="35"/>
      <c r="IA6" s="35"/>
      <c r="IB6" s="35"/>
      <c r="IC6" s="35"/>
      <c r="ID6" s="35"/>
      <c r="IE6" s="35"/>
      <c r="IF6" s="35"/>
      <c r="IG6" s="35"/>
      <c r="IH6" s="35"/>
      <c r="II6" s="35"/>
      <c r="IJ6" s="35"/>
      <c r="IK6" s="35"/>
      <c r="IL6" s="35"/>
      <c r="IM6" s="35"/>
      <c r="IN6" s="35"/>
    </row>
    <row r="7" spans="1:248" x14ac:dyDescent="0.3">
      <c r="A7" s="142" t="s">
        <v>530</v>
      </c>
      <c r="B7" s="142" t="s">
        <v>389</v>
      </c>
      <c r="C7" s="230">
        <v>17819628</v>
      </c>
      <c r="D7" s="80">
        <v>16724899</v>
      </c>
      <c r="E7" s="230">
        <v>7687296</v>
      </c>
      <c r="F7" s="142">
        <v>0</v>
      </c>
      <c r="G7" s="230">
        <v>7687296</v>
      </c>
    </row>
    <row r="8" spans="1:248" x14ac:dyDescent="0.3">
      <c r="A8" s="142" t="s">
        <v>531</v>
      </c>
      <c r="B8" s="142" t="s">
        <v>390</v>
      </c>
      <c r="C8" s="80"/>
      <c r="D8" s="80"/>
      <c r="E8" s="80"/>
      <c r="F8" s="142">
        <v>0</v>
      </c>
      <c r="G8" s="80"/>
    </row>
    <row r="9" spans="1:248" x14ac:dyDescent="0.3">
      <c r="A9" s="142" t="s">
        <v>532</v>
      </c>
      <c r="B9" s="142" t="s">
        <v>391</v>
      </c>
      <c r="C9" s="80">
        <v>7797000</v>
      </c>
      <c r="D9" s="80">
        <v>7797000</v>
      </c>
      <c r="E9" s="80">
        <v>3547745</v>
      </c>
      <c r="F9" s="142">
        <v>0</v>
      </c>
      <c r="G9" s="80">
        <v>3547745</v>
      </c>
    </row>
    <row r="10" spans="1:248" x14ac:dyDescent="0.3">
      <c r="A10" s="142" t="s">
        <v>533</v>
      </c>
      <c r="B10" s="142" t="s">
        <v>392</v>
      </c>
      <c r="C10" s="80">
        <v>1800000</v>
      </c>
      <c r="D10" s="80">
        <v>1800000</v>
      </c>
      <c r="E10" s="80">
        <v>813856</v>
      </c>
      <c r="F10" s="142">
        <v>0</v>
      </c>
      <c r="G10" s="80">
        <v>813856</v>
      </c>
    </row>
    <row r="11" spans="1:248" x14ac:dyDescent="0.3">
      <c r="A11" s="142" t="s">
        <v>422</v>
      </c>
      <c r="B11" s="142" t="s">
        <v>393</v>
      </c>
      <c r="C11" s="80"/>
      <c r="D11" s="80">
        <v>677826</v>
      </c>
      <c r="E11" s="80">
        <v>702826</v>
      </c>
      <c r="F11" s="142">
        <v>0</v>
      </c>
      <c r="G11" s="80">
        <v>702826</v>
      </c>
    </row>
    <row r="12" spans="1:248" x14ac:dyDescent="0.3">
      <c r="A12" s="142" t="s">
        <v>423</v>
      </c>
      <c r="B12" s="142" t="s">
        <v>394</v>
      </c>
      <c r="C12" s="80"/>
      <c r="D12" s="80"/>
      <c r="E12" s="80"/>
      <c r="F12" s="142">
        <v>0</v>
      </c>
      <c r="G12" s="80"/>
    </row>
    <row r="13" spans="1:248" x14ac:dyDescent="0.3">
      <c r="A13" s="146" t="s">
        <v>421</v>
      </c>
      <c r="B13" s="146" t="s">
        <v>395</v>
      </c>
      <c r="C13" s="143">
        <f>SUM(C7:C12)</f>
        <v>27416628</v>
      </c>
      <c r="D13" s="143">
        <f>SUM(D7:D12)</f>
        <v>26999725</v>
      </c>
      <c r="E13" s="143">
        <f>SUM(E7:E12)</f>
        <v>12751723</v>
      </c>
      <c r="F13" s="142">
        <v>0</v>
      </c>
      <c r="G13" s="143">
        <f>SUM(G7:G12)</f>
        <v>12751723</v>
      </c>
    </row>
    <row r="14" spans="1:248" x14ac:dyDescent="0.3">
      <c r="A14" s="142" t="s">
        <v>153</v>
      </c>
      <c r="B14" s="142" t="s">
        <v>123</v>
      </c>
      <c r="C14" s="80"/>
      <c r="D14" s="80"/>
      <c r="E14" s="80"/>
      <c r="F14" s="142">
        <v>0</v>
      </c>
      <c r="G14" s="80"/>
    </row>
    <row r="15" spans="1:248" x14ac:dyDescent="0.3">
      <c r="A15" s="142" t="s">
        <v>424</v>
      </c>
      <c r="B15" s="142" t="s">
        <v>120</v>
      </c>
      <c r="C15" s="80"/>
      <c r="D15" s="80"/>
      <c r="E15" s="80"/>
      <c r="F15" s="142">
        <v>0</v>
      </c>
      <c r="G15" s="80"/>
    </row>
    <row r="16" spans="1:248" x14ac:dyDescent="0.3">
      <c r="A16" s="142" t="s">
        <v>425</v>
      </c>
      <c r="B16" s="142" t="s">
        <v>121</v>
      </c>
      <c r="C16" s="80"/>
      <c r="D16" s="80"/>
      <c r="E16" s="80"/>
      <c r="F16" s="142">
        <v>0</v>
      </c>
      <c r="G16" s="80"/>
    </row>
    <row r="17" spans="1:7" x14ac:dyDescent="0.3">
      <c r="A17" s="142" t="s">
        <v>426</v>
      </c>
      <c r="B17" s="142" t="s">
        <v>122</v>
      </c>
      <c r="C17" s="80"/>
      <c r="D17" s="80"/>
      <c r="E17" s="80"/>
      <c r="F17" s="142">
        <v>0</v>
      </c>
      <c r="G17" s="80"/>
    </row>
    <row r="18" spans="1:7" x14ac:dyDescent="0.3">
      <c r="A18" s="142" t="s">
        <v>154</v>
      </c>
      <c r="B18" s="142" t="s">
        <v>35</v>
      </c>
      <c r="C18" s="80"/>
      <c r="D18" s="80"/>
      <c r="E18" s="80"/>
      <c r="F18" s="142">
        <v>0</v>
      </c>
      <c r="G18" s="80"/>
    </row>
    <row r="19" spans="1:7" x14ac:dyDescent="0.3">
      <c r="A19" s="146" t="s">
        <v>293</v>
      </c>
      <c r="B19" s="146" t="s">
        <v>281</v>
      </c>
      <c r="C19" s="82">
        <f>SUM(C13)</f>
        <v>27416628</v>
      </c>
      <c r="D19" s="82">
        <f>SUM(D13)</f>
        <v>26999725</v>
      </c>
      <c r="E19" s="82">
        <f>SUM(E13)</f>
        <v>12751723</v>
      </c>
      <c r="F19" s="142">
        <v>0</v>
      </c>
      <c r="G19" s="82">
        <f>SUM(G13)</f>
        <v>12751723</v>
      </c>
    </row>
    <row r="20" spans="1:7" x14ac:dyDescent="0.3">
      <c r="A20" s="142" t="s">
        <v>156</v>
      </c>
      <c r="B20" s="142" t="s">
        <v>155</v>
      </c>
      <c r="C20" s="80"/>
      <c r="D20" s="80">
        <v>974611</v>
      </c>
      <c r="E20" s="80">
        <v>974611</v>
      </c>
      <c r="F20" s="142">
        <v>0</v>
      </c>
      <c r="G20" s="80">
        <v>974611</v>
      </c>
    </row>
    <row r="21" spans="1:7" x14ac:dyDescent="0.3">
      <c r="A21" s="142" t="s">
        <v>427</v>
      </c>
      <c r="B21" s="142" t="s">
        <v>157</v>
      </c>
      <c r="C21" s="80"/>
      <c r="D21" s="80"/>
      <c r="E21" s="80"/>
      <c r="F21" s="142">
        <v>0</v>
      </c>
      <c r="G21" s="80"/>
    </row>
    <row r="22" spans="1:7" x14ac:dyDescent="0.3">
      <c r="A22" s="142" t="s">
        <v>428</v>
      </c>
      <c r="B22" s="142" t="s">
        <v>158</v>
      </c>
      <c r="C22" s="80"/>
      <c r="D22" s="80"/>
      <c r="E22" s="80"/>
      <c r="F22" s="142">
        <v>0</v>
      </c>
      <c r="G22" s="80"/>
    </row>
    <row r="23" spans="1:7" x14ac:dyDescent="0.3">
      <c r="A23" s="142" t="s">
        <v>429</v>
      </c>
      <c r="B23" s="142" t="s">
        <v>159</v>
      </c>
      <c r="C23" s="80"/>
      <c r="D23" s="80"/>
      <c r="E23" s="80"/>
      <c r="F23" s="142">
        <v>0</v>
      </c>
      <c r="G23" s="80"/>
    </row>
    <row r="24" spans="1:7" x14ac:dyDescent="0.3">
      <c r="A24" s="142" t="s">
        <v>430</v>
      </c>
      <c r="B24" s="142" t="s">
        <v>160</v>
      </c>
      <c r="C24" s="80">
        <v>6240463</v>
      </c>
      <c r="D24" s="80">
        <v>6240463</v>
      </c>
      <c r="E24" s="80">
        <v>91440</v>
      </c>
      <c r="F24" s="142">
        <v>0</v>
      </c>
      <c r="G24" s="80">
        <v>91440</v>
      </c>
    </row>
    <row r="25" spans="1:7" x14ac:dyDescent="0.3">
      <c r="A25" s="146" t="s">
        <v>103</v>
      </c>
      <c r="B25" s="146" t="s">
        <v>72</v>
      </c>
      <c r="C25" s="82">
        <f>SUM(C24)</f>
        <v>6240463</v>
      </c>
      <c r="D25" s="82">
        <f>SUM(D20:D24)</f>
        <v>7215074</v>
      </c>
      <c r="E25" s="82">
        <f>SUM(E20:E24)</f>
        <v>1066051</v>
      </c>
      <c r="F25" s="142">
        <v>0</v>
      </c>
      <c r="G25" s="82">
        <f>SUM(G20:G24)</f>
        <v>1066051</v>
      </c>
    </row>
    <row r="26" spans="1:7" x14ac:dyDescent="0.3">
      <c r="A26" s="142" t="s">
        <v>36</v>
      </c>
      <c r="B26" s="142" t="s">
        <v>37</v>
      </c>
      <c r="C26" s="80"/>
      <c r="D26" s="80"/>
      <c r="E26" s="80"/>
      <c r="F26" s="142">
        <v>0</v>
      </c>
      <c r="G26" s="80"/>
    </row>
    <row r="27" spans="1:7" s="46" customFormat="1" x14ac:dyDescent="0.3">
      <c r="A27" s="142" t="s">
        <v>431</v>
      </c>
      <c r="B27" s="142" t="s">
        <v>432</v>
      </c>
      <c r="C27" s="80"/>
      <c r="D27" s="80"/>
      <c r="E27" s="80"/>
      <c r="F27" s="142">
        <v>0</v>
      </c>
      <c r="G27" s="80"/>
    </row>
    <row r="28" spans="1:7" s="46" customFormat="1" x14ac:dyDescent="0.3">
      <c r="A28" s="142" t="s">
        <v>434</v>
      </c>
      <c r="B28" s="142" t="s">
        <v>433</v>
      </c>
      <c r="C28" s="80"/>
      <c r="D28" s="80"/>
      <c r="E28" s="80"/>
      <c r="F28" s="142">
        <v>0</v>
      </c>
      <c r="G28" s="80"/>
    </row>
    <row r="29" spans="1:7" x14ac:dyDescent="0.3">
      <c r="A29" s="142" t="s">
        <v>435</v>
      </c>
      <c r="B29" s="142" t="s">
        <v>38</v>
      </c>
      <c r="C29" s="80"/>
      <c r="D29" s="80"/>
      <c r="E29" s="80"/>
      <c r="F29" s="142">
        <v>0</v>
      </c>
      <c r="G29" s="80"/>
    </row>
    <row r="30" spans="1:7" x14ac:dyDescent="0.3">
      <c r="A30" s="142" t="s">
        <v>39</v>
      </c>
      <c r="B30" s="142" t="s">
        <v>40</v>
      </c>
      <c r="C30" s="80"/>
      <c r="D30" s="80"/>
      <c r="E30" s="80"/>
      <c r="F30" s="142">
        <v>0</v>
      </c>
      <c r="G30" s="80"/>
    </row>
    <row r="31" spans="1:7" x14ac:dyDescent="0.3">
      <c r="A31" s="142" t="s">
        <v>436</v>
      </c>
      <c r="B31" s="142" t="s">
        <v>41</v>
      </c>
      <c r="C31" s="80">
        <v>17000000</v>
      </c>
      <c r="D31" s="80">
        <v>17000000</v>
      </c>
      <c r="E31" s="80">
        <v>9714088</v>
      </c>
      <c r="F31" s="142">
        <v>0</v>
      </c>
      <c r="G31" s="80">
        <v>9714088</v>
      </c>
    </row>
    <row r="32" spans="1:7" x14ac:dyDescent="0.3">
      <c r="A32" s="142" t="s">
        <v>50</v>
      </c>
      <c r="B32" s="142" t="s">
        <v>51</v>
      </c>
      <c r="C32" s="80">
        <v>7000000</v>
      </c>
      <c r="D32" s="80">
        <v>4500000</v>
      </c>
      <c r="E32" s="80">
        <v>4342245</v>
      </c>
      <c r="F32" s="142">
        <v>0</v>
      </c>
      <c r="G32" s="80">
        <v>4342245</v>
      </c>
    </row>
    <row r="33" spans="1:7" x14ac:dyDescent="0.3">
      <c r="A33" s="142" t="s">
        <v>437</v>
      </c>
      <c r="B33" s="142" t="s">
        <v>42</v>
      </c>
      <c r="C33" s="80"/>
      <c r="D33" s="80">
        <v>4500000</v>
      </c>
      <c r="E33" s="80">
        <v>4342245</v>
      </c>
      <c r="F33" s="142">
        <v>0</v>
      </c>
      <c r="G33" s="80">
        <v>4342245</v>
      </c>
    </row>
    <row r="34" spans="1:7" x14ac:dyDescent="0.3">
      <c r="A34" s="142" t="s">
        <v>43</v>
      </c>
      <c r="B34" s="142" t="s">
        <v>44</v>
      </c>
      <c r="C34" s="80"/>
      <c r="D34" s="80"/>
      <c r="E34" s="80"/>
      <c r="F34" s="142">
        <v>0</v>
      </c>
      <c r="G34" s="80"/>
    </row>
    <row r="35" spans="1:7" x14ac:dyDescent="0.3">
      <c r="A35" s="142" t="s">
        <v>45</v>
      </c>
      <c r="B35" s="142" t="s">
        <v>46</v>
      </c>
      <c r="C35" s="80"/>
      <c r="D35" s="80"/>
      <c r="E35" s="80"/>
      <c r="F35" s="142">
        <v>0</v>
      </c>
      <c r="G35" s="80"/>
    </row>
    <row r="36" spans="1:7" x14ac:dyDescent="0.3">
      <c r="A36" s="142" t="s">
        <v>438</v>
      </c>
      <c r="B36" s="142" t="s">
        <v>47</v>
      </c>
      <c r="C36" s="80">
        <v>2000000</v>
      </c>
      <c r="D36" s="80">
        <v>0</v>
      </c>
      <c r="E36" s="80">
        <v>0</v>
      </c>
      <c r="F36" s="142">
        <v>0</v>
      </c>
      <c r="G36" s="80">
        <v>0</v>
      </c>
    </row>
    <row r="37" spans="1:7" x14ac:dyDescent="0.3">
      <c r="A37" s="142" t="s">
        <v>48</v>
      </c>
      <c r="B37" s="142" t="s">
        <v>49</v>
      </c>
      <c r="C37" s="80">
        <v>500000</v>
      </c>
      <c r="D37" s="80">
        <v>250000</v>
      </c>
      <c r="E37" s="80">
        <v>210908</v>
      </c>
      <c r="F37" s="142">
        <v>0</v>
      </c>
      <c r="G37" s="80">
        <v>210908</v>
      </c>
    </row>
    <row r="38" spans="1:7" x14ac:dyDescent="0.3">
      <c r="A38" s="142" t="s">
        <v>439</v>
      </c>
      <c r="B38" s="142" t="s">
        <v>52</v>
      </c>
      <c r="C38" s="80"/>
      <c r="D38" s="80"/>
      <c r="E38" s="80">
        <v>128618</v>
      </c>
      <c r="F38" s="142">
        <v>0</v>
      </c>
      <c r="G38" s="80">
        <v>128618</v>
      </c>
    </row>
    <row r="39" spans="1:7" x14ac:dyDescent="0.3">
      <c r="A39" s="146" t="s">
        <v>102</v>
      </c>
      <c r="B39" s="146" t="s">
        <v>282</v>
      </c>
      <c r="C39" s="82">
        <f>SUM(C31,C32,C36,C37)</f>
        <v>26500000</v>
      </c>
      <c r="D39" s="82">
        <f>SUM(D31,D32,D36,D37)</f>
        <v>21750000</v>
      </c>
      <c r="E39" s="82">
        <f>SUM(E31,E32,E37:E38)</f>
        <v>14395859</v>
      </c>
      <c r="F39" s="142">
        <v>0</v>
      </c>
      <c r="G39" s="82">
        <f>SUM(G31,G32,G37:G38)</f>
        <v>14395859</v>
      </c>
    </row>
    <row r="40" spans="1:7" x14ac:dyDescent="0.3">
      <c r="A40" s="142" t="s">
        <v>440</v>
      </c>
      <c r="B40" s="142" t="s">
        <v>130</v>
      </c>
      <c r="C40" s="80"/>
      <c r="D40" s="80"/>
      <c r="E40" s="80"/>
      <c r="F40" s="142">
        <v>0</v>
      </c>
      <c r="G40" s="80"/>
    </row>
    <row r="41" spans="1:7" x14ac:dyDescent="0.3">
      <c r="A41" s="142" t="s">
        <v>140</v>
      </c>
      <c r="B41" s="142" t="s">
        <v>131</v>
      </c>
      <c r="C41" s="80">
        <v>400000</v>
      </c>
      <c r="D41" s="80">
        <v>562800</v>
      </c>
      <c r="E41" s="80">
        <v>171700</v>
      </c>
      <c r="F41" s="142">
        <v>0</v>
      </c>
      <c r="G41" s="80">
        <v>171700</v>
      </c>
    </row>
    <row r="42" spans="1:7" x14ac:dyDescent="0.3">
      <c r="A42" s="142" t="s">
        <v>141</v>
      </c>
      <c r="B42" s="142" t="s">
        <v>132</v>
      </c>
      <c r="C42" s="80"/>
      <c r="D42" s="80"/>
      <c r="E42" s="80"/>
      <c r="F42" s="142">
        <v>0</v>
      </c>
      <c r="G42" s="80"/>
    </row>
    <row r="43" spans="1:7" x14ac:dyDescent="0.3">
      <c r="A43" s="142" t="s">
        <v>162</v>
      </c>
      <c r="B43" s="142" t="s">
        <v>133</v>
      </c>
      <c r="C43" s="80">
        <v>1080000</v>
      </c>
      <c r="D43" s="80">
        <v>1080000</v>
      </c>
      <c r="E43" s="80">
        <v>260600</v>
      </c>
      <c r="F43" s="142">
        <v>0</v>
      </c>
      <c r="G43" s="80">
        <v>260600</v>
      </c>
    </row>
    <row r="44" spans="1:7" x14ac:dyDescent="0.3">
      <c r="A44" s="142" t="s">
        <v>142</v>
      </c>
      <c r="B44" s="142" t="s">
        <v>134</v>
      </c>
      <c r="C44" s="80"/>
      <c r="D44" s="80"/>
      <c r="E44" s="80"/>
      <c r="F44" s="142">
        <v>0</v>
      </c>
      <c r="G44" s="80"/>
    </row>
    <row r="45" spans="1:7" x14ac:dyDescent="0.3">
      <c r="A45" s="142" t="s">
        <v>143</v>
      </c>
      <c r="B45" s="142" t="s">
        <v>135</v>
      </c>
      <c r="C45" s="80"/>
      <c r="D45" s="80"/>
      <c r="E45" s="80"/>
      <c r="F45" s="142">
        <v>0</v>
      </c>
      <c r="G45" s="80"/>
    </row>
    <row r="46" spans="1:7" x14ac:dyDescent="0.3">
      <c r="A46" s="142" t="s">
        <v>144</v>
      </c>
      <c r="B46" s="142" t="s">
        <v>136</v>
      </c>
      <c r="C46" s="80"/>
      <c r="D46" s="80"/>
      <c r="E46" s="80"/>
      <c r="F46" s="142">
        <v>0</v>
      </c>
      <c r="G46" s="80"/>
    </row>
    <row r="47" spans="1:7" x14ac:dyDescent="0.3">
      <c r="A47" s="142" t="s">
        <v>441</v>
      </c>
      <c r="B47" s="142" t="s">
        <v>137</v>
      </c>
      <c r="C47" s="80"/>
      <c r="D47" s="80">
        <v>4377</v>
      </c>
      <c r="E47" s="80">
        <v>4377</v>
      </c>
      <c r="F47" s="142">
        <v>0</v>
      </c>
      <c r="G47" s="80">
        <v>4377</v>
      </c>
    </row>
    <row r="48" spans="1:7" s="44" customFormat="1" x14ac:dyDescent="0.3">
      <c r="A48" s="144" t="s">
        <v>443</v>
      </c>
      <c r="B48" s="144" t="s">
        <v>442</v>
      </c>
      <c r="C48" s="84"/>
      <c r="D48" s="84"/>
      <c r="E48" s="84"/>
      <c r="F48" s="142">
        <v>0</v>
      </c>
      <c r="G48" s="84"/>
    </row>
    <row r="49" spans="1:7" s="44" customFormat="1" x14ac:dyDescent="0.3">
      <c r="A49" s="144" t="s">
        <v>445</v>
      </c>
      <c r="B49" s="144" t="s">
        <v>444</v>
      </c>
      <c r="C49" s="84"/>
      <c r="D49" s="84"/>
      <c r="E49" s="84"/>
      <c r="F49" s="142">
        <v>0</v>
      </c>
      <c r="G49" s="84"/>
    </row>
    <row r="50" spans="1:7" x14ac:dyDescent="0.3">
      <c r="A50" s="142" t="s">
        <v>145</v>
      </c>
      <c r="B50" s="142" t="s">
        <v>138</v>
      </c>
      <c r="C50" s="80"/>
      <c r="D50" s="80"/>
      <c r="E50" s="80"/>
      <c r="F50" s="142">
        <v>0</v>
      </c>
      <c r="G50" s="80"/>
    </row>
    <row r="51" spans="1:7" s="44" customFormat="1" x14ac:dyDescent="0.3">
      <c r="A51" s="144" t="s">
        <v>446</v>
      </c>
      <c r="B51" s="144" t="s">
        <v>447</v>
      </c>
      <c r="C51" s="84"/>
      <c r="D51" s="84"/>
      <c r="E51" s="84"/>
      <c r="F51" s="142">
        <v>0</v>
      </c>
      <c r="G51" s="84"/>
    </row>
    <row r="52" spans="1:7" s="44" customFormat="1" x14ac:dyDescent="0.3">
      <c r="A52" s="144" t="s">
        <v>448</v>
      </c>
      <c r="B52" s="144" t="s">
        <v>449</v>
      </c>
      <c r="C52" s="84"/>
      <c r="D52" s="84"/>
      <c r="E52" s="84"/>
      <c r="F52" s="142">
        <v>0</v>
      </c>
      <c r="G52" s="84"/>
    </row>
    <row r="53" spans="1:7" x14ac:dyDescent="0.3">
      <c r="A53" s="142" t="s">
        <v>450</v>
      </c>
      <c r="B53" s="142" t="s">
        <v>451</v>
      </c>
      <c r="C53" s="80"/>
      <c r="D53" s="80"/>
      <c r="E53" s="80"/>
      <c r="F53" s="142">
        <v>0</v>
      </c>
      <c r="G53" s="80"/>
    </row>
    <row r="54" spans="1:7" x14ac:dyDescent="0.3">
      <c r="A54" s="142" t="s">
        <v>146</v>
      </c>
      <c r="B54" s="142" t="s">
        <v>163</v>
      </c>
      <c r="C54" s="80"/>
      <c r="D54" s="80">
        <v>6028</v>
      </c>
      <c r="E54" s="80">
        <v>13787</v>
      </c>
      <c r="F54" s="142">
        <v>0</v>
      </c>
      <c r="G54" s="80">
        <v>13787</v>
      </c>
    </row>
    <row r="55" spans="1:7" x14ac:dyDescent="0.3">
      <c r="A55" s="146" t="s">
        <v>150</v>
      </c>
      <c r="B55" s="146" t="s">
        <v>139</v>
      </c>
      <c r="C55" s="82">
        <f>SUM(C40:C54)</f>
        <v>1480000</v>
      </c>
      <c r="D55" s="82">
        <f>SUM(D40:D54)</f>
        <v>1653205</v>
      </c>
      <c r="E55" s="82">
        <f>SUM(E40:E54)</f>
        <v>450464</v>
      </c>
      <c r="F55" s="142">
        <v>0</v>
      </c>
      <c r="G55" s="82">
        <f>SUM(G40:G54)</f>
        <v>450464</v>
      </c>
    </row>
    <row r="56" spans="1:7" x14ac:dyDescent="0.3">
      <c r="A56" s="142" t="s">
        <v>110</v>
      </c>
      <c r="B56" s="142" t="s">
        <v>104</v>
      </c>
      <c r="C56" s="80"/>
      <c r="D56" s="80"/>
      <c r="E56" s="80"/>
      <c r="F56" s="142">
        <v>0</v>
      </c>
      <c r="G56" s="80"/>
    </row>
    <row r="57" spans="1:7" x14ac:dyDescent="0.3">
      <c r="A57" s="142" t="s">
        <v>452</v>
      </c>
      <c r="B57" s="142" t="s">
        <v>105</v>
      </c>
      <c r="C57" s="80"/>
      <c r="D57" s="80"/>
      <c r="E57" s="80"/>
      <c r="F57" s="142">
        <v>0</v>
      </c>
      <c r="G57" s="80"/>
    </row>
    <row r="58" spans="1:7" x14ac:dyDescent="0.3">
      <c r="A58" s="142" t="s">
        <v>111</v>
      </c>
      <c r="B58" s="142" t="s">
        <v>106</v>
      </c>
      <c r="C58" s="80"/>
      <c r="D58" s="80"/>
      <c r="E58" s="80"/>
      <c r="F58" s="142">
        <v>0</v>
      </c>
      <c r="G58" s="80"/>
    </row>
    <row r="59" spans="1:7" x14ac:dyDescent="0.3">
      <c r="A59" s="142" t="s">
        <v>112</v>
      </c>
      <c r="B59" s="142" t="s">
        <v>107</v>
      </c>
      <c r="C59" s="80"/>
      <c r="D59" s="80"/>
      <c r="E59" s="80"/>
      <c r="F59" s="142">
        <v>0</v>
      </c>
      <c r="G59" s="80"/>
    </row>
    <row r="60" spans="1:7" x14ac:dyDescent="0.3">
      <c r="A60" s="142" t="s">
        <v>113</v>
      </c>
      <c r="B60" s="142" t="s">
        <v>108</v>
      </c>
      <c r="C60" s="80"/>
      <c r="D60" s="80"/>
      <c r="E60" s="80"/>
      <c r="F60" s="142">
        <v>0</v>
      </c>
      <c r="G60" s="80"/>
    </row>
    <row r="61" spans="1:7" x14ac:dyDescent="0.3">
      <c r="A61" s="146" t="s">
        <v>114</v>
      </c>
      <c r="B61" s="146" t="s">
        <v>109</v>
      </c>
      <c r="C61" s="82"/>
      <c r="D61" s="82"/>
      <c r="E61" s="82"/>
      <c r="F61" s="142">
        <v>0</v>
      </c>
      <c r="G61" s="82"/>
    </row>
    <row r="62" spans="1:7" x14ac:dyDescent="0.3">
      <c r="A62" s="142" t="s">
        <v>453</v>
      </c>
      <c r="B62" s="142" t="s">
        <v>124</v>
      </c>
      <c r="C62" s="80"/>
      <c r="D62" s="80"/>
      <c r="E62" s="80"/>
      <c r="F62" s="142">
        <v>0</v>
      </c>
      <c r="G62" s="80"/>
    </row>
    <row r="63" spans="1:7" x14ac:dyDescent="0.3">
      <c r="A63" s="142" t="s">
        <v>454</v>
      </c>
      <c r="B63" s="142" t="s">
        <v>125</v>
      </c>
      <c r="C63" s="80"/>
      <c r="D63" s="80"/>
      <c r="E63" s="80"/>
      <c r="F63" s="142">
        <v>0</v>
      </c>
      <c r="G63" s="80"/>
    </row>
    <row r="64" spans="1:7" x14ac:dyDescent="0.3">
      <c r="A64" s="142" t="s">
        <v>455</v>
      </c>
      <c r="B64" s="142" t="s">
        <v>126</v>
      </c>
      <c r="C64" s="80"/>
      <c r="D64" s="80"/>
      <c r="E64" s="80"/>
      <c r="F64" s="142">
        <v>0</v>
      </c>
      <c r="G64" s="80"/>
    </row>
    <row r="65" spans="1:7" x14ac:dyDescent="0.3">
      <c r="A65" s="142" t="s">
        <v>456</v>
      </c>
      <c r="B65" s="142" t="s">
        <v>127</v>
      </c>
      <c r="C65" s="80"/>
      <c r="D65" s="80">
        <v>669000</v>
      </c>
      <c r="E65" s="80">
        <v>669000</v>
      </c>
      <c r="F65" s="142">
        <v>0</v>
      </c>
      <c r="G65" s="80">
        <v>669000</v>
      </c>
    </row>
    <row r="66" spans="1:7" x14ac:dyDescent="0.3">
      <c r="A66" s="142" t="s">
        <v>129</v>
      </c>
      <c r="B66" s="142" t="s">
        <v>457</v>
      </c>
      <c r="C66" s="80"/>
      <c r="D66" s="80"/>
      <c r="E66" s="80"/>
      <c r="F66" s="142">
        <v>0</v>
      </c>
      <c r="G66" s="80"/>
    </row>
    <row r="67" spans="1:7" x14ac:dyDescent="0.3">
      <c r="A67" s="146" t="s">
        <v>149</v>
      </c>
      <c r="B67" s="146" t="s">
        <v>128</v>
      </c>
      <c r="C67" s="82"/>
      <c r="D67" s="82">
        <f>SUM(D62:D66)</f>
        <v>669000</v>
      </c>
      <c r="E67" s="82">
        <f>SUM(E62:E66)</f>
        <v>669000</v>
      </c>
      <c r="F67" s="142">
        <v>0</v>
      </c>
      <c r="G67" s="82">
        <f>SUM(G62:G66)</f>
        <v>669000</v>
      </c>
    </row>
    <row r="68" spans="1:7" x14ac:dyDescent="0.3">
      <c r="A68" s="142" t="s">
        <v>458</v>
      </c>
      <c r="B68" s="142" t="s">
        <v>115</v>
      </c>
      <c r="C68" s="80"/>
      <c r="D68" s="80"/>
      <c r="E68" s="80"/>
      <c r="F68" s="142">
        <v>0</v>
      </c>
      <c r="G68" s="80"/>
    </row>
    <row r="69" spans="1:7" x14ac:dyDescent="0.3">
      <c r="A69" s="142" t="s">
        <v>459</v>
      </c>
      <c r="B69" s="142" t="s">
        <v>116</v>
      </c>
      <c r="C69" s="80"/>
      <c r="D69" s="80"/>
      <c r="E69" s="80"/>
      <c r="F69" s="142">
        <v>0</v>
      </c>
      <c r="G69" s="80"/>
    </row>
    <row r="70" spans="1:7" x14ac:dyDescent="0.3">
      <c r="A70" s="142" t="s">
        <v>461</v>
      </c>
      <c r="B70" s="142" t="s">
        <v>396</v>
      </c>
      <c r="C70" s="80"/>
      <c r="D70" s="80"/>
      <c r="E70" s="80"/>
      <c r="F70" s="142">
        <v>0</v>
      </c>
      <c r="G70" s="80"/>
    </row>
    <row r="71" spans="1:7" x14ac:dyDescent="0.3">
      <c r="A71" s="142" t="s">
        <v>462</v>
      </c>
      <c r="B71" s="142" t="s">
        <v>460</v>
      </c>
      <c r="C71" s="80"/>
      <c r="D71" s="80"/>
      <c r="E71" s="80"/>
      <c r="F71" s="142">
        <v>0</v>
      </c>
      <c r="G71" s="80"/>
    </row>
    <row r="72" spans="1:7" x14ac:dyDescent="0.3">
      <c r="A72" s="142" t="s">
        <v>463</v>
      </c>
      <c r="B72" s="142" t="s">
        <v>117</v>
      </c>
      <c r="C72" s="80"/>
      <c r="D72" s="80"/>
      <c r="E72" s="80"/>
      <c r="F72" s="142">
        <v>0</v>
      </c>
      <c r="G72" s="80"/>
    </row>
    <row r="73" spans="1:7" x14ac:dyDescent="0.3">
      <c r="A73" s="146" t="s">
        <v>294</v>
      </c>
      <c r="B73" s="146" t="s">
        <v>118</v>
      </c>
      <c r="C73" s="82"/>
      <c r="D73" s="82"/>
      <c r="E73" s="82"/>
      <c r="F73" s="142">
        <v>0</v>
      </c>
      <c r="G73" s="82"/>
    </row>
    <row r="74" spans="1:7" ht="17.399999999999999" x14ac:dyDescent="0.3">
      <c r="A74" s="155" t="s">
        <v>295</v>
      </c>
      <c r="B74" s="155" t="s">
        <v>283</v>
      </c>
      <c r="C74" s="145">
        <f>SUM(C55,C39,C25,C19)</f>
        <v>61637091</v>
      </c>
      <c r="D74" s="145">
        <f>SUM(D73,D67,D61,D55,D39,D25,D13)</f>
        <v>58287004</v>
      </c>
      <c r="E74" s="145">
        <f>SUM(E55,E39,E25,E19)</f>
        <v>28664097</v>
      </c>
      <c r="F74" s="142">
        <v>0</v>
      </c>
      <c r="G74" s="145">
        <f>SUM(G55,G39,G25,G19)</f>
        <v>28664097</v>
      </c>
    </row>
    <row r="75" spans="1:7" x14ac:dyDescent="0.3">
      <c r="A75" s="142" t="s">
        <v>468</v>
      </c>
      <c r="B75" s="142" t="s">
        <v>400</v>
      </c>
      <c r="C75" s="80"/>
      <c r="D75" s="80"/>
      <c r="E75" s="80"/>
      <c r="F75" s="142">
        <v>0</v>
      </c>
      <c r="G75" s="80"/>
    </row>
    <row r="76" spans="1:7" s="44" customFormat="1" x14ac:dyDescent="0.3">
      <c r="A76" s="144" t="s">
        <v>465</v>
      </c>
      <c r="B76" s="144" t="s">
        <v>397</v>
      </c>
      <c r="C76" s="84"/>
      <c r="D76" s="84"/>
      <c r="E76" s="84"/>
      <c r="F76" s="142">
        <v>0</v>
      </c>
      <c r="G76" s="84"/>
    </row>
    <row r="77" spans="1:7" s="44" customFormat="1" x14ac:dyDescent="0.3">
      <c r="A77" s="144" t="s">
        <v>466</v>
      </c>
      <c r="B77" s="144" t="s">
        <v>398</v>
      </c>
      <c r="C77" s="84"/>
      <c r="D77" s="84"/>
      <c r="E77" s="84"/>
      <c r="F77" s="142">
        <v>0</v>
      </c>
      <c r="G77" s="84"/>
    </row>
    <row r="78" spans="1:7" s="44" customFormat="1" x14ac:dyDescent="0.3">
      <c r="A78" s="144" t="s">
        <v>467</v>
      </c>
      <c r="B78" s="144" t="s">
        <v>399</v>
      </c>
      <c r="C78" s="84"/>
      <c r="D78" s="84"/>
      <c r="E78" s="84"/>
      <c r="F78" s="142">
        <v>0</v>
      </c>
      <c r="G78" s="84"/>
    </row>
    <row r="79" spans="1:7" x14ac:dyDescent="0.3">
      <c r="A79" s="142" t="s">
        <v>469</v>
      </c>
      <c r="B79" s="142" t="s">
        <v>405</v>
      </c>
      <c r="C79" s="80"/>
      <c r="D79" s="80"/>
      <c r="E79" s="80"/>
      <c r="F79" s="142">
        <v>0</v>
      </c>
      <c r="G79" s="80"/>
    </row>
    <row r="80" spans="1:7" x14ac:dyDescent="0.3">
      <c r="A80" s="142" t="s">
        <v>470</v>
      </c>
      <c r="B80" s="142" t="s">
        <v>401</v>
      </c>
      <c r="C80" s="80"/>
      <c r="D80" s="80"/>
      <c r="E80" s="80"/>
      <c r="F80" s="142">
        <v>0</v>
      </c>
      <c r="G80" s="80"/>
    </row>
    <row r="81" spans="1:7" x14ac:dyDescent="0.3">
      <c r="A81" s="142" t="s">
        <v>471</v>
      </c>
      <c r="B81" s="142" t="s">
        <v>402</v>
      </c>
      <c r="C81" s="80"/>
      <c r="D81" s="80"/>
      <c r="E81" s="80"/>
      <c r="F81" s="142">
        <v>0</v>
      </c>
      <c r="G81" s="80"/>
    </row>
    <row r="82" spans="1:7" x14ac:dyDescent="0.3">
      <c r="A82" s="142" t="s">
        <v>472</v>
      </c>
      <c r="B82" s="142" t="s">
        <v>403</v>
      </c>
      <c r="C82" s="80"/>
      <c r="D82" s="80"/>
      <c r="E82" s="80"/>
      <c r="F82" s="142">
        <v>0</v>
      </c>
      <c r="G82" s="80"/>
    </row>
    <row r="83" spans="1:7" x14ac:dyDescent="0.3">
      <c r="A83" s="142" t="s">
        <v>473</v>
      </c>
      <c r="B83" s="142" t="s">
        <v>404</v>
      </c>
      <c r="C83" s="80"/>
      <c r="D83" s="80"/>
      <c r="E83" s="80"/>
      <c r="F83" s="142">
        <v>0</v>
      </c>
      <c r="G83" s="80"/>
    </row>
    <row r="84" spans="1:7" x14ac:dyDescent="0.3">
      <c r="A84" s="142" t="s">
        <v>474</v>
      </c>
      <c r="B84" s="142" t="s">
        <v>408</v>
      </c>
      <c r="C84" s="80">
        <v>63036888</v>
      </c>
      <c r="D84" s="80">
        <v>56628997</v>
      </c>
      <c r="E84" s="80">
        <v>56628997</v>
      </c>
      <c r="F84" s="142">
        <v>0</v>
      </c>
      <c r="G84" s="80">
        <v>56628997</v>
      </c>
    </row>
    <row r="85" spans="1:7" s="44" customFormat="1" x14ac:dyDescent="0.3">
      <c r="A85" s="144" t="s">
        <v>475</v>
      </c>
      <c r="B85" s="144" t="s">
        <v>406</v>
      </c>
      <c r="C85" s="84">
        <v>63036888</v>
      </c>
      <c r="D85" s="84">
        <v>56628997</v>
      </c>
      <c r="E85" s="84">
        <v>56628997</v>
      </c>
      <c r="F85" s="142">
        <v>0</v>
      </c>
      <c r="G85" s="84">
        <v>56628997</v>
      </c>
    </row>
    <row r="86" spans="1:7" s="44" customFormat="1" x14ac:dyDescent="0.3">
      <c r="A86" s="144" t="s">
        <v>476</v>
      </c>
      <c r="B86" s="144" t="s">
        <v>407</v>
      </c>
      <c r="C86" s="84"/>
      <c r="D86" s="84"/>
      <c r="E86" s="84"/>
      <c r="F86" s="142">
        <v>0</v>
      </c>
      <c r="G86" s="84"/>
    </row>
    <row r="87" spans="1:7" x14ac:dyDescent="0.3">
      <c r="A87" s="142" t="s">
        <v>477</v>
      </c>
      <c r="B87" s="142" t="s">
        <v>409</v>
      </c>
      <c r="C87" s="80"/>
      <c r="D87" s="80">
        <v>565149</v>
      </c>
      <c r="E87" s="80">
        <v>565149</v>
      </c>
      <c r="F87" s="142">
        <v>0</v>
      </c>
      <c r="G87" s="80">
        <v>565149</v>
      </c>
    </row>
    <row r="88" spans="1:7" x14ac:dyDescent="0.3">
      <c r="A88" s="142" t="s">
        <v>478</v>
      </c>
      <c r="B88" s="142" t="s">
        <v>410</v>
      </c>
      <c r="C88" s="80"/>
      <c r="D88" s="80"/>
      <c r="E88" s="80"/>
      <c r="F88" s="142">
        <v>0</v>
      </c>
      <c r="G88" s="80"/>
    </row>
    <row r="89" spans="1:7" x14ac:dyDescent="0.3">
      <c r="A89" s="142" t="s">
        <v>479</v>
      </c>
      <c r="B89" s="142" t="s">
        <v>412</v>
      </c>
      <c r="C89" s="80"/>
      <c r="D89" s="80"/>
      <c r="E89" s="80"/>
      <c r="F89" s="142">
        <v>0</v>
      </c>
      <c r="G89" s="80"/>
    </row>
    <row r="90" spans="1:7" x14ac:dyDescent="0.3">
      <c r="A90" s="142" t="s">
        <v>480</v>
      </c>
      <c r="B90" s="142" t="s">
        <v>413</v>
      </c>
      <c r="C90" s="80"/>
      <c r="D90" s="80"/>
      <c r="E90" s="80"/>
      <c r="F90" s="142">
        <v>0</v>
      </c>
      <c r="G90" s="80"/>
    </row>
    <row r="91" spans="1:7" x14ac:dyDescent="0.3">
      <c r="A91" s="142" t="s">
        <v>481</v>
      </c>
      <c r="B91" s="142" t="s">
        <v>414</v>
      </c>
      <c r="C91" s="80"/>
      <c r="D91" s="80"/>
      <c r="E91" s="80"/>
      <c r="F91" s="142">
        <v>0</v>
      </c>
      <c r="G91" s="80"/>
    </row>
    <row r="92" spans="1:7" x14ac:dyDescent="0.3">
      <c r="A92" s="142" t="s">
        <v>483</v>
      </c>
      <c r="B92" s="142" t="s">
        <v>482</v>
      </c>
      <c r="C92" s="80"/>
      <c r="D92" s="80"/>
      <c r="E92" s="80"/>
      <c r="F92" s="142">
        <v>0</v>
      </c>
      <c r="G92" s="80"/>
    </row>
    <row r="93" spans="1:7" s="44" customFormat="1" x14ac:dyDescent="0.3">
      <c r="A93" s="144" t="s">
        <v>486</v>
      </c>
      <c r="B93" s="144" t="s">
        <v>484</v>
      </c>
      <c r="C93" s="84"/>
      <c r="D93" s="84"/>
      <c r="E93" s="84"/>
      <c r="F93" s="142">
        <v>0</v>
      </c>
      <c r="G93" s="84"/>
    </row>
    <row r="94" spans="1:7" s="44" customFormat="1" x14ac:dyDescent="0.3">
      <c r="A94" s="144" t="s">
        <v>487</v>
      </c>
      <c r="B94" s="144" t="s">
        <v>485</v>
      </c>
      <c r="C94" s="84"/>
      <c r="D94" s="84"/>
      <c r="E94" s="84"/>
      <c r="F94" s="142">
        <v>0</v>
      </c>
      <c r="G94" s="84"/>
    </row>
    <row r="95" spans="1:7" s="43" customFormat="1" x14ac:dyDescent="0.3">
      <c r="A95" s="146" t="s">
        <v>464</v>
      </c>
      <c r="B95" s="146" t="s">
        <v>411</v>
      </c>
      <c r="C95" s="82">
        <f>SUM(C84)</f>
        <v>63036888</v>
      </c>
      <c r="D95" s="82">
        <f>D75+D79+D84+D87+D88+D89+D90+D91</f>
        <v>57194146</v>
      </c>
      <c r="E95" s="82">
        <f>E75+E79+E84+E87+E88+E89+E90+E91</f>
        <v>57194146</v>
      </c>
      <c r="F95" s="142">
        <v>0</v>
      </c>
      <c r="G95" s="82">
        <f>G75+G79+G84+G87+G88+G89+G90+G91</f>
        <v>57194146</v>
      </c>
    </row>
    <row r="96" spans="1:7" x14ac:dyDescent="0.3">
      <c r="A96" s="142" t="s">
        <v>489</v>
      </c>
      <c r="B96" s="142" t="s">
        <v>415</v>
      </c>
      <c r="C96" s="80"/>
      <c r="D96" s="80"/>
      <c r="E96" s="80"/>
      <c r="F96" s="142">
        <v>0</v>
      </c>
      <c r="G96" s="80"/>
    </row>
    <row r="97" spans="1:7" x14ac:dyDescent="0.3">
      <c r="A97" s="142" t="s">
        <v>490</v>
      </c>
      <c r="B97" s="142" t="s">
        <v>416</v>
      </c>
      <c r="C97" s="80"/>
      <c r="D97" s="80"/>
      <c r="E97" s="80"/>
      <c r="F97" s="142">
        <v>0</v>
      </c>
      <c r="G97" s="80"/>
    </row>
    <row r="98" spans="1:7" x14ac:dyDescent="0.3">
      <c r="A98" s="142" t="s">
        <v>491</v>
      </c>
      <c r="B98" s="142" t="s">
        <v>417</v>
      </c>
      <c r="C98" s="80"/>
      <c r="D98" s="80"/>
      <c r="E98" s="80"/>
      <c r="F98" s="142">
        <v>0</v>
      </c>
      <c r="G98" s="80"/>
    </row>
    <row r="99" spans="1:7" x14ac:dyDescent="0.3">
      <c r="A99" s="142" t="s">
        <v>492</v>
      </c>
      <c r="B99" s="142" t="s">
        <v>418</v>
      </c>
      <c r="C99" s="80"/>
      <c r="D99" s="80"/>
      <c r="E99" s="80"/>
      <c r="F99" s="142">
        <v>0</v>
      </c>
      <c r="G99" s="80"/>
    </row>
    <row r="100" spans="1:7" x14ac:dyDescent="0.3">
      <c r="A100" s="142" t="s">
        <v>493</v>
      </c>
      <c r="B100" s="142" t="s">
        <v>494</v>
      </c>
      <c r="C100" s="80"/>
      <c r="D100" s="80"/>
      <c r="E100" s="80"/>
      <c r="F100" s="142">
        <v>0</v>
      </c>
      <c r="G100" s="80"/>
    </row>
    <row r="101" spans="1:7" s="35" customFormat="1" x14ac:dyDescent="0.3">
      <c r="A101" s="146" t="s">
        <v>488</v>
      </c>
      <c r="B101" s="146" t="s">
        <v>419</v>
      </c>
      <c r="C101" s="82"/>
      <c r="D101" s="82"/>
      <c r="E101" s="82"/>
      <c r="F101" s="142">
        <v>0</v>
      </c>
      <c r="G101" s="82"/>
    </row>
    <row r="102" spans="1:7" s="35" customFormat="1" x14ac:dyDescent="0.3">
      <c r="A102" s="146" t="s">
        <v>495</v>
      </c>
      <c r="B102" s="146" t="s">
        <v>420</v>
      </c>
      <c r="C102" s="82"/>
      <c r="D102" s="82"/>
      <c r="E102" s="82"/>
      <c r="F102" s="142">
        <v>0</v>
      </c>
      <c r="G102" s="82"/>
    </row>
    <row r="103" spans="1:7" s="35" customFormat="1" x14ac:dyDescent="0.3">
      <c r="A103" s="146" t="s">
        <v>496</v>
      </c>
      <c r="B103" s="146" t="s">
        <v>497</v>
      </c>
      <c r="C103" s="82"/>
      <c r="D103" s="82"/>
      <c r="E103" s="82"/>
      <c r="F103" s="142">
        <v>0</v>
      </c>
      <c r="G103" s="82"/>
    </row>
    <row r="104" spans="1:7" x14ac:dyDescent="0.3">
      <c r="A104" s="146" t="s">
        <v>514</v>
      </c>
      <c r="B104" s="146" t="s">
        <v>284</v>
      </c>
      <c r="C104" s="82">
        <f>SUM(C95,C101,C102,C103)</f>
        <v>63036888</v>
      </c>
      <c r="D104" s="82">
        <f>D95+D101+D102</f>
        <v>57194146</v>
      </c>
      <c r="E104" s="82">
        <f>E95+E101+E102</f>
        <v>57194146</v>
      </c>
      <c r="F104" s="142">
        <v>0</v>
      </c>
      <c r="G104" s="82">
        <f>G95+G101+G102</f>
        <v>57194146</v>
      </c>
    </row>
    <row r="105" spans="1:7" ht="20.399999999999999" x14ac:dyDescent="0.3">
      <c r="A105" s="156" t="s">
        <v>297</v>
      </c>
      <c r="B105" s="156" t="s">
        <v>285</v>
      </c>
      <c r="C105" s="147">
        <f>SUM(C104,C74)</f>
        <v>124673979</v>
      </c>
      <c r="D105" s="147">
        <f>D19+D25+D39+D55+D61+D67+D73+D104</f>
        <v>115481150</v>
      </c>
      <c r="E105" s="147">
        <f>E19+E25+E39+E55+E61+E67+E73+E104</f>
        <v>86527243</v>
      </c>
      <c r="F105" s="142">
        <v>0</v>
      </c>
      <c r="G105" s="147">
        <f>G19+G25+G39+G55+G61+G67+G73+G104</f>
        <v>86527243</v>
      </c>
    </row>
  </sheetData>
  <mergeCells count="3">
    <mergeCell ref="A1:E1"/>
    <mergeCell ref="A2:E2"/>
    <mergeCell ref="A3:F3"/>
  </mergeCells>
  <phoneticPr fontId="6" type="noConversion"/>
  <printOptions horizontalCentered="1"/>
  <pageMargins left="0" right="0" top="0.35433070866141736" bottom="0.35433070866141736" header="0.31496062992125984" footer="0.31496062992125984"/>
  <pageSetup paperSize="8" scale="66" fitToWidth="0" orientation="portrait" r:id="rId1"/>
  <headerFooter>
    <oddFooter>&amp;C-&amp;P-</oddFooter>
  </headerFooter>
  <rowBreaks count="1" manualBreakCount="1">
    <brk id="5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H21"/>
  <sheetViews>
    <sheetView topLeftCell="A3" workbookViewId="0">
      <selection activeCell="G8" sqref="G8"/>
    </sheetView>
  </sheetViews>
  <sheetFormatPr defaultColWidth="9.109375" defaultRowHeight="13.8" x14ac:dyDescent="0.3"/>
  <cols>
    <col min="1" max="1" width="70.6640625" style="47" bestFit="1" customWidth="1"/>
    <col min="2" max="2" width="9.109375" style="48"/>
    <col min="3" max="3" width="22.6640625" style="51" customWidth="1"/>
    <col min="4" max="5" width="22.6640625" style="47" customWidth="1"/>
    <col min="6" max="6" width="14" style="47" customWidth="1"/>
    <col min="7" max="7" width="17" style="47" customWidth="1"/>
    <col min="8" max="16384" width="9.109375" style="47"/>
  </cols>
  <sheetData>
    <row r="1" spans="1:8" ht="15.6" x14ac:dyDescent="0.3">
      <c r="A1" s="247" t="str">
        <f>+'kiadás-bevétel'!A1</f>
        <v xml:space="preserve">    /2020 (VII.   ) Önkormányzati rendelet </v>
      </c>
      <c r="B1" s="247"/>
      <c r="C1" s="247"/>
      <c r="D1" s="247"/>
      <c r="E1" s="247"/>
      <c r="F1" s="47" t="s">
        <v>651</v>
      </c>
    </row>
    <row r="2" spans="1:8" ht="15.6" x14ac:dyDescent="0.3">
      <c r="A2" s="247" t="s">
        <v>102</v>
      </c>
      <c r="B2" s="247"/>
      <c r="C2" s="247"/>
      <c r="D2" s="247"/>
      <c r="E2" s="247"/>
    </row>
    <row r="3" spans="1:8" ht="15.6" x14ac:dyDescent="0.3">
      <c r="A3" s="247"/>
      <c r="B3" s="247"/>
      <c r="C3" s="247"/>
      <c r="D3" s="247"/>
      <c r="E3" s="247"/>
    </row>
    <row r="4" spans="1:8" ht="15.6" x14ac:dyDescent="0.3">
      <c r="A4" s="30"/>
      <c r="C4" s="9"/>
      <c r="D4" s="13"/>
      <c r="E4" s="11"/>
    </row>
    <row r="5" spans="1:8" ht="15.6" x14ac:dyDescent="0.3">
      <c r="C5" s="36"/>
      <c r="D5" s="34"/>
      <c r="E5" s="37"/>
      <c r="G5" s="35" t="s">
        <v>551</v>
      </c>
    </row>
    <row r="6" spans="1:8" ht="78" x14ac:dyDescent="0.3">
      <c r="A6" s="66" t="str">
        <f>+'kiadás-bevétel'!A4</f>
        <v>Megnevezés</v>
      </c>
      <c r="B6" s="66" t="str">
        <f>+'kiadás-bevétel'!B4</f>
        <v>Rovat-kód</v>
      </c>
      <c r="C6" s="66" t="s">
        <v>535</v>
      </c>
      <c r="D6" s="66" t="s">
        <v>670</v>
      </c>
      <c r="E6" s="66" t="s">
        <v>668</v>
      </c>
      <c r="F6" s="66" t="s">
        <v>676</v>
      </c>
      <c r="G6" s="66" t="s">
        <v>681</v>
      </c>
    </row>
    <row r="7" spans="1:8" x14ac:dyDescent="0.3">
      <c r="A7" s="157" t="str">
        <f>+'2.bev.'!A26</f>
        <v>Jövedelemadók</v>
      </c>
      <c r="B7" s="157" t="str">
        <f>+'2.bev.'!B26</f>
        <v>B31</v>
      </c>
      <c r="C7" s="158">
        <v>0</v>
      </c>
      <c r="D7" s="158"/>
      <c r="E7" s="158">
        <v>0</v>
      </c>
      <c r="F7" s="49">
        <v>0</v>
      </c>
      <c r="G7" s="158">
        <v>0</v>
      </c>
    </row>
    <row r="8" spans="1:8" x14ac:dyDescent="0.3">
      <c r="A8" s="157" t="str">
        <f>+'2.bev.'!A29</f>
        <v>Szociális hozzájárulási adó és járulékok</v>
      </c>
      <c r="B8" s="157" t="str">
        <f>+'2.bev.'!B29</f>
        <v>B32</v>
      </c>
      <c r="C8" s="158">
        <v>0</v>
      </c>
      <c r="D8" s="158"/>
      <c r="E8" s="158">
        <v>0</v>
      </c>
      <c r="F8" s="49">
        <v>0</v>
      </c>
      <c r="G8" s="158">
        <v>0</v>
      </c>
    </row>
    <row r="9" spans="1:8" x14ac:dyDescent="0.3">
      <c r="A9" s="157" t="str">
        <f>+'2.bev.'!A30</f>
        <v>Bérhez és foglalkoztatáshoz kapcsolódó adók</v>
      </c>
      <c r="B9" s="157" t="str">
        <f>+'2.bev.'!B30</f>
        <v>B33</v>
      </c>
      <c r="C9" s="158">
        <v>0</v>
      </c>
      <c r="D9" s="158"/>
      <c r="E9" s="158">
        <v>0</v>
      </c>
      <c r="F9" s="49">
        <v>0</v>
      </c>
      <c r="G9" s="158">
        <v>0</v>
      </c>
    </row>
    <row r="10" spans="1:8" ht="15.6" x14ac:dyDescent="0.3">
      <c r="A10" s="159" t="str">
        <f>+'2.bev.'!A31</f>
        <v>Vagyoni tipusú adók</v>
      </c>
      <c r="B10" s="159" t="str">
        <f>+'2.bev.'!B31</f>
        <v>B34</v>
      </c>
      <c r="C10" s="82">
        <v>17000000</v>
      </c>
      <c r="D10" s="82">
        <v>17000000</v>
      </c>
      <c r="E10" s="82">
        <v>9714088</v>
      </c>
      <c r="F10" s="49">
        <v>0</v>
      </c>
      <c r="G10" s="82">
        <v>9714088</v>
      </c>
    </row>
    <row r="11" spans="1:8" s="50" customFormat="1" ht="15.6" x14ac:dyDescent="0.3">
      <c r="A11" s="160" t="s">
        <v>498</v>
      </c>
      <c r="B11" s="161"/>
      <c r="C11" s="162">
        <v>17000000</v>
      </c>
      <c r="D11" s="162">
        <v>17000000</v>
      </c>
      <c r="E11" s="162">
        <v>9714088</v>
      </c>
      <c r="F11" s="49">
        <v>0</v>
      </c>
      <c r="G11" s="162">
        <v>9714088</v>
      </c>
    </row>
    <row r="12" spans="1:8" ht="15.6" x14ac:dyDescent="0.3">
      <c r="A12" s="163" t="str">
        <f>+'2.bev.'!A32</f>
        <v>Termékek és szolgáltatások adói</v>
      </c>
      <c r="B12" s="163" t="str">
        <f>+'2.bev.'!B32</f>
        <v>B35</v>
      </c>
      <c r="C12" s="82">
        <f>C13+C15+C16+C17+C18</f>
        <v>9500000</v>
      </c>
      <c r="D12" s="81">
        <f>D13+D15+D16+D17+D18</f>
        <v>4750000</v>
      </c>
      <c r="E12" s="82">
        <f>E13+E15+E16+E17+E18</f>
        <v>4553153</v>
      </c>
      <c r="F12" s="49">
        <v>0</v>
      </c>
      <c r="G12" s="82">
        <f>G13+G15+G16+G17+G18</f>
        <v>4553153</v>
      </c>
      <c r="H12" s="51"/>
    </row>
    <row r="13" spans="1:8" ht="15.6" x14ac:dyDescent="0.3">
      <c r="A13" s="164" t="str">
        <f>+'2.bev.'!A33</f>
        <v>Értékesítési és forgalmi adók</v>
      </c>
      <c r="B13" s="164" t="str">
        <f>+'2.bev.'!B33</f>
        <v>B351</v>
      </c>
      <c r="C13" s="80">
        <f t="shared" ref="C13" si="0">SUM(C14)</f>
        <v>7000000</v>
      </c>
      <c r="D13" s="80">
        <v>4500000</v>
      </c>
      <c r="E13" s="80">
        <v>4342245</v>
      </c>
      <c r="F13" s="49">
        <v>0</v>
      </c>
      <c r="G13" s="80">
        <v>4342245</v>
      </c>
    </row>
    <row r="14" spans="1:8" s="50" customFormat="1" ht="15.6" x14ac:dyDescent="0.3">
      <c r="A14" s="160" t="s">
        <v>508</v>
      </c>
      <c r="B14" s="161"/>
      <c r="C14" s="162">
        <v>7000000</v>
      </c>
      <c r="D14" s="80">
        <v>4500000</v>
      </c>
      <c r="E14" s="80">
        <v>4342245</v>
      </c>
      <c r="F14" s="49">
        <v>0</v>
      </c>
      <c r="G14" s="80">
        <v>4342245</v>
      </c>
    </row>
    <row r="15" spans="1:8" ht="15.6" x14ac:dyDescent="0.3">
      <c r="A15" s="165" t="str">
        <f>+'2.bev.'!A34</f>
        <v>Fogyasztási adók</v>
      </c>
      <c r="B15" s="165" t="str">
        <f>+'2.bev.'!B34</f>
        <v>B352</v>
      </c>
      <c r="C15" s="80">
        <v>0</v>
      </c>
      <c r="D15" s="80"/>
      <c r="E15" s="80">
        <v>0</v>
      </c>
      <c r="F15" s="49">
        <v>0</v>
      </c>
      <c r="G15" s="80">
        <v>0</v>
      </c>
    </row>
    <row r="16" spans="1:8" ht="15.6" x14ac:dyDescent="0.3">
      <c r="A16" s="165" t="str">
        <f>+'2.bev.'!A35</f>
        <v>Pénzügyi monopóliumok nyereségét terhelő adók</v>
      </c>
      <c r="B16" s="165" t="str">
        <f>+'2.bev.'!B35</f>
        <v>B353</v>
      </c>
      <c r="C16" s="80">
        <v>0</v>
      </c>
      <c r="D16" s="80"/>
      <c r="E16" s="80">
        <v>0</v>
      </c>
      <c r="F16" s="49">
        <v>0</v>
      </c>
      <c r="G16" s="80">
        <v>0</v>
      </c>
    </row>
    <row r="17" spans="1:7" ht="15.6" x14ac:dyDescent="0.3">
      <c r="A17" s="165" t="str">
        <f>+'2.bev.'!A36</f>
        <v>Gépjárműadók</v>
      </c>
      <c r="B17" s="165" t="str">
        <f>+'2.bev.'!B36</f>
        <v>B354</v>
      </c>
      <c r="C17" s="80">
        <v>2000000</v>
      </c>
      <c r="D17" s="80">
        <v>0</v>
      </c>
      <c r="E17" s="80">
        <v>0</v>
      </c>
      <c r="F17" s="49">
        <v>0</v>
      </c>
      <c r="G17" s="80">
        <v>0</v>
      </c>
    </row>
    <row r="18" spans="1:7" ht="15.6" x14ac:dyDescent="0.3">
      <c r="A18" s="165" t="str">
        <f>+'2.bev.'!A37</f>
        <v>Egyéb áruhasználati és szolgáltatási adók</v>
      </c>
      <c r="B18" s="165" t="str">
        <f>+'2.bev.'!B37</f>
        <v>B355</v>
      </c>
      <c r="C18" s="80">
        <f>SUM(C19)</f>
        <v>500000</v>
      </c>
      <c r="D18" s="158">
        <v>250000</v>
      </c>
      <c r="E18" s="80">
        <v>210908</v>
      </c>
      <c r="F18" s="49">
        <v>0</v>
      </c>
      <c r="G18" s="80">
        <v>210908</v>
      </c>
    </row>
    <row r="19" spans="1:7" s="52" customFormat="1" ht="15.6" x14ac:dyDescent="0.3">
      <c r="A19" s="161" t="s">
        <v>509</v>
      </c>
      <c r="B19" s="166"/>
      <c r="C19" s="80">
        <v>500000</v>
      </c>
      <c r="D19" s="158">
        <v>250000</v>
      </c>
      <c r="E19" s="80">
        <v>210908</v>
      </c>
      <c r="F19" s="49">
        <v>0</v>
      </c>
      <c r="G19" s="80">
        <v>210908</v>
      </c>
    </row>
    <row r="20" spans="1:7" ht="15.6" x14ac:dyDescent="0.3">
      <c r="A20" s="159" t="str">
        <f>+'2.bev.'!A38</f>
        <v>Egyéb közhatalmi bevételek</v>
      </c>
      <c r="B20" s="159" t="str">
        <f>+'2.bev.'!B38</f>
        <v>B36</v>
      </c>
      <c r="C20" s="82">
        <v>0</v>
      </c>
      <c r="D20" s="82"/>
      <c r="E20" s="82">
        <v>128618</v>
      </c>
      <c r="F20" s="49">
        <v>0</v>
      </c>
      <c r="G20" s="82">
        <v>128618</v>
      </c>
    </row>
    <row r="21" spans="1:7" ht="15.6" x14ac:dyDescent="0.3">
      <c r="A21" s="163" t="str">
        <f>+'2.bev.'!A39</f>
        <v>Közhatalmi bevételek</v>
      </c>
      <c r="B21" s="163" t="str">
        <f>+'2.bev.'!B39</f>
        <v>B3</v>
      </c>
      <c r="C21" s="81">
        <f>C7+C8+C9+C10+C12+C20</f>
        <v>26500000</v>
      </c>
      <c r="D21" s="81">
        <f>D7+D8+D9+D10+D12+D20</f>
        <v>21750000</v>
      </c>
      <c r="E21" s="81">
        <f>E7+E8+E9+E10+E12+E20</f>
        <v>14395859</v>
      </c>
      <c r="F21" s="49">
        <v>0</v>
      </c>
      <c r="G21" s="81">
        <f>G7+G8+G9+G10+G12+G20</f>
        <v>14395859</v>
      </c>
    </row>
  </sheetData>
  <mergeCells count="3">
    <mergeCell ref="A1:E1"/>
    <mergeCell ref="A2:E2"/>
    <mergeCell ref="A3:E3"/>
  </mergeCells>
  <phoneticPr fontId="6" type="noConversion"/>
  <printOptions horizontalCentered="1"/>
  <pageMargins left="0.35433070866141736" right="0.35433070866141736" top="0.98425196850393704" bottom="0.98425196850393704" header="0.51181102362204722" footer="0.51181102362204722"/>
  <pageSetup paperSize="9" scale="7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G37"/>
  <sheetViews>
    <sheetView topLeftCell="A22" workbookViewId="0">
      <selection activeCell="G9" sqref="G9:G10"/>
    </sheetView>
  </sheetViews>
  <sheetFormatPr defaultColWidth="9.109375" defaultRowHeight="15.6" x14ac:dyDescent="0.3"/>
  <cols>
    <col min="1" max="1" width="86.44140625" style="19" bestFit="1" customWidth="1"/>
    <col min="2" max="2" width="9.109375" style="34"/>
    <col min="3" max="5" width="22.6640625" style="19" customWidth="1"/>
    <col min="6" max="6" width="14.44140625" style="19" customWidth="1"/>
    <col min="7" max="7" width="14.109375" style="19" customWidth="1"/>
    <col min="8" max="16384" width="9.109375" style="19"/>
  </cols>
  <sheetData>
    <row r="1" spans="1:7" x14ac:dyDescent="0.3">
      <c r="A1" s="247" t="str">
        <f>+'kiadás-bevétel'!A1</f>
        <v xml:space="preserve">    /2020 (VII.   ) Önkormányzati rendelet </v>
      </c>
      <c r="B1" s="247"/>
      <c r="C1" s="247"/>
      <c r="D1" s="247"/>
      <c r="E1" s="247"/>
    </row>
    <row r="2" spans="1:7" ht="31.5" customHeight="1" x14ac:dyDescent="0.3">
      <c r="A2" s="248" t="s">
        <v>147</v>
      </c>
      <c r="B2" s="248"/>
      <c r="C2" s="248"/>
      <c r="D2" s="248"/>
      <c r="E2" s="248"/>
      <c r="F2" s="19" t="s">
        <v>652</v>
      </c>
    </row>
    <row r="3" spans="1:7" x14ac:dyDescent="0.3">
      <c r="A3" s="247"/>
      <c r="B3" s="247"/>
      <c r="C3" s="247"/>
      <c r="D3" s="247"/>
      <c r="E3" s="247"/>
    </row>
    <row r="4" spans="1:7" x14ac:dyDescent="0.3">
      <c r="C4" s="9"/>
      <c r="D4" s="10"/>
      <c r="E4" s="11"/>
    </row>
    <row r="5" spans="1:7" x14ac:dyDescent="0.3">
      <c r="A5" s="30"/>
      <c r="C5" s="36"/>
      <c r="E5" s="53"/>
      <c r="G5" s="35" t="s">
        <v>551</v>
      </c>
    </row>
    <row r="6" spans="1:7" ht="62.4" x14ac:dyDescent="0.3">
      <c r="A6" s="66" t="str">
        <f>+'kiadás-bevétel'!A4</f>
        <v>Megnevezés</v>
      </c>
      <c r="B6" s="66" t="str">
        <f>+'kiadás-bevétel'!B4</f>
        <v>Rovat-kód</v>
      </c>
      <c r="C6" s="66" t="s">
        <v>535</v>
      </c>
      <c r="D6" s="66" t="s">
        <v>670</v>
      </c>
      <c r="E6" s="66" t="s">
        <v>668</v>
      </c>
      <c r="F6" s="66" t="s">
        <v>680</v>
      </c>
      <c r="G6" s="66" t="s">
        <v>681</v>
      </c>
    </row>
    <row r="7" spans="1:7" x14ac:dyDescent="0.3">
      <c r="A7" s="142" t="str">
        <f>+'2.bev.'!A14</f>
        <v>Elvonások és befizetések bevételei</v>
      </c>
      <c r="B7" s="142" t="str">
        <f>+'2.bev.'!B14</f>
        <v>B12</v>
      </c>
      <c r="C7" s="167">
        <v>0</v>
      </c>
      <c r="D7" s="167">
        <v>0</v>
      </c>
      <c r="E7" s="167">
        <v>0</v>
      </c>
      <c r="F7" s="19">
        <v>0</v>
      </c>
      <c r="G7" s="167">
        <v>0</v>
      </c>
    </row>
    <row r="8" spans="1:7" x14ac:dyDescent="0.3">
      <c r="A8" s="142" t="str">
        <f>+'2.bev.'!A15</f>
        <v>Működési célú garancia- és kezességvállalásból származó megtérülések államháztartáson belülről</v>
      </c>
      <c r="B8" s="142" t="str">
        <f>+'2.bev.'!B15</f>
        <v>B13</v>
      </c>
      <c r="C8" s="167">
        <v>0</v>
      </c>
      <c r="D8" s="167">
        <v>0</v>
      </c>
      <c r="E8" s="167">
        <v>0</v>
      </c>
      <c r="F8" s="220">
        <v>0</v>
      </c>
      <c r="G8" s="167">
        <v>0</v>
      </c>
    </row>
    <row r="9" spans="1:7" x14ac:dyDescent="0.3">
      <c r="A9" s="142" t="str">
        <f>+'2.bev.'!A16</f>
        <v>Működési célú visszatérítendő támogatások, kölcsönök visszatérülése államháztartáson belülről</v>
      </c>
      <c r="B9" s="142" t="str">
        <f>+'2.bev.'!B16</f>
        <v>B14</v>
      </c>
      <c r="C9" s="167">
        <v>0</v>
      </c>
      <c r="D9" s="167">
        <v>0</v>
      </c>
      <c r="E9" s="167">
        <v>0</v>
      </c>
      <c r="F9" s="220">
        <v>0</v>
      </c>
      <c r="G9" s="167">
        <v>0</v>
      </c>
    </row>
    <row r="10" spans="1:7" x14ac:dyDescent="0.3">
      <c r="A10" s="142" t="str">
        <f>+'2.bev.'!A17</f>
        <v>Működési célú visszatérítendő támogatások, kölcsönök igénybevétele államháztartáson belülről</v>
      </c>
      <c r="B10" s="142" t="str">
        <f>+'2.bev.'!B17</f>
        <v>B15</v>
      </c>
      <c r="C10" s="167">
        <v>0</v>
      </c>
      <c r="D10" s="167">
        <v>0</v>
      </c>
      <c r="E10" s="167">
        <v>0</v>
      </c>
      <c r="F10" s="220">
        <v>0</v>
      </c>
      <c r="G10" s="167">
        <v>0</v>
      </c>
    </row>
    <row r="11" spans="1:7" x14ac:dyDescent="0.3">
      <c r="A11" s="142" t="str">
        <f>+'2.bev.'!A18</f>
        <v>Egyéb működési célú támogatások bevételei államháztartáson belülről</v>
      </c>
      <c r="B11" s="142" t="str">
        <f>+'2.bev.'!B18</f>
        <v>B16</v>
      </c>
      <c r="C11" s="167">
        <v>0</v>
      </c>
      <c r="D11" s="167">
        <v>677826</v>
      </c>
      <c r="E11" s="167">
        <v>702826</v>
      </c>
      <c r="F11" s="220">
        <v>0</v>
      </c>
      <c r="G11" s="167">
        <v>702826</v>
      </c>
    </row>
    <row r="12" spans="1:7" ht="31.2" x14ac:dyDescent="0.3">
      <c r="A12" s="168" t="s">
        <v>148</v>
      </c>
      <c r="B12" s="169" t="s">
        <v>119</v>
      </c>
      <c r="C12" s="82">
        <f>SUM(C7:C11)</f>
        <v>0</v>
      </c>
      <c r="D12" s="82">
        <f t="shared" ref="D12:E12" si="0">SUM(D7:D11)</f>
        <v>677826</v>
      </c>
      <c r="E12" s="82">
        <f t="shared" si="0"/>
        <v>702826</v>
      </c>
      <c r="F12" s="220">
        <v>0</v>
      </c>
      <c r="G12" s="82">
        <f t="shared" ref="G12" si="1">SUM(G7:G11)</f>
        <v>702826</v>
      </c>
    </row>
    <row r="13" spans="1:7" x14ac:dyDescent="0.3">
      <c r="A13" s="170"/>
      <c r="B13" s="171"/>
      <c r="C13" s="170"/>
      <c r="D13" s="170"/>
      <c r="E13" s="170"/>
      <c r="G13" s="170"/>
    </row>
    <row r="14" spans="1:7" x14ac:dyDescent="0.3">
      <c r="A14" s="142" t="str">
        <f>+'2.bev.'!A40</f>
        <v>Készletértékesítés ellenértéke</v>
      </c>
      <c r="B14" s="142" t="str">
        <f>+'2.bev.'!B40</f>
        <v>B401</v>
      </c>
      <c r="C14" s="80">
        <v>0</v>
      </c>
      <c r="D14" s="80">
        <v>0</v>
      </c>
      <c r="E14" s="80">
        <v>0</v>
      </c>
      <c r="F14" s="220">
        <v>0</v>
      </c>
      <c r="G14" s="80">
        <v>0</v>
      </c>
    </row>
    <row r="15" spans="1:7" x14ac:dyDescent="0.3">
      <c r="A15" s="142" t="str">
        <f>+'2.bev.'!A41</f>
        <v>Szolgáltatások ellenértéke</v>
      </c>
      <c r="B15" s="142" t="str">
        <f>+'2.bev.'!B41</f>
        <v>B402</v>
      </c>
      <c r="C15" s="80">
        <v>400000</v>
      </c>
      <c r="D15" s="80">
        <v>562800</v>
      </c>
      <c r="E15" s="80">
        <v>171700</v>
      </c>
      <c r="F15" s="220">
        <v>0</v>
      </c>
      <c r="G15" s="80">
        <v>171700</v>
      </c>
    </row>
    <row r="16" spans="1:7" x14ac:dyDescent="0.3">
      <c r="A16" s="142" t="str">
        <f>+'2.bev.'!A42</f>
        <v>Közvetített szolgáltatások értéke</v>
      </c>
      <c r="B16" s="142" t="str">
        <f>+'2.bev.'!B42</f>
        <v>B403</v>
      </c>
      <c r="C16" s="80">
        <v>0</v>
      </c>
      <c r="D16" s="80">
        <v>0</v>
      </c>
      <c r="E16" s="80">
        <v>0</v>
      </c>
      <c r="F16" s="220">
        <v>0</v>
      </c>
      <c r="G16" s="80">
        <v>0</v>
      </c>
    </row>
    <row r="17" spans="1:7" x14ac:dyDescent="0.3">
      <c r="A17" s="142" t="str">
        <f>+'2.bev.'!A43</f>
        <v>Tulajdonosi bevételek</v>
      </c>
      <c r="B17" s="142" t="str">
        <f>+'2.bev.'!B43</f>
        <v>B404</v>
      </c>
      <c r="C17" s="80">
        <v>1080000</v>
      </c>
      <c r="D17" s="80">
        <v>1080000</v>
      </c>
      <c r="E17" s="80">
        <v>260600</v>
      </c>
      <c r="F17" s="220">
        <v>0</v>
      </c>
      <c r="G17" s="80">
        <v>260600</v>
      </c>
    </row>
    <row r="18" spans="1:7" x14ac:dyDescent="0.3">
      <c r="A18" s="142" t="str">
        <f>+'2.bev.'!A44</f>
        <v>Ellátási díjak</v>
      </c>
      <c r="B18" s="142" t="str">
        <f>+'2.bev.'!B44</f>
        <v>B405</v>
      </c>
      <c r="C18" s="80">
        <v>0</v>
      </c>
      <c r="D18" s="80">
        <v>0</v>
      </c>
      <c r="E18" s="80">
        <v>0</v>
      </c>
      <c r="F18" s="220">
        <v>0</v>
      </c>
      <c r="G18" s="80">
        <v>0</v>
      </c>
    </row>
    <row r="19" spans="1:7" x14ac:dyDescent="0.3">
      <c r="A19" s="142" t="str">
        <f>+'2.bev.'!A45</f>
        <v>Kiszámlázott általános forgalmi adó</v>
      </c>
      <c r="B19" s="142" t="str">
        <f>+'2.bev.'!B45</f>
        <v>B406</v>
      </c>
      <c r="C19" s="80">
        <v>0</v>
      </c>
      <c r="D19" s="80">
        <v>0</v>
      </c>
      <c r="E19" s="80">
        <v>0</v>
      </c>
      <c r="F19" s="220">
        <v>0</v>
      </c>
      <c r="G19" s="80">
        <v>0</v>
      </c>
    </row>
    <row r="20" spans="1:7" x14ac:dyDescent="0.3">
      <c r="A20" s="142" t="str">
        <f>+'2.bev.'!A46</f>
        <v>Általános forgalmi adó visszatérítése</v>
      </c>
      <c r="B20" s="142" t="str">
        <f>+'2.bev.'!B46</f>
        <v>B407</v>
      </c>
      <c r="C20" s="80">
        <v>0</v>
      </c>
      <c r="D20" s="80">
        <v>0</v>
      </c>
      <c r="E20" s="80">
        <v>0</v>
      </c>
      <c r="F20" s="220">
        <v>0</v>
      </c>
      <c r="G20" s="80">
        <v>0</v>
      </c>
    </row>
    <row r="21" spans="1:7" x14ac:dyDescent="0.3">
      <c r="A21" s="142" t="str">
        <f>+'2.bev.'!A47</f>
        <v>Kamatbevételek és más nyereségjellegű bevételek</v>
      </c>
      <c r="B21" s="142" t="str">
        <f>+'2.bev.'!B47</f>
        <v>B408</v>
      </c>
      <c r="C21" s="80">
        <f>SUM(C22:C23)</f>
        <v>0</v>
      </c>
      <c r="D21" s="80">
        <v>4377</v>
      </c>
      <c r="E21" s="80">
        <v>4377</v>
      </c>
      <c r="F21" s="220">
        <v>0</v>
      </c>
      <c r="G21" s="80">
        <v>4377</v>
      </c>
    </row>
    <row r="22" spans="1:7" s="33" customFormat="1" x14ac:dyDescent="0.3">
      <c r="A22" s="144" t="str">
        <f>+'2.bev.'!A48</f>
        <v>Befektetett pénzüzgyi eszközökből származó bevételek</v>
      </c>
      <c r="B22" s="144" t="str">
        <f>+'2.bev.'!B48</f>
        <v>B4081</v>
      </c>
      <c r="C22" s="84">
        <v>0</v>
      </c>
      <c r="D22" s="84">
        <v>0</v>
      </c>
      <c r="E22" s="84">
        <v>0</v>
      </c>
      <c r="F22" s="220">
        <v>0</v>
      </c>
      <c r="G22" s="84">
        <v>0</v>
      </c>
    </row>
    <row r="23" spans="1:7" s="33" customFormat="1" x14ac:dyDescent="0.3">
      <c r="A23" s="144" t="str">
        <f>+'2.bev.'!A49</f>
        <v>Egyéb kapott (járó) kamatok és kamatjellegű bevételek</v>
      </c>
      <c r="B23" s="144" t="str">
        <f>+'2.bev.'!B49</f>
        <v>B4082</v>
      </c>
      <c r="C23" s="84">
        <v>0</v>
      </c>
      <c r="D23" s="84">
        <v>0</v>
      </c>
      <c r="E23" s="84">
        <v>0</v>
      </c>
      <c r="F23" s="220">
        <v>0</v>
      </c>
      <c r="G23" s="84">
        <v>0</v>
      </c>
    </row>
    <row r="24" spans="1:7" x14ac:dyDescent="0.3">
      <c r="A24" s="142" t="str">
        <f>+'2.bev.'!A50</f>
        <v>Egyéb pénzügyi műveletek bevételei</v>
      </c>
      <c r="B24" s="142" t="str">
        <f>+'2.bev.'!B50</f>
        <v>B409</v>
      </c>
      <c r="C24" s="80">
        <f>SUM(C25:C26)</f>
        <v>0</v>
      </c>
      <c r="D24" s="80">
        <f t="shared" ref="D24:E24" si="2">SUM(D25:D26)</f>
        <v>0</v>
      </c>
      <c r="E24" s="80">
        <f t="shared" si="2"/>
        <v>0</v>
      </c>
      <c r="F24" s="220">
        <v>0</v>
      </c>
      <c r="G24" s="80">
        <f t="shared" ref="G24" si="3">SUM(G25:G26)</f>
        <v>0</v>
      </c>
    </row>
    <row r="25" spans="1:7" s="33" customFormat="1" x14ac:dyDescent="0.3">
      <c r="A25" s="144" t="str">
        <f>+'2.bev.'!A51</f>
        <v>Részesedésekből származó pénzügyi műveletek bevételei</v>
      </c>
      <c r="B25" s="144" t="str">
        <f>+'2.bev.'!B51</f>
        <v>B4091</v>
      </c>
      <c r="C25" s="84">
        <v>0</v>
      </c>
      <c r="D25" s="84">
        <v>0</v>
      </c>
      <c r="E25" s="84">
        <v>0</v>
      </c>
      <c r="F25" s="220">
        <v>0</v>
      </c>
      <c r="G25" s="84">
        <v>0</v>
      </c>
    </row>
    <row r="26" spans="1:7" s="33" customFormat="1" x14ac:dyDescent="0.3">
      <c r="A26" s="144" t="str">
        <f>+'2.bev.'!A52</f>
        <v>Más egyéb pénzügyi műveletek bevételei</v>
      </c>
      <c r="B26" s="144" t="str">
        <f>+'2.bev.'!B52</f>
        <v>B4092</v>
      </c>
      <c r="C26" s="84">
        <v>0</v>
      </c>
      <c r="D26" s="84">
        <v>0</v>
      </c>
      <c r="E26" s="84">
        <v>0</v>
      </c>
      <c r="F26" s="220">
        <v>0</v>
      </c>
      <c r="G26" s="84">
        <v>0</v>
      </c>
    </row>
    <row r="27" spans="1:7" x14ac:dyDescent="0.3">
      <c r="A27" s="142" t="str">
        <f>+'2.bev.'!A53</f>
        <v>Biztosító által fizetett kártérítés</v>
      </c>
      <c r="B27" s="142" t="str">
        <f>+'2.bev.'!B53</f>
        <v>B410</v>
      </c>
      <c r="C27" s="80">
        <v>0</v>
      </c>
      <c r="D27" s="80">
        <v>0</v>
      </c>
      <c r="E27" s="80">
        <v>0</v>
      </c>
      <c r="F27" s="220">
        <v>0</v>
      </c>
      <c r="G27" s="80">
        <v>0</v>
      </c>
    </row>
    <row r="28" spans="1:7" x14ac:dyDescent="0.3">
      <c r="A28" s="142" t="str">
        <f>+'2.bev.'!A54</f>
        <v>Egyéb működési bevételek</v>
      </c>
      <c r="B28" s="142" t="str">
        <f>+'2.bev.'!B54</f>
        <v>B411</v>
      </c>
      <c r="C28" s="80">
        <v>0</v>
      </c>
      <c r="D28" s="80">
        <v>6028</v>
      </c>
      <c r="E28" s="80">
        <v>13787</v>
      </c>
      <c r="F28" s="220">
        <v>0</v>
      </c>
      <c r="G28" s="80">
        <v>13787</v>
      </c>
    </row>
    <row r="29" spans="1:7" x14ac:dyDescent="0.3">
      <c r="A29" s="146" t="str">
        <f>+'2.bev.'!A55</f>
        <v>Működési bevételek</v>
      </c>
      <c r="B29" s="146" t="str">
        <f>+'2.bev.'!B55</f>
        <v>B4</v>
      </c>
      <c r="C29" s="82">
        <f>+C14+C15+C16+C17+C18+C19+C20+C21+C24+C27+C28</f>
        <v>1480000</v>
      </c>
      <c r="D29" s="82">
        <f t="shared" ref="D29:E29" si="4">+D14+D15+D16+D17+D18+D19+D20+D21+D24+D27+D28</f>
        <v>1653205</v>
      </c>
      <c r="E29" s="82">
        <f t="shared" si="4"/>
        <v>450464</v>
      </c>
      <c r="F29" s="220">
        <v>0</v>
      </c>
      <c r="G29" s="82">
        <f t="shared" ref="G29" si="5">+G14+G15+G16+G17+G18+G19+G20+G21+G24+G27+G28</f>
        <v>450464</v>
      </c>
    </row>
    <row r="30" spans="1:7" x14ac:dyDescent="0.3">
      <c r="A30" s="170"/>
      <c r="B30" s="171"/>
      <c r="C30" s="170"/>
      <c r="D30" s="170"/>
      <c r="E30" s="170"/>
      <c r="G30" s="170"/>
    </row>
    <row r="31" spans="1:7" ht="31.2" x14ac:dyDescent="0.3">
      <c r="A31" s="150" t="str">
        <f>+'2.bev.'!A62</f>
        <v>Működési célú garancia- és kezességvállalásból származó megtérülések államháztartáson kívülről</v>
      </c>
      <c r="B31" s="150" t="str">
        <f>+'2.bev.'!B62</f>
        <v>B61</v>
      </c>
      <c r="C31" s="80">
        <v>0</v>
      </c>
      <c r="D31" s="80">
        <v>0</v>
      </c>
      <c r="E31" s="80">
        <v>0</v>
      </c>
      <c r="F31" s="220">
        <v>0</v>
      </c>
      <c r="G31" s="80">
        <v>0</v>
      </c>
    </row>
    <row r="32" spans="1:7" x14ac:dyDescent="0.3">
      <c r="A32" s="150" t="str">
        <f>+'2.bev.'!A63</f>
        <v>Működési célú visszatérítendő támogatások, kölcsönök visszatérülése Európai Uniótól</v>
      </c>
      <c r="B32" s="150" t="str">
        <f>+'2.bev.'!B63</f>
        <v>B62</v>
      </c>
      <c r="C32" s="80">
        <v>0</v>
      </c>
      <c r="D32" s="80">
        <v>0</v>
      </c>
      <c r="E32" s="80">
        <v>0</v>
      </c>
      <c r="F32" s="220">
        <v>0</v>
      </c>
      <c r="G32" s="80">
        <v>0</v>
      </c>
    </row>
    <row r="33" spans="1:7" ht="31.2" x14ac:dyDescent="0.3">
      <c r="A33" s="150" t="str">
        <f>+'2.bev.'!A64</f>
        <v>Működési célú visszatérítendő támogatások, kölcsönök visszatérülése kormányoktól és más nemzetközi szervezetektől</v>
      </c>
      <c r="B33" s="150" t="str">
        <f>+'2.bev.'!B64</f>
        <v>B63</v>
      </c>
      <c r="C33" s="80">
        <v>0</v>
      </c>
      <c r="D33" s="80">
        <v>0</v>
      </c>
      <c r="E33" s="80">
        <v>0</v>
      </c>
      <c r="F33" s="220">
        <v>0</v>
      </c>
      <c r="G33" s="80">
        <v>0</v>
      </c>
    </row>
    <row r="34" spans="1:7" ht="31.2" x14ac:dyDescent="0.3">
      <c r="A34" s="150" t="str">
        <f>+'2.bev.'!A65</f>
        <v>Működési célú visszatérítendő támogatások, kölcsönök visszatérülése államháztartáson kívülről</v>
      </c>
      <c r="B34" s="150" t="str">
        <f>+'2.bev.'!B65</f>
        <v>B64</v>
      </c>
      <c r="C34" s="80">
        <v>0</v>
      </c>
      <c r="D34" s="80">
        <v>669000</v>
      </c>
      <c r="E34" s="80">
        <v>669000</v>
      </c>
      <c r="F34" s="220">
        <v>0</v>
      </c>
      <c r="G34" s="80">
        <v>669000</v>
      </c>
    </row>
    <row r="35" spans="1:7" x14ac:dyDescent="0.3">
      <c r="A35" s="150" t="str">
        <f>+'2.bev.'!A66</f>
        <v>Egyéb működési célú átvett pénzeszközök</v>
      </c>
      <c r="B35" s="150" t="str">
        <f>+'2.bev.'!B66</f>
        <v>B65</v>
      </c>
      <c r="C35" s="80">
        <v>0</v>
      </c>
      <c r="D35" s="80">
        <v>0</v>
      </c>
      <c r="E35" s="80">
        <v>0</v>
      </c>
      <c r="F35" s="220">
        <v>0</v>
      </c>
      <c r="G35" s="80">
        <v>0</v>
      </c>
    </row>
    <row r="36" spans="1:7" x14ac:dyDescent="0.3">
      <c r="A36" s="146" t="str">
        <f>+'2.bev.'!A67</f>
        <v>Működési célú átvett pénzeszközök</v>
      </c>
      <c r="B36" s="146" t="str">
        <f>+'2.bev.'!B67</f>
        <v>B6</v>
      </c>
      <c r="C36" s="82">
        <f>SUM(C31:C35)</f>
        <v>0</v>
      </c>
      <c r="D36" s="82">
        <f>SUM(D31:D35)</f>
        <v>669000</v>
      </c>
      <c r="E36" s="82">
        <f>SUM(E31:E35)</f>
        <v>669000</v>
      </c>
      <c r="F36" s="220">
        <v>0</v>
      </c>
      <c r="G36" s="82">
        <f>SUM(G31:G35)</f>
        <v>669000</v>
      </c>
    </row>
    <row r="37" spans="1:7" x14ac:dyDescent="0.3">
      <c r="A37" s="146" t="s">
        <v>6</v>
      </c>
      <c r="B37" s="142"/>
      <c r="C37" s="82">
        <f>C12+C36+C29</f>
        <v>1480000</v>
      </c>
      <c r="D37" s="82">
        <f>D12+D36+D29</f>
        <v>3000031</v>
      </c>
      <c r="E37" s="82">
        <f>E12+E36+E29</f>
        <v>1822290</v>
      </c>
      <c r="F37" s="220">
        <v>0</v>
      </c>
      <c r="G37" s="82">
        <f>G12+G36+G29</f>
        <v>1822290</v>
      </c>
    </row>
  </sheetData>
  <mergeCells count="3">
    <mergeCell ref="A1:E1"/>
    <mergeCell ref="A2:E2"/>
    <mergeCell ref="A3:E3"/>
  </mergeCells>
  <phoneticPr fontId="6" type="noConversion"/>
  <printOptions horizontalCentered="1"/>
  <pageMargins left="0.35433070866141736" right="0.35433070866141736" top="0.59055118110236227" bottom="0.59055118110236227" header="0.51181102362204722" footer="0.51181102362204722"/>
  <pageSetup paperSize="9" scale="71" orientation="landscape" r:id="rId1"/>
  <headerFooter alignWithMargins="0"/>
  <ignoredErrors>
    <ignoredError sqref="C24:E24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G27"/>
  <sheetViews>
    <sheetView workbookViewId="0">
      <selection activeCell="G33" sqref="G33"/>
    </sheetView>
  </sheetViews>
  <sheetFormatPr defaultColWidth="9.109375" defaultRowHeight="14.4" x14ac:dyDescent="0.3"/>
  <cols>
    <col min="1" max="1" width="87.109375" style="19" bestFit="1" customWidth="1"/>
    <col min="2" max="2" width="8.44140625" style="19" customWidth="1"/>
    <col min="3" max="5" width="22.6640625" style="19" customWidth="1"/>
    <col min="6" max="6" width="14.6640625" style="19" customWidth="1"/>
    <col min="7" max="7" width="14.88671875" style="19" customWidth="1"/>
    <col min="8" max="16384" width="9.109375" style="19"/>
  </cols>
  <sheetData>
    <row r="1" spans="1:7" ht="15.6" x14ac:dyDescent="0.3">
      <c r="A1" s="247" t="str">
        <f>+'kiadás-bevétel'!A1</f>
        <v xml:space="preserve">    /2020 (VII.   ) Önkormányzati rendelet </v>
      </c>
      <c r="B1" s="247"/>
      <c r="C1" s="247"/>
      <c r="D1" s="247"/>
      <c r="E1" s="247"/>
    </row>
    <row r="2" spans="1:7" ht="31.5" customHeight="1" x14ac:dyDescent="0.3">
      <c r="A2" s="249" t="s">
        <v>151</v>
      </c>
      <c r="B2" s="249"/>
      <c r="C2" s="249"/>
      <c r="D2" s="249"/>
      <c r="E2" s="249"/>
      <c r="F2" s="19" t="s">
        <v>653</v>
      </c>
    </row>
    <row r="3" spans="1:7" ht="15.6" x14ac:dyDescent="0.3">
      <c r="A3" s="247"/>
      <c r="B3" s="247"/>
      <c r="C3" s="247"/>
      <c r="D3" s="247"/>
      <c r="E3" s="247"/>
    </row>
    <row r="4" spans="1:7" ht="15.6" x14ac:dyDescent="0.3">
      <c r="B4" s="30"/>
      <c r="C4" s="9"/>
      <c r="D4" s="10"/>
      <c r="E4" s="11"/>
    </row>
    <row r="5" spans="1:7" ht="15.6" x14ac:dyDescent="0.3">
      <c r="A5" s="30"/>
      <c r="B5" s="30"/>
      <c r="C5" s="36"/>
      <c r="E5" s="37"/>
      <c r="G5" s="35" t="s">
        <v>551</v>
      </c>
    </row>
    <row r="6" spans="1:7" ht="78" x14ac:dyDescent="0.3">
      <c r="A6" s="66" t="str">
        <f>+'kiadás-bevétel'!A4</f>
        <v>Megnevezés</v>
      </c>
      <c r="B6" s="66" t="str">
        <f>+'kiadás-bevétel'!B4</f>
        <v>Rovat-kód</v>
      </c>
      <c r="C6" s="66" t="s">
        <v>535</v>
      </c>
      <c r="D6" s="66" t="s">
        <v>670</v>
      </c>
      <c r="E6" s="66" t="s">
        <v>668</v>
      </c>
      <c r="F6" s="66" t="s">
        <v>676</v>
      </c>
      <c r="G6" s="66" t="s">
        <v>681</v>
      </c>
    </row>
    <row r="7" spans="1:7" s="55" customFormat="1" ht="15.6" x14ac:dyDescent="0.3">
      <c r="A7" s="146" t="str">
        <f>+'2.bev.'!A7</f>
        <v>A helyi önkormányzatok működésének általános támogatása</v>
      </c>
      <c r="B7" s="146" t="str">
        <f>+'2.bev.'!B7</f>
        <v>B111</v>
      </c>
      <c r="C7" s="82">
        <f t="shared" ref="C7:E7" si="0">C8+C13+C14+C15+C16+C17+C18</f>
        <v>17819628</v>
      </c>
      <c r="D7" s="82">
        <f t="shared" si="0"/>
        <v>16724899</v>
      </c>
      <c r="E7" s="82">
        <f t="shared" si="0"/>
        <v>7687296</v>
      </c>
      <c r="F7" s="221">
        <v>0</v>
      </c>
      <c r="G7" s="82">
        <f t="shared" ref="G7" si="1">G8+G13+G14+G15+G16+G17+G18</f>
        <v>7687296</v>
      </c>
    </row>
    <row r="8" spans="1:7" s="55" customFormat="1" ht="16.2" x14ac:dyDescent="0.3">
      <c r="A8" s="142" t="s">
        <v>517</v>
      </c>
      <c r="B8" s="172"/>
      <c r="C8" s="80">
        <f t="shared" ref="C8:D8" si="2">SUM(C9:C12)</f>
        <v>7166830</v>
      </c>
      <c r="D8" s="80">
        <f t="shared" si="2"/>
        <v>7166830</v>
      </c>
      <c r="E8" s="80">
        <v>3217907</v>
      </c>
      <c r="F8" s="221">
        <v>0</v>
      </c>
      <c r="G8" s="80">
        <v>3217907</v>
      </c>
    </row>
    <row r="9" spans="1:7" s="71" customFormat="1" ht="16.2" x14ac:dyDescent="0.3">
      <c r="A9" s="160" t="s">
        <v>518</v>
      </c>
      <c r="B9" s="173"/>
      <c r="C9" s="174">
        <v>990360</v>
      </c>
      <c r="D9" s="174">
        <v>990360</v>
      </c>
      <c r="E9" s="174">
        <v>447642</v>
      </c>
      <c r="F9" s="221">
        <v>0</v>
      </c>
      <c r="G9" s="174">
        <v>447642</v>
      </c>
    </row>
    <row r="10" spans="1:7" s="71" customFormat="1" ht="15.6" x14ac:dyDescent="0.3">
      <c r="A10" s="160" t="s">
        <v>519</v>
      </c>
      <c r="B10" s="160"/>
      <c r="C10" s="174">
        <v>4576000</v>
      </c>
      <c r="D10" s="174">
        <v>4576000</v>
      </c>
      <c r="E10" s="174">
        <v>2068352</v>
      </c>
      <c r="F10" s="221">
        <v>0</v>
      </c>
      <c r="G10" s="174">
        <v>2068352</v>
      </c>
    </row>
    <row r="11" spans="1:7" s="71" customFormat="1" ht="15.6" x14ac:dyDescent="0.3">
      <c r="A11" s="160" t="s">
        <v>520</v>
      </c>
      <c r="B11" s="160"/>
      <c r="C11" s="174">
        <v>100000</v>
      </c>
      <c r="D11" s="174">
        <v>100000</v>
      </c>
      <c r="E11" s="174">
        <v>45500</v>
      </c>
      <c r="F11" s="221">
        <v>0</v>
      </c>
      <c r="G11" s="174">
        <v>45500</v>
      </c>
    </row>
    <row r="12" spans="1:7" s="71" customFormat="1" ht="15.6" x14ac:dyDescent="0.3">
      <c r="A12" s="160" t="s">
        <v>521</v>
      </c>
      <c r="B12" s="160"/>
      <c r="C12" s="174">
        <v>1500470</v>
      </c>
      <c r="D12" s="174">
        <v>1500470</v>
      </c>
      <c r="E12" s="174">
        <v>675211</v>
      </c>
      <c r="F12" s="221">
        <v>0</v>
      </c>
      <c r="G12" s="174">
        <v>675211</v>
      </c>
    </row>
    <row r="13" spans="1:7" s="55" customFormat="1" ht="15.6" x14ac:dyDescent="0.3">
      <c r="A13" s="142" t="s">
        <v>522</v>
      </c>
      <c r="B13" s="142"/>
      <c r="C13" s="80">
        <v>5000000</v>
      </c>
      <c r="D13" s="80">
        <v>5000000</v>
      </c>
      <c r="E13" s="80">
        <v>2180971</v>
      </c>
      <c r="F13" s="221">
        <v>0</v>
      </c>
      <c r="G13" s="80">
        <v>2180971</v>
      </c>
    </row>
    <row r="14" spans="1:7" s="55" customFormat="1" ht="15.6" x14ac:dyDescent="0.3">
      <c r="A14" s="142" t="s">
        <v>523</v>
      </c>
      <c r="B14" s="142"/>
      <c r="C14" s="80">
        <v>163200</v>
      </c>
      <c r="D14" s="80">
        <v>163200</v>
      </c>
      <c r="E14" s="80">
        <v>73766</v>
      </c>
      <c r="F14" s="221"/>
      <c r="G14" s="80">
        <v>73766</v>
      </c>
    </row>
    <row r="15" spans="1:7" s="55" customFormat="1" ht="15.6" x14ac:dyDescent="0.3">
      <c r="A15" s="142" t="s">
        <v>524</v>
      </c>
      <c r="B15" s="142"/>
      <c r="C15" s="80">
        <v>1506628</v>
      </c>
      <c r="D15" s="80">
        <v>411899</v>
      </c>
      <c r="E15" s="80">
        <v>411899</v>
      </c>
      <c r="F15" s="221">
        <v>0</v>
      </c>
      <c r="G15" s="80">
        <v>411899</v>
      </c>
    </row>
    <row r="16" spans="1:7" s="55" customFormat="1" ht="15.6" x14ac:dyDescent="0.3">
      <c r="A16" s="142" t="s">
        <v>525</v>
      </c>
      <c r="B16" s="142"/>
      <c r="C16" s="80">
        <v>3028470</v>
      </c>
      <c r="D16" s="80">
        <v>3028470</v>
      </c>
      <c r="E16" s="80">
        <v>1368868</v>
      </c>
      <c r="F16" s="221">
        <v>0</v>
      </c>
      <c r="G16" s="80">
        <v>1368868</v>
      </c>
    </row>
    <row r="17" spans="1:7" s="55" customFormat="1" ht="15.6" x14ac:dyDescent="0.3">
      <c r="A17" s="142" t="s">
        <v>526</v>
      </c>
      <c r="B17" s="142"/>
      <c r="C17" s="80">
        <v>0</v>
      </c>
      <c r="D17" s="80">
        <v>0</v>
      </c>
      <c r="E17" s="80"/>
      <c r="F17" s="221">
        <v>0</v>
      </c>
      <c r="G17" s="80"/>
    </row>
    <row r="18" spans="1:7" s="55" customFormat="1" ht="15.6" x14ac:dyDescent="0.3">
      <c r="A18" s="142" t="s">
        <v>527</v>
      </c>
      <c r="B18" s="142"/>
      <c r="C18" s="80">
        <v>954500</v>
      </c>
      <c r="D18" s="80">
        <v>954500</v>
      </c>
      <c r="E18" s="80">
        <v>433885</v>
      </c>
      <c r="F18" s="221">
        <v>0</v>
      </c>
      <c r="G18" s="80">
        <v>433885</v>
      </c>
    </row>
    <row r="19" spans="1:7" s="55" customFormat="1" ht="15.6" x14ac:dyDescent="0.3">
      <c r="A19" s="146" t="str">
        <f>+'2.bev.'!A8</f>
        <v>A települési önkormányzatok egyes köznevelési feladatainak támogatása</v>
      </c>
      <c r="B19" s="146" t="str">
        <f>+'2.bev.'!B8</f>
        <v>B112</v>
      </c>
      <c r="C19" s="82">
        <v>0</v>
      </c>
      <c r="D19" s="82">
        <v>0</v>
      </c>
      <c r="E19" s="82"/>
      <c r="F19" s="221">
        <v>0</v>
      </c>
      <c r="G19" s="82"/>
    </row>
    <row r="20" spans="1:7" s="55" customFormat="1" ht="31.2" x14ac:dyDescent="0.3">
      <c r="A20" s="168" t="str">
        <f>+'2.bev.'!A9</f>
        <v>A települési önkormányzatok szociális, gyermekjóléti és gyermekétkeztetési feladatainak támogatása</v>
      </c>
      <c r="B20" s="168" t="str">
        <f>+'2.bev.'!B9</f>
        <v>B113</v>
      </c>
      <c r="C20" s="82">
        <f t="shared" ref="C20" si="3">C21+C22</f>
        <v>7797000</v>
      </c>
      <c r="D20" s="82">
        <f t="shared" ref="D20:E20" si="4">D21+D22</f>
        <v>7797000</v>
      </c>
      <c r="E20" s="82">
        <f t="shared" si="4"/>
        <v>3547745</v>
      </c>
      <c r="F20" s="221">
        <v>0</v>
      </c>
      <c r="G20" s="82">
        <f t="shared" ref="G20" si="5">G21+G22</f>
        <v>3547745</v>
      </c>
    </row>
    <row r="21" spans="1:7" s="8" customFormat="1" ht="16.2" x14ac:dyDescent="0.3">
      <c r="A21" s="160" t="s">
        <v>528</v>
      </c>
      <c r="B21" s="173"/>
      <c r="C21" s="174">
        <v>4250000</v>
      </c>
      <c r="D21" s="174">
        <v>4250000</v>
      </c>
      <c r="E21" s="174">
        <v>1933810</v>
      </c>
      <c r="F21" s="221">
        <v>0</v>
      </c>
      <c r="G21" s="174">
        <v>1933810</v>
      </c>
    </row>
    <row r="22" spans="1:7" s="8" customFormat="1" ht="15.6" x14ac:dyDescent="0.3">
      <c r="A22" s="160" t="s">
        <v>516</v>
      </c>
      <c r="B22" s="160"/>
      <c r="C22" s="174">
        <v>3547000</v>
      </c>
      <c r="D22" s="174">
        <v>3547000</v>
      </c>
      <c r="E22" s="174">
        <v>1613935</v>
      </c>
      <c r="F22" s="221">
        <v>0</v>
      </c>
      <c r="G22" s="174">
        <v>1613935</v>
      </c>
    </row>
    <row r="23" spans="1:7" ht="15.6" x14ac:dyDescent="0.3">
      <c r="A23" s="146" t="str">
        <f>+'2.bev.'!A10</f>
        <v>A települési önkormányzatok kulturális feladatainak támogatása</v>
      </c>
      <c r="B23" s="146" t="str">
        <f>+'2.bev.'!B10</f>
        <v>B114</v>
      </c>
      <c r="C23" s="82">
        <f>C24</f>
        <v>1800000</v>
      </c>
      <c r="D23" s="82">
        <f>D24</f>
        <v>1800000</v>
      </c>
      <c r="E23" s="82">
        <f>E24</f>
        <v>813856</v>
      </c>
      <c r="F23" s="221">
        <v>0</v>
      </c>
      <c r="G23" s="82">
        <f>G24</f>
        <v>813856</v>
      </c>
    </row>
    <row r="24" spans="1:7" s="8" customFormat="1" ht="16.2" x14ac:dyDescent="0.3">
      <c r="A24" s="160" t="s">
        <v>529</v>
      </c>
      <c r="B24" s="173"/>
      <c r="C24" s="174">
        <v>1800000</v>
      </c>
      <c r="D24" s="174">
        <v>1800000</v>
      </c>
      <c r="E24" s="174">
        <v>813856</v>
      </c>
      <c r="F24" s="221">
        <v>0</v>
      </c>
      <c r="G24" s="174">
        <v>813856</v>
      </c>
    </row>
    <row r="25" spans="1:7" s="55" customFormat="1" ht="15.6" x14ac:dyDescent="0.3">
      <c r="A25" s="146" t="str">
        <f>+'2.bev.'!A11</f>
        <v>Működési célú költségvetési támogatások és kiegészítő támogatások</v>
      </c>
      <c r="B25" s="146" t="str">
        <f>+'2.bev.'!B11</f>
        <v>B115</v>
      </c>
      <c r="C25" s="82">
        <v>0</v>
      </c>
      <c r="D25" s="82">
        <v>0</v>
      </c>
      <c r="E25" s="82"/>
      <c r="F25" s="221">
        <v>0</v>
      </c>
      <c r="G25" s="82"/>
    </row>
    <row r="26" spans="1:7" s="32" customFormat="1" ht="15.6" x14ac:dyDescent="0.3">
      <c r="A26" s="146" t="str">
        <f>+'2.bev.'!A12</f>
        <v>Elszámolásból származó bevételek</v>
      </c>
      <c r="B26" s="146" t="str">
        <f>+'2.bev.'!B12</f>
        <v>B116</v>
      </c>
      <c r="C26" s="82">
        <v>0</v>
      </c>
      <c r="D26" s="82">
        <v>0</v>
      </c>
      <c r="E26" s="82"/>
      <c r="F26" s="221">
        <v>0</v>
      </c>
      <c r="G26" s="82"/>
    </row>
    <row r="27" spans="1:7" ht="15.6" x14ac:dyDescent="0.3">
      <c r="A27" s="168" t="str">
        <f>+'2.bev.'!A13</f>
        <v>Önkormányzatok működési támogatásai</v>
      </c>
      <c r="B27" s="168" t="str">
        <f>+'2.bev.'!B13</f>
        <v>B11</v>
      </c>
      <c r="C27" s="82">
        <f>C7+C19+C20+C23+C25+C26</f>
        <v>27416628</v>
      </c>
      <c r="D27" s="82">
        <f>D7+D19+D20+D23+D25+D26</f>
        <v>26321899</v>
      </c>
      <c r="E27" s="82">
        <f>E7+E19+E20+E23+E25+E26</f>
        <v>12048897</v>
      </c>
      <c r="F27" s="221">
        <v>0</v>
      </c>
      <c r="G27" s="82">
        <f>G7+G19+G20+G23+G25+G26</f>
        <v>12048897</v>
      </c>
    </row>
  </sheetData>
  <mergeCells count="3">
    <mergeCell ref="A1:E1"/>
    <mergeCell ref="A2:E2"/>
    <mergeCell ref="A3:E3"/>
  </mergeCells>
  <phoneticPr fontId="6" type="noConversion"/>
  <printOptions horizontalCentered="1"/>
  <pageMargins left="0.35433070866141736" right="0.35433070866141736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G27"/>
  <sheetViews>
    <sheetView topLeftCell="B1" workbookViewId="0">
      <selection activeCell="G6" sqref="G6"/>
    </sheetView>
  </sheetViews>
  <sheetFormatPr defaultColWidth="9.109375" defaultRowHeight="14.4" x14ac:dyDescent="0.3"/>
  <cols>
    <col min="1" max="1" width="88.88671875" style="19" bestFit="1" customWidth="1"/>
    <col min="2" max="2" width="9.44140625" style="4" bestFit="1" customWidth="1"/>
    <col min="3" max="5" width="22.6640625" style="19" customWidth="1"/>
    <col min="6" max="6" width="15.6640625" style="19" customWidth="1"/>
    <col min="7" max="7" width="14.109375" style="19" customWidth="1"/>
    <col min="8" max="16384" width="9.109375" style="19"/>
  </cols>
  <sheetData>
    <row r="1" spans="1:7" ht="15.6" x14ac:dyDescent="0.3">
      <c r="A1" s="247" t="str">
        <f>+'kiadás-bevétel'!A1</f>
        <v xml:space="preserve">    /2020 (VII.   ) Önkormányzati rendelet </v>
      </c>
      <c r="B1" s="247"/>
      <c r="C1" s="247"/>
      <c r="D1" s="247"/>
      <c r="E1" s="247"/>
    </row>
    <row r="2" spans="1:7" ht="15.6" x14ac:dyDescent="0.3">
      <c r="A2" s="249" t="s">
        <v>152</v>
      </c>
      <c r="B2" s="249"/>
      <c r="C2" s="249"/>
      <c r="D2" s="249"/>
      <c r="E2" s="249"/>
      <c r="F2" s="19" t="s">
        <v>654</v>
      </c>
    </row>
    <row r="3" spans="1:7" ht="15.6" x14ac:dyDescent="0.3">
      <c r="A3" s="247"/>
      <c r="B3" s="247"/>
      <c r="C3" s="247"/>
      <c r="D3" s="247"/>
      <c r="E3" s="247"/>
    </row>
    <row r="4" spans="1:7" ht="15.6" x14ac:dyDescent="0.3">
      <c r="B4" s="5"/>
      <c r="C4" s="9"/>
      <c r="D4" s="10"/>
      <c r="E4" s="11"/>
    </row>
    <row r="5" spans="1:7" ht="15.6" x14ac:dyDescent="0.3">
      <c r="A5" s="30"/>
      <c r="B5" s="5"/>
      <c r="C5" s="36"/>
      <c r="E5" s="37"/>
      <c r="G5" s="35" t="s">
        <v>551</v>
      </c>
    </row>
    <row r="6" spans="1:7" ht="78" x14ac:dyDescent="0.3">
      <c r="A6" s="66" t="str">
        <f>+'kiadás-bevétel'!A4</f>
        <v>Megnevezés</v>
      </c>
      <c r="B6" s="66" t="str">
        <f>+'kiadás-bevétel'!B4</f>
        <v>Rovat-kód</v>
      </c>
      <c r="C6" s="66" t="s">
        <v>535</v>
      </c>
      <c r="D6" s="66" t="s">
        <v>670</v>
      </c>
      <c r="E6" s="75" t="s">
        <v>668</v>
      </c>
      <c r="F6" s="66" t="s">
        <v>676</v>
      </c>
      <c r="G6" s="66" t="s">
        <v>677</v>
      </c>
    </row>
    <row r="7" spans="1:7" ht="15.6" x14ac:dyDescent="0.3">
      <c r="A7" s="164" t="str">
        <f>+'2.bev.'!A20</f>
        <v>Felhalmozási célú önkormányzati támogatások</v>
      </c>
      <c r="B7" s="164" t="str">
        <f>+'2.bev.'!B20</f>
        <v>B21</v>
      </c>
      <c r="C7" s="167">
        <v>0</v>
      </c>
      <c r="D7" s="167">
        <v>974611</v>
      </c>
      <c r="E7" s="222">
        <v>974611</v>
      </c>
      <c r="F7" s="220">
        <v>0</v>
      </c>
      <c r="G7" s="222">
        <v>974611</v>
      </c>
    </row>
    <row r="8" spans="1:7" ht="15.6" x14ac:dyDescent="0.3">
      <c r="A8" s="164" t="str">
        <f>+'2.bev.'!A21</f>
        <v>Felhalmozási célú garancia- és kezességvállalásból származó megtérülések államháztartáson belülről</v>
      </c>
      <c r="B8" s="164" t="str">
        <f>+'2.bev.'!B21</f>
        <v>B22</v>
      </c>
      <c r="C8" s="80">
        <v>0</v>
      </c>
      <c r="D8" s="80">
        <v>0</v>
      </c>
      <c r="E8" s="223">
        <v>0</v>
      </c>
      <c r="F8" s="220">
        <v>0</v>
      </c>
      <c r="G8" s="223">
        <v>0</v>
      </c>
    </row>
    <row r="9" spans="1:7" ht="15.6" x14ac:dyDescent="0.3">
      <c r="A9" s="164" t="str">
        <f>+'2.bev.'!A22</f>
        <v>Felhalmozási célú visszatérítendő támogatások, kölcsönök visszatérülése államháztartáson belülről</v>
      </c>
      <c r="B9" s="164" t="str">
        <f>+'2.bev.'!B22</f>
        <v>B23</v>
      </c>
      <c r="C9" s="80">
        <v>0</v>
      </c>
      <c r="D9" s="80">
        <v>0</v>
      </c>
      <c r="E9" s="223">
        <v>0</v>
      </c>
      <c r="F9" s="220">
        <v>0</v>
      </c>
      <c r="G9" s="223">
        <v>0</v>
      </c>
    </row>
    <row r="10" spans="1:7" ht="15.6" x14ac:dyDescent="0.3">
      <c r="A10" s="164" t="str">
        <f>+'2.bev.'!A23</f>
        <v>Felhalmozási célú visszatérítendő támogatások, kölcsönök igénybevétele államháztartáson belülről</v>
      </c>
      <c r="B10" s="164" t="str">
        <f>+'2.bev.'!B23</f>
        <v>B24</v>
      </c>
      <c r="C10" s="80">
        <v>0</v>
      </c>
      <c r="D10" s="80">
        <v>0</v>
      </c>
      <c r="E10" s="223">
        <v>0</v>
      </c>
      <c r="F10" s="220">
        <v>0</v>
      </c>
      <c r="G10" s="223">
        <v>0</v>
      </c>
    </row>
    <row r="11" spans="1:7" ht="15.6" x14ac:dyDescent="0.3">
      <c r="A11" s="164" t="str">
        <f>+'2.bev.'!A24</f>
        <v>Egyéb felhalmozási célú támogatások bevételei államháztartáson belülről</v>
      </c>
      <c r="B11" s="164" t="str">
        <f>+'2.bev.'!B24</f>
        <v>B25</v>
      </c>
      <c r="C11" s="80">
        <v>6240463</v>
      </c>
      <c r="D11" s="80">
        <v>6240463</v>
      </c>
      <c r="E11" s="223">
        <v>91440</v>
      </c>
      <c r="F11" s="220">
        <v>0</v>
      </c>
      <c r="G11" s="223">
        <v>91440</v>
      </c>
    </row>
    <row r="12" spans="1:7" ht="15.6" x14ac:dyDescent="0.3">
      <c r="A12" s="168" t="str">
        <f>+'2.bev.'!A25</f>
        <v>Felhalmozási célú támogatások államháztartáson belülről</v>
      </c>
      <c r="B12" s="168" t="str">
        <f>+'2.bev.'!B25</f>
        <v>B2</v>
      </c>
      <c r="C12" s="82">
        <f>SUM(C7:C11)</f>
        <v>6240463</v>
      </c>
      <c r="D12" s="224">
        <f t="shared" ref="D12:E12" si="0">SUM(D7:D11)</f>
        <v>7215074</v>
      </c>
      <c r="E12" s="224">
        <f t="shared" si="0"/>
        <v>1066051</v>
      </c>
      <c r="F12" s="220">
        <v>0</v>
      </c>
      <c r="G12" s="224">
        <f t="shared" ref="G12" si="1">SUM(G7:G11)</f>
        <v>1066051</v>
      </c>
    </row>
    <row r="13" spans="1:7" ht="15.6" x14ac:dyDescent="0.3">
      <c r="A13" s="142" t="str">
        <f>+'2.bev.'!A56</f>
        <v>Immateriális javak értékesítése</v>
      </c>
      <c r="B13" s="142" t="str">
        <f>+'2.bev.'!B56</f>
        <v>B51</v>
      </c>
      <c r="C13" s="80">
        <v>0</v>
      </c>
      <c r="D13" s="80">
        <v>0</v>
      </c>
      <c r="E13" s="223">
        <v>0</v>
      </c>
      <c r="F13" s="220">
        <v>0</v>
      </c>
      <c r="G13" s="223">
        <v>0</v>
      </c>
    </row>
    <row r="14" spans="1:7" ht="15.6" x14ac:dyDescent="0.3">
      <c r="A14" s="142" t="str">
        <f>+'2.bev.'!A57</f>
        <v>Ingatlanok értékesítése</v>
      </c>
      <c r="B14" s="142" t="str">
        <f>+'2.bev.'!B57</f>
        <v>B52</v>
      </c>
      <c r="C14" s="80">
        <v>0</v>
      </c>
      <c r="D14" s="80">
        <v>0</v>
      </c>
      <c r="E14" s="223">
        <v>0</v>
      </c>
      <c r="F14" s="220">
        <v>0</v>
      </c>
      <c r="G14" s="223">
        <v>0</v>
      </c>
    </row>
    <row r="15" spans="1:7" ht="15.6" x14ac:dyDescent="0.3">
      <c r="A15" s="142" t="str">
        <f>+'2.bev.'!A58</f>
        <v>Egyéb tárgyi eszközök értékesítése</v>
      </c>
      <c r="B15" s="142" t="str">
        <f>+'2.bev.'!B58</f>
        <v>B53</v>
      </c>
      <c r="C15" s="80">
        <v>0</v>
      </c>
      <c r="D15" s="80">
        <v>0</v>
      </c>
      <c r="E15" s="223">
        <v>0</v>
      </c>
      <c r="F15" s="220">
        <v>0</v>
      </c>
      <c r="G15" s="223">
        <v>0</v>
      </c>
    </row>
    <row r="16" spans="1:7" ht="15.6" x14ac:dyDescent="0.3">
      <c r="A16" s="142" t="str">
        <f>+'2.bev.'!A59</f>
        <v>Részesedések értékesítése</v>
      </c>
      <c r="B16" s="142" t="str">
        <f>+'2.bev.'!B59</f>
        <v>B54</v>
      </c>
      <c r="C16" s="80">
        <v>0</v>
      </c>
      <c r="D16" s="80">
        <v>0</v>
      </c>
      <c r="E16" s="223">
        <v>0</v>
      </c>
      <c r="F16" s="220">
        <v>0</v>
      </c>
      <c r="G16" s="223">
        <v>0</v>
      </c>
    </row>
    <row r="17" spans="1:7" ht="15.6" x14ac:dyDescent="0.3">
      <c r="A17" s="142" t="str">
        <f>+'2.bev.'!A60</f>
        <v>Részesedések megszűnéséhez kapcsolódó bevételek</v>
      </c>
      <c r="B17" s="142" t="str">
        <f>+'2.bev.'!B60</f>
        <v>B55</v>
      </c>
      <c r="C17" s="80">
        <v>0</v>
      </c>
      <c r="D17" s="80">
        <v>0</v>
      </c>
      <c r="E17" s="223">
        <v>0</v>
      </c>
      <c r="F17" s="220">
        <v>0</v>
      </c>
      <c r="G17" s="223">
        <v>0</v>
      </c>
    </row>
    <row r="18" spans="1:7" ht="15.6" x14ac:dyDescent="0.3">
      <c r="A18" s="168" t="str">
        <f>+'2.bev.'!A61</f>
        <v>Felhalmozási bevételek</v>
      </c>
      <c r="B18" s="168" t="str">
        <f>+'2.bev.'!B61</f>
        <v>B5</v>
      </c>
      <c r="C18" s="82">
        <f>SUM(C13:C17)</f>
        <v>0</v>
      </c>
      <c r="D18" s="82">
        <f>SUM(D13:D17)</f>
        <v>0</v>
      </c>
      <c r="E18" s="224">
        <f>SUM(E13:E17)</f>
        <v>0</v>
      </c>
      <c r="F18" s="220">
        <v>0</v>
      </c>
      <c r="G18" s="224">
        <f>SUM(G13:G17)</f>
        <v>0</v>
      </c>
    </row>
    <row r="19" spans="1:7" ht="15.6" x14ac:dyDescent="0.3">
      <c r="A19" s="170"/>
      <c r="B19" s="175"/>
      <c r="C19" s="170"/>
      <c r="D19" s="170"/>
      <c r="E19" s="170"/>
      <c r="F19" s="220">
        <v>0</v>
      </c>
      <c r="G19" s="170"/>
    </row>
    <row r="20" spans="1:7" ht="31.2" x14ac:dyDescent="0.3">
      <c r="A20" s="150" t="str">
        <f>+'2.bev.'!A68</f>
        <v>Felhalmozási célú garancia- és kezességvállalásból származó megtérülések államháztartáson kívülről</v>
      </c>
      <c r="B20" s="150" t="str">
        <f>+'2.bev.'!B68</f>
        <v>B71</v>
      </c>
      <c r="C20" s="80">
        <v>0</v>
      </c>
      <c r="D20" s="80">
        <v>0</v>
      </c>
      <c r="E20" s="223">
        <v>0</v>
      </c>
      <c r="F20" s="220">
        <v>0</v>
      </c>
      <c r="G20" s="223">
        <v>0</v>
      </c>
    </row>
    <row r="21" spans="1:7" ht="15.6" x14ac:dyDescent="0.3">
      <c r="A21" s="150" t="str">
        <f>+'2.bev.'!A69</f>
        <v>Felhalmozási célú visszatérítendő támogatások, kölcsönök visszatérülése Európai Uniótól</v>
      </c>
      <c r="B21" s="150" t="str">
        <f>+'2.bev.'!B69</f>
        <v>B72</v>
      </c>
      <c r="C21" s="80">
        <v>0</v>
      </c>
      <c r="D21" s="80">
        <v>0</v>
      </c>
      <c r="E21" s="223">
        <v>0</v>
      </c>
      <c r="F21" s="220">
        <v>0</v>
      </c>
      <c r="G21" s="223">
        <v>0</v>
      </c>
    </row>
    <row r="22" spans="1:7" ht="31.2" x14ac:dyDescent="0.3">
      <c r="A22" s="150" t="str">
        <f>+'2.bev.'!A70</f>
        <v>Felhalmozási célú visszatérítendő támogatások, kölcsönök visszatérülése kormányoktól és más nemzetközi szervezetektől</v>
      </c>
      <c r="B22" s="150" t="str">
        <f>+'2.bev.'!B70</f>
        <v>B73</v>
      </c>
      <c r="C22" s="80">
        <v>0</v>
      </c>
      <c r="D22" s="80">
        <v>0</v>
      </c>
      <c r="E22" s="223">
        <v>0</v>
      </c>
      <c r="F22" s="220">
        <v>0</v>
      </c>
      <c r="G22" s="223">
        <v>0</v>
      </c>
    </row>
    <row r="23" spans="1:7" ht="31.2" x14ac:dyDescent="0.3">
      <c r="A23" s="150" t="str">
        <f>+'2.bev.'!A71</f>
        <v>Felhalmozási célú visszatérítendő támogatások, kölcsönök visszatérülése államháztartáson kívülről</v>
      </c>
      <c r="B23" s="150" t="str">
        <f>+'2.bev.'!B71</f>
        <v>B74</v>
      </c>
      <c r="C23" s="80">
        <v>0</v>
      </c>
      <c r="D23" s="80">
        <v>0</v>
      </c>
      <c r="E23" s="223">
        <v>0</v>
      </c>
      <c r="F23" s="220">
        <v>0</v>
      </c>
      <c r="G23" s="223">
        <v>0</v>
      </c>
    </row>
    <row r="24" spans="1:7" ht="15.6" x14ac:dyDescent="0.3">
      <c r="A24" s="150" t="str">
        <f>+'2.bev.'!A72</f>
        <v>Egyéb felhalmozási célú átvett pénzeszközök</v>
      </c>
      <c r="B24" s="150" t="str">
        <f>+'2.bev.'!B72</f>
        <v>B75</v>
      </c>
      <c r="C24" s="80">
        <v>0</v>
      </c>
      <c r="D24" s="80">
        <v>0</v>
      </c>
      <c r="E24" s="223">
        <v>0</v>
      </c>
      <c r="F24" s="220">
        <v>0</v>
      </c>
      <c r="G24" s="223">
        <v>0</v>
      </c>
    </row>
    <row r="25" spans="1:7" ht="15.6" x14ac:dyDescent="0.3">
      <c r="A25" s="146" t="str">
        <f>+'2.bev.'!A73</f>
        <v>Felhalmozási célú átvett pénzeszközök</v>
      </c>
      <c r="B25" s="146" t="str">
        <f>+'2.bev.'!B73</f>
        <v>B7</v>
      </c>
      <c r="C25" s="82">
        <f>SUM(C20:C24)</f>
        <v>0</v>
      </c>
      <c r="D25" s="82">
        <f>SUM(D20:D24)</f>
        <v>0</v>
      </c>
      <c r="E25" s="224">
        <f>SUM(E20:E24)</f>
        <v>0</v>
      </c>
      <c r="F25" s="220">
        <v>0</v>
      </c>
      <c r="G25" s="224">
        <f>SUM(G20:G24)</f>
        <v>0</v>
      </c>
    </row>
    <row r="26" spans="1:7" ht="15.6" x14ac:dyDescent="0.3">
      <c r="A26" s="170"/>
      <c r="B26" s="175"/>
      <c r="C26" s="170"/>
      <c r="D26" s="170"/>
      <c r="E26" s="170"/>
      <c r="F26" s="220">
        <v>0</v>
      </c>
      <c r="G26" s="170"/>
    </row>
    <row r="27" spans="1:7" ht="15.6" x14ac:dyDescent="0.3">
      <c r="A27" s="146" t="s">
        <v>6</v>
      </c>
      <c r="B27" s="163"/>
      <c r="C27" s="82">
        <f>C12+C18+C25</f>
        <v>6240463</v>
      </c>
      <c r="D27" s="82">
        <f>D12+D18+D25</f>
        <v>7215074</v>
      </c>
      <c r="E27" s="224">
        <f>E12+E18+E25</f>
        <v>1066051</v>
      </c>
      <c r="F27" s="220">
        <v>0</v>
      </c>
      <c r="G27" s="224">
        <f>G12+G18+G25</f>
        <v>1066051</v>
      </c>
    </row>
  </sheetData>
  <mergeCells count="3">
    <mergeCell ref="A1:E1"/>
    <mergeCell ref="A2:E2"/>
    <mergeCell ref="A3:E3"/>
  </mergeCells>
  <phoneticPr fontId="6" type="noConversion"/>
  <printOptions horizontalCentered="1"/>
  <pageMargins left="0.35433070866141736" right="0.35433070866141736" top="0.98425196850393704" bottom="0.98425196850393704" header="0.51181102362204722" footer="0.51181102362204722"/>
  <pageSetup paperSize="9" scale="67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E15"/>
  <sheetViews>
    <sheetView workbookViewId="0">
      <selection activeCell="D12" sqref="D12"/>
    </sheetView>
  </sheetViews>
  <sheetFormatPr defaultColWidth="9.109375" defaultRowHeight="15.6" x14ac:dyDescent="0.3"/>
  <cols>
    <col min="1" max="1" width="8.33203125" style="34" bestFit="1" customWidth="1"/>
    <col min="2" max="2" width="30.109375" style="34" bestFit="1" customWidth="1"/>
    <col min="3" max="4" width="22.6640625" style="34" customWidth="1"/>
    <col min="5" max="16384" width="9.109375" style="34"/>
  </cols>
  <sheetData>
    <row r="1" spans="1:5" x14ac:dyDescent="0.3">
      <c r="A1" s="250" t="s">
        <v>548</v>
      </c>
      <c r="B1" s="250"/>
      <c r="C1" s="250"/>
      <c r="D1" s="250"/>
    </row>
    <row r="2" spans="1:5" x14ac:dyDescent="0.3">
      <c r="A2" s="250" t="s">
        <v>166</v>
      </c>
      <c r="B2" s="250"/>
      <c r="C2" s="250"/>
      <c r="D2" s="250"/>
    </row>
    <row r="3" spans="1:5" x14ac:dyDescent="0.3">
      <c r="D3" s="12" t="s">
        <v>655</v>
      </c>
    </row>
    <row r="4" spans="1:5" x14ac:dyDescent="0.3">
      <c r="A4" s="56"/>
      <c r="B4" s="9"/>
      <c r="C4" s="9"/>
      <c r="D4" s="11"/>
    </row>
    <row r="5" spans="1:5" ht="16.2" thickBot="1" x14ac:dyDescent="0.35">
      <c r="A5" s="57"/>
      <c r="B5" s="57"/>
      <c r="C5" s="57"/>
      <c r="D5" s="35" t="s">
        <v>551</v>
      </c>
    </row>
    <row r="6" spans="1:5" ht="63" thickBot="1" x14ac:dyDescent="0.35">
      <c r="A6" s="68" t="s">
        <v>0</v>
      </c>
      <c r="B6" s="69" t="s">
        <v>2</v>
      </c>
      <c r="C6" s="70" t="s">
        <v>504</v>
      </c>
      <c r="D6" s="70" t="s">
        <v>505</v>
      </c>
    </row>
    <row r="7" spans="1:5" x14ac:dyDescent="0.3">
      <c r="A7" s="176" t="s">
        <v>19</v>
      </c>
      <c r="B7" s="177" t="s">
        <v>3</v>
      </c>
      <c r="C7" s="178">
        <f>+'3.adó'!E11</f>
        <v>9714088</v>
      </c>
      <c r="D7" s="179">
        <v>8509186</v>
      </c>
    </row>
    <row r="8" spans="1:5" ht="16.2" thickBot="1" x14ac:dyDescent="0.35">
      <c r="A8" s="180" t="s">
        <v>18</v>
      </c>
      <c r="B8" s="181" t="s">
        <v>515</v>
      </c>
      <c r="C8" s="80">
        <f>+'3.adó'!E14</f>
        <v>4342245</v>
      </c>
      <c r="D8" s="182">
        <v>0</v>
      </c>
    </row>
    <row r="9" spans="1:5" ht="16.2" thickBot="1" x14ac:dyDescent="0.35">
      <c r="A9" s="183"/>
      <c r="B9" s="184" t="s">
        <v>1</v>
      </c>
      <c r="C9" s="185">
        <f>SUM(C7:C8)</f>
        <v>14056333</v>
      </c>
      <c r="D9" s="237">
        <f>SUM(D7:D8)</f>
        <v>8509186</v>
      </c>
    </row>
    <row r="15" spans="1:5" x14ac:dyDescent="0.3">
      <c r="E15" s="12"/>
    </row>
  </sheetData>
  <mergeCells count="2">
    <mergeCell ref="A1:D1"/>
    <mergeCell ref="A2:D2"/>
  </mergeCells>
  <phoneticPr fontId="6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G33"/>
  <sheetViews>
    <sheetView topLeftCell="A4" workbookViewId="0">
      <selection activeCell="D19" sqref="D19"/>
    </sheetView>
  </sheetViews>
  <sheetFormatPr defaultColWidth="9.109375" defaultRowHeight="15.6" x14ac:dyDescent="0.3"/>
  <cols>
    <col min="1" max="1" width="63.6640625" style="34" bestFit="1" customWidth="1"/>
    <col min="2" max="2" width="9.5546875" style="34" customWidth="1"/>
    <col min="3" max="3" width="16.44140625" style="38" bestFit="1" customWidth="1"/>
    <col min="4" max="4" width="19.88671875" style="34" bestFit="1" customWidth="1"/>
    <col min="5" max="5" width="24.33203125" style="34" bestFit="1" customWidth="1"/>
    <col min="6" max="6" width="17.109375" style="34" customWidth="1"/>
    <col min="7" max="7" width="16.33203125" style="34" customWidth="1"/>
    <col min="8" max="16384" width="9.109375" style="34"/>
  </cols>
  <sheetData>
    <row r="1" spans="1:7" x14ac:dyDescent="0.3">
      <c r="A1" s="247" t="str">
        <f>+'kiadás-bevétel'!A1</f>
        <v xml:space="preserve">    /2020 (VII.   ) Önkormányzati rendelet </v>
      </c>
      <c r="B1" s="247"/>
      <c r="C1" s="247"/>
      <c r="D1" s="247"/>
      <c r="E1" s="247"/>
    </row>
    <row r="2" spans="1:7" x14ac:dyDescent="0.3">
      <c r="A2" s="247" t="s">
        <v>53</v>
      </c>
      <c r="B2" s="247"/>
      <c r="C2" s="247"/>
      <c r="D2" s="247"/>
      <c r="E2" s="247"/>
      <c r="F2" s="9" t="s">
        <v>665</v>
      </c>
    </row>
    <row r="3" spans="1:7" x14ac:dyDescent="0.3">
      <c r="A3" s="247"/>
      <c r="B3" s="247"/>
      <c r="C3" s="247"/>
      <c r="D3" s="247"/>
      <c r="E3" s="247"/>
    </row>
    <row r="4" spans="1:7" s="5" customFormat="1" x14ac:dyDescent="0.3">
      <c r="C4" s="9"/>
      <c r="D4" s="9"/>
      <c r="E4" s="11"/>
    </row>
    <row r="5" spans="1:7" x14ac:dyDescent="0.3">
      <c r="A5" s="30"/>
      <c r="B5" s="30"/>
      <c r="C5" s="36"/>
      <c r="E5" s="37"/>
      <c r="G5" s="35" t="s">
        <v>551</v>
      </c>
    </row>
    <row r="6" spans="1:7" ht="62.4" x14ac:dyDescent="0.3">
      <c r="A6" s="66" t="str">
        <f>+'kiadás-bevétel'!A4</f>
        <v>Megnevezés</v>
      </c>
      <c r="B6" s="66" t="str">
        <f>+'kiadás-bevétel'!B4</f>
        <v>Rovat-kód</v>
      </c>
      <c r="C6" s="66" t="s">
        <v>535</v>
      </c>
      <c r="D6" s="66" t="s">
        <v>670</v>
      </c>
      <c r="E6" s="66" t="s">
        <v>668</v>
      </c>
      <c r="F6" s="66" t="s">
        <v>682</v>
      </c>
      <c r="G6" s="66" t="s">
        <v>677</v>
      </c>
    </row>
    <row r="7" spans="1:7" x14ac:dyDescent="0.3">
      <c r="A7" s="146" t="str">
        <f>+'1.kiad.'!A79</f>
        <v>Immateriális javak beszerzése, létesítése</v>
      </c>
      <c r="B7" s="146" t="str">
        <f>+'1.kiad.'!B79</f>
        <v>K61</v>
      </c>
      <c r="C7" s="224">
        <f>SUM(C8)</f>
        <v>2362200</v>
      </c>
      <c r="D7" s="224">
        <f>SUM(D8:D9)</f>
        <v>2577200</v>
      </c>
      <c r="E7" s="224">
        <f>SUM(E8:E9)</f>
        <v>215000</v>
      </c>
      <c r="F7" s="15">
        <v>0</v>
      </c>
      <c r="G7" s="224">
        <f>SUM(G8:G9)</f>
        <v>215000</v>
      </c>
    </row>
    <row r="8" spans="1:7" s="44" customFormat="1" x14ac:dyDescent="0.3">
      <c r="A8" s="160" t="s">
        <v>168</v>
      </c>
      <c r="B8" s="160"/>
      <c r="C8" s="225">
        <v>2362200</v>
      </c>
      <c r="D8" s="84">
        <v>2362200</v>
      </c>
      <c r="E8" s="225"/>
      <c r="F8" s="15">
        <v>0</v>
      </c>
      <c r="G8" s="225"/>
    </row>
    <row r="9" spans="1:7" s="44" customFormat="1" x14ac:dyDescent="0.3">
      <c r="A9" s="160" t="s">
        <v>671</v>
      </c>
      <c r="B9" s="160"/>
      <c r="C9" s="225">
        <v>0</v>
      </c>
      <c r="D9" s="84">
        <v>215000</v>
      </c>
      <c r="E9" s="225">
        <v>215000</v>
      </c>
      <c r="F9" s="15"/>
      <c r="G9" s="225">
        <v>215000</v>
      </c>
    </row>
    <row r="10" spans="1:7" x14ac:dyDescent="0.3">
      <c r="A10" s="146" t="str">
        <f>+'1.kiad.'!A80</f>
        <v>Ingatlanok beszerzése, létesítése</v>
      </c>
      <c r="B10" s="146" t="str">
        <f>+'1.kiad.'!B80</f>
        <v>K62</v>
      </c>
      <c r="C10" s="224">
        <f>SUM(C11:C14)</f>
        <v>26018810</v>
      </c>
      <c r="D10" s="224">
        <f>SUM(D11:D14)</f>
        <v>7410443</v>
      </c>
      <c r="E10" s="224"/>
      <c r="F10" s="15">
        <v>0</v>
      </c>
      <c r="G10" s="224"/>
    </row>
    <row r="11" spans="1:7" s="44" customFormat="1" x14ac:dyDescent="0.3">
      <c r="A11" s="160" t="s">
        <v>537</v>
      </c>
      <c r="B11" s="160"/>
      <c r="C11" s="225">
        <v>18608367</v>
      </c>
      <c r="D11" s="84">
        <v>0</v>
      </c>
      <c r="E11" s="225"/>
      <c r="F11" s="15">
        <v>0</v>
      </c>
      <c r="G11" s="225"/>
    </row>
    <row r="12" spans="1:7" s="44" customFormat="1" x14ac:dyDescent="0.3">
      <c r="A12" s="160" t="s">
        <v>538</v>
      </c>
      <c r="B12" s="160"/>
      <c r="C12" s="225">
        <v>236220</v>
      </c>
      <c r="D12" s="84">
        <v>236220</v>
      </c>
      <c r="E12" s="225"/>
      <c r="F12" s="15">
        <v>0</v>
      </c>
      <c r="G12" s="225"/>
    </row>
    <row r="13" spans="1:7" s="44" customFormat="1" x14ac:dyDescent="0.3">
      <c r="A13" s="160" t="s">
        <v>540</v>
      </c>
      <c r="B13" s="160"/>
      <c r="C13" s="225">
        <v>2260482</v>
      </c>
      <c r="D13" s="84">
        <v>2260482</v>
      </c>
      <c r="E13" s="225"/>
      <c r="F13" s="15">
        <v>0</v>
      </c>
      <c r="G13" s="225"/>
    </row>
    <row r="14" spans="1:7" s="44" customFormat="1" x14ac:dyDescent="0.3">
      <c r="A14" s="160" t="s">
        <v>541</v>
      </c>
      <c r="B14" s="160"/>
      <c r="C14" s="225">
        <v>4913741</v>
      </c>
      <c r="D14" s="84">
        <v>4913741</v>
      </c>
      <c r="E14" s="225"/>
      <c r="F14" s="15">
        <v>0</v>
      </c>
      <c r="G14" s="225"/>
    </row>
    <row r="15" spans="1:7" x14ac:dyDescent="0.3">
      <c r="A15" s="146" t="str">
        <f>+'1.kiad.'!A81</f>
        <v>Informatikai eszközök beszerzése, létesítése</v>
      </c>
      <c r="B15" s="146" t="str">
        <f>+'1.kiad.'!B81</f>
        <v>K63</v>
      </c>
      <c r="C15" s="224">
        <f>SUM(C16)</f>
        <v>0</v>
      </c>
      <c r="D15" s="224">
        <f t="shared" ref="D15:G15" si="0">SUM(D16)</f>
        <v>141724</v>
      </c>
      <c r="E15" s="224">
        <f t="shared" si="0"/>
        <v>141724</v>
      </c>
      <c r="F15" s="15">
        <v>0</v>
      </c>
      <c r="G15" s="224">
        <f t="shared" si="0"/>
        <v>141724</v>
      </c>
    </row>
    <row r="16" spans="1:7" s="44" customFormat="1" x14ac:dyDescent="0.3">
      <c r="A16" s="160" t="s">
        <v>167</v>
      </c>
      <c r="B16" s="160"/>
      <c r="C16" s="225">
        <v>0</v>
      </c>
      <c r="D16" s="84">
        <v>141724</v>
      </c>
      <c r="E16" s="225">
        <v>141724</v>
      </c>
      <c r="F16" s="15">
        <v>0</v>
      </c>
      <c r="G16" s="225">
        <v>141724</v>
      </c>
    </row>
    <row r="17" spans="1:7" x14ac:dyDescent="0.3">
      <c r="A17" s="146" t="str">
        <f>+'1.kiad.'!A82</f>
        <v>Egyéb tárgyi eszközök beszerzése, létesítése</v>
      </c>
      <c r="B17" s="146" t="str">
        <f>+'1.kiad.'!B82</f>
        <v>K64</v>
      </c>
      <c r="C17" s="224">
        <f>SUM(C18:C19)</f>
        <v>993700</v>
      </c>
      <c r="D17" s="224">
        <f>SUM(D18:D19)</f>
        <v>2568500</v>
      </c>
      <c r="E17" s="224"/>
      <c r="F17" s="15">
        <v>0</v>
      </c>
      <c r="G17" s="224"/>
    </row>
    <row r="18" spans="1:7" s="44" customFormat="1" x14ac:dyDescent="0.3">
      <c r="A18" s="160" t="s">
        <v>542</v>
      </c>
      <c r="B18" s="160"/>
      <c r="C18" s="225">
        <v>600000</v>
      </c>
      <c r="D18" s="84">
        <v>600000</v>
      </c>
      <c r="E18" s="225"/>
      <c r="F18" s="15">
        <v>0</v>
      </c>
      <c r="G18" s="225"/>
    </row>
    <row r="19" spans="1:7" s="44" customFormat="1" x14ac:dyDescent="0.3">
      <c r="A19" s="160" t="s">
        <v>164</v>
      </c>
      <c r="B19" s="160"/>
      <c r="C19" s="225">
        <v>393700</v>
      </c>
      <c r="D19" s="84">
        <v>1968500</v>
      </c>
      <c r="E19" s="225"/>
      <c r="F19" s="15">
        <v>0</v>
      </c>
      <c r="G19" s="225"/>
    </row>
    <row r="20" spans="1:7" x14ac:dyDescent="0.3">
      <c r="A20" s="142" t="str">
        <f>+'1.kiad.'!A83</f>
        <v>Részesedések beszerzése</v>
      </c>
      <c r="B20" s="142" t="str">
        <f>+'1.kiad.'!B83</f>
        <v>K65</v>
      </c>
      <c r="C20" s="223"/>
      <c r="D20" s="80"/>
      <c r="E20" s="223"/>
      <c r="F20" s="15">
        <v>0</v>
      </c>
      <c r="G20" s="223"/>
    </row>
    <row r="21" spans="1:7" x14ac:dyDescent="0.3">
      <c r="A21" s="142" t="str">
        <f>+'1.kiad.'!A84</f>
        <v>Meglévő részesedések növeléséhez kapcsolódó kiadások</v>
      </c>
      <c r="B21" s="142" t="str">
        <f>+'1.kiad.'!B84</f>
        <v>K66</v>
      </c>
      <c r="C21" s="223"/>
      <c r="D21" s="80"/>
      <c r="E21" s="223"/>
      <c r="F21" s="15">
        <v>0</v>
      </c>
      <c r="G21" s="223"/>
    </row>
    <row r="22" spans="1:7" x14ac:dyDescent="0.3">
      <c r="A22" s="146" t="str">
        <f>+'1.kiad.'!A85</f>
        <v>Beruházási célú előzetesen felszámított általános forgalmi adó</v>
      </c>
      <c r="B22" s="146" t="str">
        <f>+'1.kiad.'!B85</f>
        <v>K67</v>
      </c>
      <c r="C22" s="224">
        <v>5575800</v>
      </c>
      <c r="D22" s="82">
        <v>3401434</v>
      </c>
      <c r="E22" s="224">
        <v>96316</v>
      </c>
      <c r="F22" s="15">
        <v>0</v>
      </c>
      <c r="G22" s="224">
        <v>96316</v>
      </c>
    </row>
    <row r="23" spans="1:7" x14ac:dyDescent="0.3">
      <c r="A23" s="146" t="str">
        <f>+'1.kiad.'!A86</f>
        <v>Beruházások</v>
      </c>
      <c r="B23" s="146" t="str">
        <f>+'1.kiad.'!B86</f>
        <v>K6</v>
      </c>
      <c r="C23" s="224">
        <f>SUM(C22,C17,C10,C7)</f>
        <v>34950510</v>
      </c>
      <c r="D23" s="224">
        <f>SUM(D22,D17,D15,D10,D7)</f>
        <v>16099301</v>
      </c>
      <c r="E23" s="224">
        <f>SUM(E22,E17,E15,E10,E7)</f>
        <v>453040</v>
      </c>
      <c r="F23" s="15">
        <v>0</v>
      </c>
      <c r="G23" s="224">
        <f>SUM(G22,G17,G15,G10,G7)</f>
        <v>453040</v>
      </c>
    </row>
    <row r="24" spans="1:7" x14ac:dyDescent="0.3">
      <c r="A24" s="171"/>
      <c r="B24" s="171"/>
      <c r="C24" s="186"/>
      <c r="D24" s="186"/>
      <c r="E24" s="186"/>
      <c r="F24" s="15"/>
      <c r="G24" s="186"/>
    </row>
    <row r="25" spans="1:7" x14ac:dyDescent="0.3">
      <c r="A25" s="142" t="str">
        <f>+'1.kiad.'!A87</f>
        <v>Ingatlanok felújítása</v>
      </c>
      <c r="B25" s="142" t="str">
        <f>+'1.kiad.'!B87</f>
        <v>K71</v>
      </c>
      <c r="C25" s="223"/>
      <c r="D25" s="80"/>
      <c r="E25" s="223"/>
      <c r="F25" s="15">
        <v>0</v>
      </c>
      <c r="G25" s="223"/>
    </row>
    <row r="26" spans="1:7" x14ac:dyDescent="0.3">
      <c r="A26" s="160" t="s">
        <v>539</v>
      </c>
      <c r="B26" s="160"/>
      <c r="C26" s="223">
        <v>9290019</v>
      </c>
      <c r="D26" s="80">
        <v>9090019</v>
      </c>
      <c r="E26" s="223"/>
      <c r="F26" s="15">
        <v>0</v>
      </c>
      <c r="G26" s="223"/>
    </row>
    <row r="27" spans="1:7" x14ac:dyDescent="0.3">
      <c r="A27" s="160" t="s">
        <v>672</v>
      </c>
      <c r="B27" s="160"/>
      <c r="C27" s="223">
        <v>0</v>
      </c>
      <c r="D27" s="80">
        <v>100000</v>
      </c>
      <c r="E27" s="223">
        <v>100000</v>
      </c>
      <c r="F27" s="15"/>
      <c r="G27" s="223">
        <v>100000</v>
      </c>
    </row>
    <row r="28" spans="1:7" x14ac:dyDescent="0.3">
      <c r="A28" s="142" t="str">
        <f>+'1.kiad.'!A88</f>
        <v>Informatikai eszközök felújítása</v>
      </c>
      <c r="B28" s="142" t="str">
        <f>+'1.kiad.'!B88</f>
        <v>K72</v>
      </c>
      <c r="C28" s="223"/>
      <c r="D28" s="80"/>
      <c r="E28" s="223"/>
      <c r="F28" s="15">
        <v>0</v>
      </c>
      <c r="G28" s="223"/>
    </row>
    <row r="29" spans="1:7" x14ac:dyDescent="0.3">
      <c r="A29" s="142" t="str">
        <f>+'1.kiad.'!A89</f>
        <v>Egyéb tárgyi eszközök felújíátása</v>
      </c>
      <c r="B29" s="142" t="str">
        <f>+'1.kiad.'!B89</f>
        <v>K73</v>
      </c>
      <c r="C29" s="223"/>
      <c r="D29" s="80"/>
      <c r="E29" s="223"/>
      <c r="F29" s="15">
        <v>0</v>
      </c>
      <c r="G29" s="223"/>
    </row>
    <row r="30" spans="1:7" x14ac:dyDescent="0.3">
      <c r="A30" s="142" t="str">
        <f>+'1.kiad.'!A90</f>
        <v>Felújítási célú előzetesen felszámított általános forgalmi adó</v>
      </c>
      <c r="B30" s="142" t="str">
        <f>+'1.kiad.'!B90</f>
        <v>K74</v>
      </c>
      <c r="C30" s="223">
        <v>2386805</v>
      </c>
      <c r="D30" s="80">
        <v>2413805</v>
      </c>
      <c r="E30" s="223">
        <v>27000</v>
      </c>
      <c r="F30" s="15">
        <v>0</v>
      </c>
      <c r="G30" s="223">
        <v>27000</v>
      </c>
    </row>
    <row r="31" spans="1:7" x14ac:dyDescent="0.3">
      <c r="A31" s="146" t="str">
        <f>+'1.kiad.'!A91</f>
        <v>Felújítások</v>
      </c>
      <c r="B31" s="146" t="str">
        <f>+'1.kiad.'!B91</f>
        <v>K7</v>
      </c>
      <c r="C31" s="224">
        <f>SUM(C25:C30)</f>
        <v>11676824</v>
      </c>
      <c r="D31" s="224">
        <f>SUM(D25:D30)</f>
        <v>11603824</v>
      </c>
      <c r="E31" s="224">
        <f>SUM(E25:E30)</f>
        <v>127000</v>
      </c>
      <c r="F31" s="15">
        <v>0</v>
      </c>
      <c r="G31" s="224">
        <f>SUM(G25:G30)</f>
        <v>127000</v>
      </c>
    </row>
    <row r="32" spans="1:7" x14ac:dyDescent="0.3">
      <c r="A32" s="171"/>
      <c r="B32" s="171"/>
      <c r="C32" s="186"/>
      <c r="D32" s="186"/>
      <c r="E32" s="186"/>
      <c r="F32" s="15"/>
      <c r="G32" s="186"/>
    </row>
    <row r="33" spans="1:7" ht="17.399999999999999" x14ac:dyDescent="0.3">
      <c r="A33" s="155" t="s">
        <v>502</v>
      </c>
      <c r="B33" s="155" t="s">
        <v>503</v>
      </c>
      <c r="C33" s="145">
        <f>SUM(C23,C31)</f>
        <v>46627334</v>
      </c>
      <c r="D33" s="145">
        <f t="shared" ref="D33:E33" si="1">SUM(D23,D31)</f>
        <v>27703125</v>
      </c>
      <c r="E33" s="145">
        <f t="shared" si="1"/>
        <v>580040</v>
      </c>
      <c r="F33" s="15">
        <v>0</v>
      </c>
      <c r="G33" s="145">
        <f t="shared" ref="G33" si="2">SUM(G23,G31)</f>
        <v>580040</v>
      </c>
    </row>
  </sheetData>
  <mergeCells count="3">
    <mergeCell ref="A1:E1"/>
    <mergeCell ref="A2:E2"/>
    <mergeCell ref="A3:E3"/>
  </mergeCells>
  <phoneticPr fontId="6" type="noConversion"/>
  <printOptions horizontalCentered="1"/>
  <pageMargins left="0.35433070866141736" right="0.35433070866141736" top="0.59055118110236227" bottom="0.59055118110236227" header="0.51181102362204722" footer="0.51181102362204722"/>
  <pageSetup paperSize="9" scale="8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18</vt:i4>
      </vt:variant>
      <vt:variant>
        <vt:lpstr>Névvel ellátott tartományok</vt:lpstr>
      </vt:variant>
      <vt:variant>
        <vt:i4>1</vt:i4>
      </vt:variant>
    </vt:vector>
  </HeadingPairs>
  <TitlesOfParts>
    <vt:vector size="19" baseType="lpstr">
      <vt:lpstr>kiadás-bevétel</vt:lpstr>
      <vt:lpstr>1.kiad.</vt:lpstr>
      <vt:lpstr>2.bev.</vt:lpstr>
      <vt:lpstr>3.adó</vt:lpstr>
      <vt:lpstr>4.műk.c.tám.</vt:lpstr>
      <vt:lpstr>5.közp.tám.</vt:lpstr>
      <vt:lpstr>6.felhalm.bev</vt:lpstr>
      <vt:lpstr>7.közvetett tám.</vt:lpstr>
      <vt:lpstr>8.beruh.feluj.</vt:lpstr>
      <vt:lpstr>9.egy.műk.c.kiad.</vt:lpstr>
      <vt:lpstr>10.ellát.jutt.</vt:lpstr>
      <vt:lpstr>11.létszám</vt:lpstr>
      <vt:lpstr>12.költségv.mérleg közg.tag.</vt:lpstr>
      <vt:lpstr>13.megbontás</vt:lpstr>
      <vt:lpstr>14.ei.felhasználás</vt:lpstr>
      <vt:lpstr>15.KIADÁSOK COFOG</vt:lpstr>
      <vt:lpstr>16.BEVÉTELEK COFOG</vt:lpstr>
      <vt:lpstr>17.EU projekt</vt:lpstr>
      <vt:lpstr>'11.létszám'!Nyomtatási_terület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Eszti</dc:creator>
  <cp:lastModifiedBy>Lovas</cp:lastModifiedBy>
  <cp:lastPrinted>2020-07-27T11:38:37Z</cp:lastPrinted>
  <dcterms:created xsi:type="dcterms:W3CDTF">2014-02-16T16:34:25Z</dcterms:created>
  <dcterms:modified xsi:type="dcterms:W3CDTF">2020-07-27T12:02:27Z</dcterms:modified>
</cp:coreProperties>
</file>