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8" activeTab="15"/>
  </bookViews>
  <sheets>
    <sheet name="1 mell" sheetId="1" r:id="rId1"/>
    <sheet name="2 mell " sheetId="2" r:id="rId2"/>
    <sheet name="3 mell  " sheetId="3" r:id="rId3"/>
    <sheet name="4mell " sheetId="4" r:id="rId4"/>
    <sheet name="5 mell" sheetId="5" r:id="rId5"/>
    <sheet name="6 mell" sheetId="6" r:id="rId6"/>
    <sheet name="7 mell" sheetId="7" r:id="rId7"/>
    <sheet name="8 mell" sheetId="8" r:id="rId8"/>
    <sheet name="9 mell" sheetId="9" r:id="rId9"/>
    <sheet name="10 mell" sheetId="10" r:id="rId10"/>
    <sheet name="11 mell" sheetId="11" r:id="rId11"/>
    <sheet name="12 mell " sheetId="12" r:id="rId12"/>
    <sheet name="13 mell" sheetId="13" r:id="rId13"/>
    <sheet name="14 mell" sheetId="14" r:id="rId14"/>
    <sheet name="15 mell" sheetId="15" r:id="rId15"/>
    <sheet name="16 mell" sheetId="16" r:id="rId16"/>
  </sheets>
  <definedNames>
    <definedName name="_xlnm.Print_Titles" localSheetId="10">'11 mell'!$5:$6</definedName>
    <definedName name="_xlnm.Print_Titles" localSheetId="11">'12 mell '!$7:$10</definedName>
    <definedName name="_xlnm.Print_Titles" localSheetId="15">'16 mell'!$9:$10</definedName>
    <definedName name="_xlnm.Print_Titles" localSheetId="1">'2 mell '!$7:$9</definedName>
    <definedName name="_xlnm.Print_Titles" localSheetId="3">'4mell '!$7:$11</definedName>
    <definedName name="_xlnm.Print_Titles" localSheetId="6">'7 mell'!$6:$7</definedName>
    <definedName name="_xlnm.Print_Titles" localSheetId="7">'8 mell'!$7:$8</definedName>
  </definedNames>
  <calcPr fullCalcOnLoad="1"/>
</workbook>
</file>

<file path=xl/sharedStrings.xml><?xml version="1.0" encoding="utf-8"?>
<sst xmlns="http://schemas.openxmlformats.org/spreadsheetml/2006/main" count="2083" uniqueCount="865">
  <si>
    <t>Felhalmozási célú támogatások államháztartáson belülről összesen:</t>
  </si>
  <si>
    <t>Felhalmozási célú átvett pénzeszközök összesen:</t>
  </si>
  <si>
    <t>c.)Tartalékok (különféle fejlesztési célú kiadások fedezetére)</t>
  </si>
  <si>
    <t xml:space="preserve">    Települési önkormányzatok egyes köznevelési feladatainak támogatása</t>
  </si>
  <si>
    <t>B4. Működési bevételekből felhalmozási célú</t>
  </si>
  <si>
    <t>Működési bevételekből felhalmozási célú összesen:</t>
  </si>
  <si>
    <t>Finanszírozási bevételek (hitelfelvétel)</t>
  </si>
  <si>
    <t>I. Működési célú bevételek és kiadások mérlege</t>
  </si>
  <si>
    <t>II. felhalmozási célú bevételek és kiadások mérlege</t>
  </si>
  <si>
    <t>Ózdi Múzeális Gyűjtemény</t>
  </si>
  <si>
    <t>Államhatalmi és végrehajtó</t>
  </si>
  <si>
    <t>szervezetek tevékenységei</t>
  </si>
  <si>
    <t xml:space="preserve">Önkormányzati vagyonnal való </t>
  </si>
  <si>
    <t>Kommunális létesítményekkel</t>
  </si>
  <si>
    <t>kapcsolatos feladatok</t>
  </si>
  <si>
    <t>Város-és községgazdálkodási</t>
  </si>
  <si>
    <t>egyéb szolgáltatások</t>
  </si>
  <si>
    <t>és vallás</t>
  </si>
  <si>
    <t xml:space="preserve">Szabadidő, sport, kultúra </t>
  </si>
  <si>
    <t xml:space="preserve"> - Önkormányzatok működési támogatásai</t>
  </si>
  <si>
    <t>Települési önkormányzatok egyes köznevelési feladatainak támogatása</t>
  </si>
  <si>
    <t>Felhalmozási célú átvett pénzeszközök (kölcsönök visszatérülése)</t>
  </si>
  <si>
    <t>Alcim</t>
  </si>
  <si>
    <t>Hivatal üzemeltetésével kapcsolatos kiadások</t>
  </si>
  <si>
    <t>Al-</t>
  </si>
  <si>
    <t>cím</t>
  </si>
  <si>
    <t>összesen:</t>
  </si>
  <si>
    <t xml:space="preserve">Működési célú </t>
  </si>
  <si>
    <t>-</t>
  </si>
  <si>
    <t xml:space="preserve">Felhalmozási célú </t>
  </si>
  <si>
    <t>BEVÉTELEK MINDÖSSZESEN:</t>
  </si>
  <si>
    <t>II.</t>
  </si>
  <si>
    <t>Adatok: ezer Ft-ban</t>
  </si>
  <si>
    <t>Működési</t>
  </si>
  <si>
    <t>Ebből:</t>
  </si>
  <si>
    <t>Költség-</t>
  </si>
  <si>
    <t xml:space="preserve">Bevételek </t>
  </si>
  <si>
    <t>bevételek</t>
  </si>
  <si>
    <t xml:space="preserve">vetési </t>
  </si>
  <si>
    <t>összesen</t>
  </si>
  <si>
    <t>támogatása</t>
  </si>
  <si>
    <t>Összesen</t>
  </si>
  <si>
    <t xml:space="preserve">M e g n e v e z é s </t>
  </si>
  <si>
    <t xml:space="preserve">Beruházások </t>
  </si>
  <si>
    <t>KIADÁSOK ÖSSZESEN:</t>
  </si>
  <si>
    <t>Kistérségi Társulási tagdíj</t>
  </si>
  <si>
    <t>a)</t>
  </si>
  <si>
    <t>Általános tartalék</t>
  </si>
  <si>
    <t xml:space="preserve">Előre nem látható  feladatok fedezetére </t>
  </si>
  <si>
    <t>b)</t>
  </si>
  <si>
    <t>c)</t>
  </si>
  <si>
    <t>Hivatali igazgatási kiadások összesen:</t>
  </si>
  <si>
    <t xml:space="preserve">Testvérvárosi kapcsolatok ápolására  </t>
  </si>
  <si>
    <t>Személyi juttatások</t>
  </si>
  <si>
    <t>Személyi juttatások összesen:</t>
  </si>
  <si>
    <t>Dologi kiadások összesen:</t>
  </si>
  <si>
    <t>Ózd Város Önkormányzata</t>
  </si>
  <si>
    <t>Kiemelt</t>
  </si>
  <si>
    <t>I.</t>
  </si>
  <si>
    <t>INTÉZMÉNYEK BEVÉTELEI</t>
  </si>
  <si>
    <r>
      <t xml:space="preserve">                                                                                                      </t>
    </r>
    <r>
      <rPr>
        <sz val="11"/>
        <rFont val="CG Times"/>
        <family val="1"/>
      </rPr>
      <t xml:space="preserve"> Adatok: ezer Ft-ban</t>
    </r>
  </si>
  <si>
    <t>ÖNKORMÁNYZAT BEVÉTELEI</t>
  </si>
  <si>
    <t>INTÉZMÉNYEK BEVÉTELEI ÖSSZESEN:</t>
  </si>
  <si>
    <t>Intézmények Összesen:</t>
  </si>
  <si>
    <t>MINDÖSSZESEN:</t>
  </si>
  <si>
    <t>javaslat</t>
  </si>
  <si>
    <t xml:space="preserve">Kiemelt </t>
  </si>
  <si>
    <t>előir.</t>
  </si>
  <si>
    <t>A költségvetési egyenleg levezetése és finanszírozása</t>
  </si>
  <si>
    <t>Felhalmozási</t>
  </si>
  <si>
    <t>Intézmények költségvetési bevételei</t>
  </si>
  <si>
    <t>Önkormányzat költségvetési bevételei</t>
  </si>
  <si>
    <t>Összes költségvetési bevétel (1+2)</t>
  </si>
  <si>
    <t>Intézmények költségvetési kiadásai</t>
  </si>
  <si>
    <t>Önkormányzat költségvetési kiadásai</t>
  </si>
  <si>
    <t>Belső finanszírozásból</t>
  </si>
  <si>
    <t xml:space="preserve">   ▪ intézményeknél</t>
  </si>
  <si>
    <t>címenként és kiemelt előirányzatonként</t>
  </si>
  <si>
    <t xml:space="preserve">   ▪ önkormányzatnál</t>
  </si>
  <si>
    <t>Összes költségvetési kiadás (4+5)</t>
  </si>
  <si>
    <t>FINANSZÍROZÁSA:</t>
  </si>
  <si>
    <t>Cím száma</t>
  </si>
  <si>
    <t>Irányító szervtől kapott támogatás</t>
  </si>
  <si>
    <t>INTÉZMÉNYEK MŰKÖDÉSI CÉLÚ BEVÉTELEI</t>
  </si>
  <si>
    <t>ÖNKORMÁNYZAT MŰKÖDÉSI CÉLÚ BEVÉTELEI</t>
  </si>
  <si>
    <t>Működési célú költségvetési bevételek össszesen:</t>
  </si>
  <si>
    <t>Működési célú finanszírozási bevételek összesen:</t>
  </si>
  <si>
    <t>INTÉZMÉNYEK MŰKÖDÉSI CÉLÚ BEVÉTELEI ÖSSZESEN:</t>
  </si>
  <si>
    <t>Működési célú költségvetési bevételek összesen:</t>
  </si>
  <si>
    <t>MŰKÖDÉSI CÉLÚ BEVÉTELEK MINDÖSSZESEN:</t>
  </si>
  <si>
    <t>INTÉZMÉNYEK MŰKÖDÉSI CÉLÚ KIADÁSAI</t>
  </si>
  <si>
    <t>Működési célú költségvetési kiadások összesen:</t>
  </si>
  <si>
    <t>Működési célú finanszírozási kiadások összesen:</t>
  </si>
  <si>
    <t>INTÉZMÉNYEK MŰKÖDÉSI CÉLÚ KIADÁSAI ÖSSZESEN:</t>
  </si>
  <si>
    <t>ÖNKORMÁNYZAT MŰKÖDÉSI CÉLÚ KIADÁSAI</t>
  </si>
  <si>
    <t>Működési célú finaszírozási kiadások összesen:</t>
  </si>
  <si>
    <t>MŰKÖDÉSI CÉLÚ KIADÁSOK MINDÖSSZESEN:</t>
  </si>
  <si>
    <t>ÖNKORMÁNYZAT MŰKÖDÉSI CÉLÚ KIADÁSAI ÖSSZESEN:</t>
  </si>
  <si>
    <t>INTÉZMÉNYEK FELHALMOZÁSI CÉLÚ BEVÉTELEI</t>
  </si>
  <si>
    <t>Felhalmozási célú költségvetési kiadások összesen:</t>
  </si>
  <si>
    <t>Felhalmozási célú költségvetési bevételek összesen:</t>
  </si>
  <si>
    <t>Felhalmozási célú finanszírozási bevételek összesen:</t>
  </si>
  <si>
    <t>INTÉZMÉNYEK FELHALMOZÁSI CÉLÚ BEVÉTELEI ÖSSZESEN:</t>
  </si>
  <si>
    <t>ÖNKORMÁNYZAT FELHALMOZÁSI CÉLÚ KIADÁSAI</t>
  </si>
  <si>
    <t>ÖNKORMÁNYZAT FELHALMOZÁSI CÉLÚ BEVÉTELEI ÖSSZESEN:</t>
  </si>
  <si>
    <t>INTÉZMÉNYEK FELHALMOZÁSI CÉLÚ KIADÁSAI</t>
  </si>
  <si>
    <t>INTÉZMÉNYEK FELHALMOZÁSI CÉLÚ KIADÁSAI ÖSSZESEN:</t>
  </si>
  <si>
    <t>Felhalmozási célú finanszírozási kiadások összesen:</t>
  </si>
  <si>
    <t>Működési célra</t>
  </si>
  <si>
    <t>Felhalmozási célra</t>
  </si>
  <si>
    <t>Feladatonkénti részletes felsorolása  a 7.sz.mellékletben</t>
  </si>
  <si>
    <t>Feladatonkénti részletes felsorolása  a 8.sz.mellékletben</t>
  </si>
  <si>
    <t>Feladatonkénti részletes felsorolása a 7.sz.mellékletben</t>
  </si>
  <si>
    <t>Ingatlanok tulajdonjogának, ingatlannyilvántartásának</t>
  </si>
  <si>
    <t xml:space="preserve">díjakkal, ill. nem hiteles tulajdoni lapok </t>
  </si>
  <si>
    <t>ÓZD VÁROS ÖNKORMÁNYZATA</t>
  </si>
  <si>
    <t>KIADÁSOK MINDÖSSZESEN:</t>
  </si>
  <si>
    <t>Költségvetési bevételek és kiadások egyenlege (3-6)</t>
  </si>
  <si>
    <t>Finanszírozási kiadások (hiteltörlesztés)</t>
  </si>
  <si>
    <t xml:space="preserve">Külső forrásból finanszírozandó  </t>
  </si>
  <si>
    <t xml:space="preserve">ÖNKORMÁNYZAT FELHALMOZÁSI CÉLÚ BEVÉTELEI  </t>
  </si>
  <si>
    <t>ÖNKORMÁNYZAT FELHALMOZÁSI CÉLÚ KIADÁSAI ÖSSZESEN:</t>
  </si>
  <si>
    <t>Társulástól</t>
  </si>
  <si>
    <t>működés feltételeinek biztosítása</t>
  </si>
  <si>
    <t>Egyéb célokra képzett tartalék</t>
  </si>
  <si>
    <t>igénybevétele</t>
  </si>
  <si>
    <t>ÁLLAMIGAZGATÁSI</t>
  </si>
  <si>
    <t>ÖNKÉNT VÁLLALT</t>
  </si>
  <si>
    <t>KÖTELEZŐ</t>
  </si>
  <si>
    <t xml:space="preserve">ÁLLAMIGAZGATÁSI  </t>
  </si>
  <si>
    <t>ÖSSZES BEVÉTEL</t>
  </si>
  <si>
    <t>KIADÁSOK ÖSSZESEN</t>
  </si>
  <si>
    <t>Oktatás</t>
  </si>
  <si>
    <t>Hivatal üzemeltetés</t>
  </si>
  <si>
    <t>Hivatali igazgatás</t>
  </si>
  <si>
    <t>ÖSSZES KIADÁS</t>
  </si>
  <si>
    <t>INTÉZMÉNY/FELADAT</t>
  </si>
  <si>
    <t>Egyéb művelődési házak</t>
  </si>
  <si>
    <t>Civil Ház</t>
  </si>
  <si>
    <t>Városi Könyvtár</t>
  </si>
  <si>
    <t>Művelődési Központ</t>
  </si>
  <si>
    <t>Óvodai nevelés</t>
  </si>
  <si>
    <t xml:space="preserve">KIMUTATÁS </t>
  </si>
  <si>
    <t>FELADATOK SZERINTI MEGBONTÁSÁRÓL</t>
  </si>
  <si>
    <t>Önkormányzati hivatal működésének támogatása</t>
  </si>
  <si>
    <t>Beszámítás összege</t>
  </si>
  <si>
    <t>munkáját közvetlenül segítők bértámogatása</t>
  </si>
  <si>
    <t xml:space="preserve">Finanszírozási </t>
  </si>
  <si>
    <t>Finanszírozási bevételek és kiadások egyenlege (8-9)</t>
  </si>
  <si>
    <t>Költségvetési egyenleg (7+10)</t>
  </si>
  <si>
    <t>Óvodában foglalkoztatottak személyi juttatása</t>
  </si>
  <si>
    <t>szakmai feladatellátásban dolgozók)</t>
  </si>
  <si>
    <t>személyi juttatása</t>
  </si>
  <si>
    <t>Óvodában foglalkoztatottak járulékai</t>
  </si>
  <si>
    <t>járulékai</t>
  </si>
  <si>
    <t>Munkaadókat terhelő járulékok és szociális</t>
  </si>
  <si>
    <t>Óvodák működtetésének kiadásai</t>
  </si>
  <si>
    <t>(üzemeltetési költségek, élelmiszerbeszerzés költségei)</t>
  </si>
  <si>
    <t>Városi Művelődési Központban foglalkoztatottak</t>
  </si>
  <si>
    <t xml:space="preserve">személyi juttatása </t>
  </si>
  <si>
    <t>közösségi házak gondnokainak megbízási díjai</t>
  </si>
  <si>
    <t>közösségi házak gondnokainak járulékai</t>
  </si>
  <si>
    <t>Városi Könyvtár dologi kiadásai</t>
  </si>
  <si>
    <t>Városi Művelődési Központ dologi kiadásai</t>
  </si>
  <si>
    <t>közösségi házak dologi kiadásai</t>
  </si>
  <si>
    <t xml:space="preserve">INTÉZMÉNYEK KÖLTSÉGVETÉSI KIADÁSAI </t>
  </si>
  <si>
    <t>Képviselő-testület kiadásai összesen:</t>
  </si>
  <si>
    <t>Belső ellenőrzési feladatok ellátásához</t>
  </si>
  <si>
    <t>Orvosi ügyelet működéséhez</t>
  </si>
  <si>
    <t>d)</t>
  </si>
  <si>
    <t>ellátása során felmerülő nem tervezett kiadások fedezetére</t>
  </si>
  <si>
    <t xml:space="preserve"> - Veres Lajos festőművész</t>
  </si>
  <si>
    <t>Megnevezése</t>
  </si>
  <si>
    <t>Ózd  Kistérség Többcélú Társulásának</t>
  </si>
  <si>
    <t>utáni ÁFA befizetés (bevétellel összefüggésben)</t>
  </si>
  <si>
    <t>Civil Ház dologi kiadásai</t>
  </si>
  <si>
    <t>(Kistérségi Társulástól átvett pénzeszközből)</t>
  </si>
  <si>
    <t>Civil Házban foglalkoztatottak járulékai</t>
  </si>
  <si>
    <t>e)</t>
  </si>
  <si>
    <t>ÖNKORMÁNYZAT MŰKÖDÉSI CÉLÚ BEVÉTELEI ÖSSZESEN:</t>
  </si>
  <si>
    <t>Ózdi Roma Nemzetiségi Önkormányzatnak</t>
  </si>
  <si>
    <t xml:space="preserve"> karbantartásához</t>
  </si>
  <si>
    <t>KÖLTSÉGVETÉSI KIADÁSOK ÖSSZESEN:</t>
  </si>
  <si>
    <t>Ebből: felhalmozási célú támogatás</t>
  </si>
  <si>
    <t>3. = (1.-2.)</t>
  </si>
  <si>
    <t xml:space="preserve">Sajó-Bódva Völgye és Környéke Hulladékkezelési </t>
  </si>
  <si>
    <t xml:space="preserve">ÓZD VÁROS ÖNKORMÁNYZATA </t>
  </si>
  <si>
    <t>INTÉZMÉNYEK ÉS ÖNKORMÁNYZAT</t>
  </si>
  <si>
    <t>ÖSSZES KIADÁS  KIEMELT ELŐIRÁNYZATOK SZERINTI MEGBONTÁSA:</t>
  </si>
  <si>
    <t>Belső finanszírozásból összesen:</t>
  </si>
  <si>
    <t>KIADÁSAI MINDÖSSZESEN:</t>
  </si>
  <si>
    <t>Önkormányzati vagyon biztosítási díja</t>
  </si>
  <si>
    <t>Video megfigyelőrendszer üzemeltetéséhez,</t>
  </si>
  <si>
    <t>Finanszírozási kiadások összesen:</t>
  </si>
  <si>
    <t>intézményenkénti részletezése</t>
  </si>
  <si>
    <t>Adatok: ezer FT-ban</t>
  </si>
  <si>
    <t>Intézményi kiadások összesen</t>
  </si>
  <si>
    <t>Intézményi saját bevételek összesen</t>
  </si>
  <si>
    <t>Adatok:ezer Ft-ban</t>
  </si>
  <si>
    <t>Sor-szám</t>
  </si>
  <si>
    <t>BEVÉTELEK</t>
  </si>
  <si>
    <t>KIADÁSOK</t>
  </si>
  <si>
    <t xml:space="preserve">I. </t>
  </si>
  <si>
    <t>FELHALMOZÁSI CÉLÚ BEVÉTELEK MINDÖSSZESEN:</t>
  </si>
  <si>
    <t>Fejlesztési célú hitelek tőketörlesztése</t>
  </si>
  <si>
    <t>FELHALMOZÁSI CÉLÚ KIADÁSOK MINDÖSSZESEN:</t>
  </si>
  <si>
    <t xml:space="preserve">   I. Bevételi előirányzatok</t>
  </si>
  <si>
    <t xml:space="preserve">   II. Kiadási előirányzatok</t>
  </si>
  <si>
    <t>Költségvetési bevételek összesen:</t>
  </si>
  <si>
    <t>Költségvetési kiadások össesen:</t>
  </si>
  <si>
    <t>Finanszírozási bevételek összesen:</t>
  </si>
  <si>
    <t xml:space="preserve">  BEVÉTELEK MINDÖSSZESEN</t>
  </si>
  <si>
    <t xml:space="preserve">  KIADÁSOK MINDÖSSZESEN  </t>
  </si>
  <si>
    <t xml:space="preserve">Az önkormányzat több éves kihatással járó </t>
  </si>
  <si>
    <t xml:space="preserve">kötelezettségvállalásainak részletezése </t>
  </si>
  <si>
    <t xml:space="preserve">      Adatok: ezer Ft-ban</t>
  </si>
  <si>
    <t xml:space="preserve">Feladat megnevezése </t>
  </si>
  <si>
    <t>Összes kiadás</t>
  </si>
  <si>
    <t>tervévet megelőzően</t>
  </si>
  <si>
    <t>teljesített kiadás</t>
  </si>
  <si>
    <t>ütemezés</t>
  </si>
  <si>
    <t>Makro-Book Kft üzlethelyiségének  felújítása</t>
  </si>
  <si>
    <t>Munkaügyi központ átalakítása *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</si>
  <si>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</si>
  <si>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</si>
  <si>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</si>
  <si>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</si>
  <si>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</si>
  <si>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</si>
  <si>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</si>
  <si>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</si>
  <si>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</si>
  <si>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</si>
  <si>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</si>
  <si>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</si>
  <si>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 ÖSSZESEN:</t>
  </si>
  <si>
    <t xml:space="preserve">                                       Adatok: ezer Ft-ban</t>
  </si>
  <si>
    <t>A támogatás</t>
  </si>
  <si>
    <t>Kedvezmény</t>
  </si>
  <si>
    <t>kedvezményezettje</t>
  </si>
  <si>
    <t>jogcíme</t>
  </si>
  <si>
    <t>tárgya</t>
  </si>
  <si>
    <t>összege</t>
  </si>
  <si>
    <t>(jellege)</t>
  </si>
  <si>
    <t xml:space="preserve">      (Önkormányzati rendelet alapján)</t>
  </si>
  <si>
    <t xml:space="preserve">      </t>
  </si>
  <si>
    <t xml:space="preserve"> - vállalkozók</t>
  </si>
  <si>
    <t>mentességek és</t>
  </si>
  <si>
    <t>helyi iparűzési adó</t>
  </si>
  <si>
    <t xml:space="preserve"> - magánszemélyek</t>
  </si>
  <si>
    <t>egyéb kedvezmények</t>
  </si>
  <si>
    <t>építményadó</t>
  </si>
  <si>
    <t xml:space="preserve">      (Önkormányzati határozat alapján)</t>
  </si>
  <si>
    <t>helyiség bérleti díj</t>
  </si>
  <si>
    <t>mentességek</t>
  </si>
  <si>
    <t>Közvetett támogatások mindösszesen:</t>
  </si>
  <si>
    <r>
      <t xml:space="preserve">a.) </t>
    </r>
    <r>
      <rPr>
        <u val="single"/>
        <sz val="10"/>
        <rFont val="Arial"/>
        <family val="2"/>
      </rPr>
      <t>Helyi adók, gépjárműadó</t>
    </r>
  </si>
  <si>
    <r>
      <t xml:space="preserve">b.) </t>
    </r>
    <r>
      <rPr>
        <u val="single"/>
        <sz val="10"/>
        <rFont val="Arial"/>
        <family val="2"/>
      </rPr>
      <t>Helyiségek bérleti díja</t>
    </r>
  </si>
  <si>
    <t>önkormányzati rendelethez</t>
  </si>
  <si>
    <t>I. Költségvetési címek</t>
  </si>
  <si>
    <t xml:space="preserve">Cím </t>
  </si>
  <si>
    <t>száma</t>
  </si>
  <si>
    <t>Cím neve</t>
  </si>
  <si>
    <t>1.</t>
  </si>
  <si>
    <t>2.</t>
  </si>
  <si>
    <t>Ózdi Művelődési Intézmények</t>
  </si>
  <si>
    <t>3.</t>
  </si>
  <si>
    <t>4.</t>
  </si>
  <si>
    <t>Cím</t>
  </si>
  <si>
    <t>Megnevezés</t>
  </si>
  <si>
    <t>Képviselő-testület kiadásai</t>
  </si>
  <si>
    <t>Hivatali igazgatási kiadások</t>
  </si>
  <si>
    <t>5.</t>
  </si>
  <si>
    <t>Polgármesteri Hivatal üzemeltetésével kapcsolatos kiadások</t>
  </si>
  <si>
    <t>6.</t>
  </si>
  <si>
    <t>7.</t>
  </si>
  <si>
    <t>8.</t>
  </si>
  <si>
    <t>9.</t>
  </si>
  <si>
    <t>10.</t>
  </si>
  <si>
    <t>11.</t>
  </si>
  <si>
    <t>12.</t>
  </si>
  <si>
    <t>13.</t>
  </si>
  <si>
    <t>Finanszírozási kiadások</t>
  </si>
  <si>
    <t xml:space="preserve">  - 2 -</t>
  </si>
  <si>
    <t>Felújítások</t>
  </si>
  <si>
    <t>Beruházások</t>
  </si>
  <si>
    <t>Tartalékok</t>
  </si>
  <si>
    <t>Személyi jellegű kiadások</t>
  </si>
  <si>
    <t>Munkaadókat terhelő járulékok</t>
  </si>
  <si>
    <t>Dologi kiadások</t>
  </si>
  <si>
    <t>Sor-</t>
  </si>
  <si>
    <t>M e g n e v e z é s</t>
  </si>
  <si>
    <t>szám</t>
  </si>
  <si>
    <t>előirányzat</t>
  </si>
  <si>
    <t>a.)</t>
  </si>
  <si>
    <t xml:space="preserve"> </t>
  </si>
  <si>
    <t>b.)</t>
  </si>
  <si>
    <t xml:space="preserve"> -</t>
  </si>
  <si>
    <t>Építményadó</t>
  </si>
  <si>
    <t xml:space="preserve"> - </t>
  </si>
  <si>
    <t>Talajterhelési díj</t>
  </si>
  <si>
    <t>Munkaügyi Központtól helyiség bérleti díj</t>
  </si>
  <si>
    <t>Összesen:</t>
  </si>
  <si>
    <t>▪</t>
  </si>
  <si>
    <t>Ózdi Polgármesteri Hivatal</t>
  </si>
  <si>
    <t>B1.</t>
  </si>
  <si>
    <t>Működési célú támogatások államháztartáson belülről</t>
  </si>
  <si>
    <t>B11.</t>
  </si>
  <si>
    <t>Önkormányzatok működési támogatásai</t>
  </si>
  <si>
    <t>Helyi önkormányzatok működésének általános támogatásai</t>
  </si>
  <si>
    <t>Települési önkormányzatok kulturális feladatainak támogatása</t>
  </si>
  <si>
    <t>B16.</t>
  </si>
  <si>
    <t>Önkormányzatok működési támogatásai összesen:</t>
  </si>
  <si>
    <t>B2.</t>
  </si>
  <si>
    <t>B3.</t>
  </si>
  <si>
    <t>Közhatalmi bevételek</t>
  </si>
  <si>
    <t>B34.</t>
  </si>
  <si>
    <t>Vagyoni tipusú adók</t>
  </si>
  <si>
    <t>B35.</t>
  </si>
  <si>
    <t>Termékek és szolgáltatások adói</t>
  </si>
  <si>
    <t>B351.</t>
  </si>
  <si>
    <t>Értékesítési és forgalmi adók</t>
  </si>
  <si>
    <t>B354.</t>
  </si>
  <si>
    <t>Belföldi gépjárművek adójának a helyi önkormányzatot</t>
  </si>
  <si>
    <t>megillető része</t>
  </si>
  <si>
    <t>B36.</t>
  </si>
  <si>
    <t>Egyéb közhatalmi bevételek</t>
  </si>
  <si>
    <t>Igazgatási szolgáltatási díjak</t>
  </si>
  <si>
    <t>Környezetvédelmi bírság</t>
  </si>
  <si>
    <t>Építésügyi bírság</t>
  </si>
  <si>
    <t>Közhatalmi bevételek összesen:</t>
  </si>
  <si>
    <t>Működési célú támogatások államháztartáson belülről összesen:</t>
  </si>
  <si>
    <t>Egyéb közhatalmi bevételek összesen:</t>
  </si>
  <si>
    <t>behajtásából és végrehajtásából származó bevételek  40 %-a</t>
  </si>
  <si>
    <t>Közlekedési szabályszegések után kiszabott közigazgatási bírság</t>
  </si>
  <si>
    <t>Termékek és szolgáltatások adói összesen:</t>
  </si>
  <si>
    <t>B4.</t>
  </si>
  <si>
    <t>Működési bevételek</t>
  </si>
  <si>
    <t>Távközlési szolgáltatók által fizetett bérleti díj</t>
  </si>
  <si>
    <t>MOL Nyrt által fizetett ingatlan bérleti díja</t>
  </si>
  <si>
    <t>(autógáz töltő állomás)</t>
  </si>
  <si>
    <t>Szolgáltatások ellenértéke összesen:</t>
  </si>
  <si>
    <t>származó bevétel</t>
  </si>
  <si>
    <t>▪  ÓZDINVEST Kft-től</t>
  </si>
  <si>
    <t xml:space="preserve">  ▫  Nem lakáscélú ingatlanok üzemeltetési díja</t>
  </si>
  <si>
    <t xml:space="preserve">  ▫  Bérlakások üzemeltetési díja</t>
  </si>
  <si>
    <t xml:space="preserve">  ▫  Piac üzemeltetési díja</t>
  </si>
  <si>
    <t xml:space="preserve">  ▫  Temető üzemeltetési díja</t>
  </si>
  <si>
    <t>▪  ÉRV Zrt-től</t>
  </si>
  <si>
    <t>Tulajdonosi bevételek összesen</t>
  </si>
  <si>
    <t>Kiszámlázott általános forgalmi adó</t>
  </si>
  <si>
    <t>Kiszámlázott általános forgalmi adó összesen</t>
  </si>
  <si>
    <t>Működési bevételek összesen:</t>
  </si>
  <si>
    <t>B5.</t>
  </si>
  <si>
    <t>Felhalmozási bevételek</t>
  </si>
  <si>
    <t>Felhalmozási bevételek összesen:</t>
  </si>
  <si>
    <t>B6.</t>
  </si>
  <si>
    <t>Működési célú átvett pénzeszközök</t>
  </si>
  <si>
    <t>Működési célú átvett pénzeszközök összesen:</t>
  </si>
  <si>
    <t>B7.</t>
  </si>
  <si>
    <t>B8.</t>
  </si>
  <si>
    <t>Finanszírozási bevételek</t>
  </si>
  <si>
    <t>B81.</t>
  </si>
  <si>
    <t>Belföldi finanszírozás bevételei</t>
  </si>
  <si>
    <t>B813.</t>
  </si>
  <si>
    <t>Maradvány igénybevétele</t>
  </si>
  <si>
    <t xml:space="preserve">▪  </t>
  </si>
  <si>
    <t>▪  működési célú</t>
  </si>
  <si>
    <t>▪  felhalmozási célú</t>
  </si>
  <si>
    <t>Maradvány igénybevétele összesen:</t>
  </si>
  <si>
    <t>ÖNKORMÁNYZAT BEVÉTELEI ÖSSZESEN:</t>
  </si>
  <si>
    <t>B111.</t>
  </si>
  <si>
    <t xml:space="preserve">Település-üzemeltetéshez kapcsolódó </t>
  </si>
  <si>
    <t xml:space="preserve"> ▫  </t>
  </si>
  <si>
    <t xml:space="preserve">   ellátásának támogatása</t>
  </si>
  <si>
    <t>▪  Közvilágítás fenntartásának támogatása</t>
  </si>
  <si>
    <t>▪  Köztemető fenntartással kapcsolatos feladatok támogatása</t>
  </si>
  <si>
    <t>▪  Közutak fenntartásának támogatása</t>
  </si>
  <si>
    <t>Egyéb önkormányzati feladatok támogatása</t>
  </si>
  <si>
    <t xml:space="preserve">   Beszámítás összege</t>
  </si>
  <si>
    <t>Nem közművel összegyűjtött háztartási szennyvíz</t>
  </si>
  <si>
    <t>ártalmatlanítására</t>
  </si>
  <si>
    <t>Helyi önkormányzatok működésének általános támogatásai összesen:</t>
  </si>
  <si>
    <t>B112.</t>
  </si>
  <si>
    <t>Települési önkormányzatok egyes köznevelési feladatainak</t>
  </si>
  <si>
    <t>Óvodapedagógusok és az óvodapedagógusok nevelő</t>
  </si>
  <si>
    <t>Óvoda működtetési támogatás</t>
  </si>
  <si>
    <t>B113.</t>
  </si>
  <si>
    <t>▪  Házi segítségnyújtás</t>
  </si>
  <si>
    <t>▪  Szociális étkeztetés</t>
  </si>
  <si>
    <t>▪  Hajléktalanok éjjeli menedékhelye</t>
  </si>
  <si>
    <t>▪  Hajléktalanok átmeneti szállása</t>
  </si>
  <si>
    <t>Időskorúak ápoló-gondozó otthoni ellátásához</t>
  </si>
  <si>
    <t>▪  Szakmai dolgozók bértámogatása</t>
  </si>
  <si>
    <t>▪  Intézmény-üzemeltetési támogatása</t>
  </si>
  <si>
    <t>Gyermekétkeztetés támogatása</t>
  </si>
  <si>
    <t>B114.</t>
  </si>
  <si>
    <t>Települési önkormányzatok nyilvános könyvtári</t>
  </si>
  <si>
    <t>és közművelődési feladatainak támogatása</t>
  </si>
  <si>
    <t xml:space="preserve">támogatások </t>
  </si>
  <si>
    <t xml:space="preserve">Közhatalmi </t>
  </si>
  <si>
    <t>átvett</t>
  </si>
  <si>
    <t xml:space="preserve"> pénzeszközök</t>
  </si>
  <si>
    <t xml:space="preserve">államháztartáson </t>
  </si>
  <si>
    <t>belülről</t>
  </si>
  <si>
    <t>Ellátottak pénbeli juttatásai</t>
  </si>
  <si>
    <t>K1</t>
  </si>
  <si>
    <t>K2</t>
  </si>
  <si>
    <t>K3</t>
  </si>
  <si>
    <t>K4</t>
  </si>
  <si>
    <t>K5</t>
  </si>
  <si>
    <t>K6</t>
  </si>
  <si>
    <t>K7</t>
  </si>
  <si>
    <t>Egyéb felhalmozási célú kiadások</t>
  </si>
  <si>
    <t>K8</t>
  </si>
  <si>
    <t>Egyéb működési célú támogatások államháztartáson kívülre</t>
  </si>
  <si>
    <t>Egyéb működési célú támogatások államháztartáson belülre</t>
  </si>
  <si>
    <t xml:space="preserve">K9 </t>
  </si>
  <si>
    <t>INTÉZMÉNYEK KIADÁSAI</t>
  </si>
  <si>
    <t>K1.</t>
  </si>
  <si>
    <t>K2.</t>
  </si>
  <si>
    <t>K3.</t>
  </si>
  <si>
    <t>K4.</t>
  </si>
  <si>
    <t>Ellátottak  pénzbeli juttatásai</t>
  </si>
  <si>
    <t>Egyéb működési célú kiadások</t>
  </si>
  <si>
    <t xml:space="preserve">K5. </t>
  </si>
  <si>
    <t>K6.</t>
  </si>
  <si>
    <t>K7.</t>
  </si>
  <si>
    <t>K8.</t>
  </si>
  <si>
    <t>K506.</t>
  </si>
  <si>
    <r>
      <t xml:space="preserve"> </t>
    </r>
    <r>
      <rPr>
        <sz val="10"/>
        <rFont val="Arial"/>
        <family val="2"/>
      </rPr>
      <t>▪</t>
    </r>
  </si>
  <si>
    <t xml:space="preserve"> költségvetési kiadásai összesen:</t>
  </si>
  <si>
    <t>költségvetési kiadásai összesen:</t>
  </si>
  <si>
    <t>K5.</t>
  </si>
  <si>
    <t>Egyéb működési célú kiadások összesen:</t>
  </si>
  <si>
    <t>Környezetvédelem</t>
  </si>
  <si>
    <t>Iskolai konyhák működtetési kiadásai</t>
  </si>
  <si>
    <t>Ózdi Városkerti Óvodák</t>
  </si>
  <si>
    <t>Ózdi Petőfi Úti-Csépányi Összevont Óvoda</t>
  </si>
  <si>
    <t>Ózdi Béke Telepi Óvodák</t>
  </si>
  <si>
    <t>Iskolai konyhán foglalkoztatottak járulékai</t>
  </si>
  <si>
    <t>Óvodai konyha működtetési kiadásai</t>
  </si>
  <si>
    <t>Ózdi Muzeális Gyűjtemény foglalkoztatottjainak</t>
  </si>
  <si>
    <t>Ózdi Muzeális Gyűjtemény dologi kiadásai</t>
  </si>
  <si>
    <t>Ózdi  Polgármesteri Hivatal</t>
  </si>
  <si>
    <t>Felhalmozási célú átvett pénzeszközök</t>
  </si>
  <si>
    <t xml:space="preserve">III. Kiemelt kiadási előirányzatok </t>
  </si>
  <si>
    <t xml:space="preserve">IV. Kiemelt bevételi előirányzatok </t>
  </si>
  <si>
    <t>Társulásoktól és költségvetési szerveiktől</t>
  </si>
  <si>
    <t xml:space="preserve"> ▫  működési célú</t>
  </si>
  <si>
    <t xml:space="preserve"> ▫  felhalmozási célú</t>
  </si>
  <si>
    <t>Egyéb működési célú támogatások bevételei államháztartáson belülről</t>
  </si>
  <si>
    <t>Egyéb működési célú támogatások bevételei államháztartáson belülről összesen:</t>
  </si>
  <si>
    <t>Helyi iparűzési adó</t>
  </si>
  <si>
    <t>Önkormányzati vagyonnal való gazdálkodással kapcsolatos feladatok</t>
  </si>
  <si>
    <t>Közbiztonság</t>
  </si>
  <si>
    <t>Közúti közlekedés</t>
  </si>
  <si>
    <t>Kommunális létesítményekkel kapcsolatos feladatok</t>
  </si>
  <si>
    <t>Város-és községgazdálkodási egyéb szolgáltatások</t>
  </si>
  <si>
    <t>Egészségügy</t>
  </si>
  <si>
    <t>Szabadidő, sport, kultúra és vallás</t>
  </si>
  <si>
    <t>Szociális védelem</t>
  </si>
  <si>
    <t>Munkaszervezeti feladatokhoz</t>
  </si>
  <si>
    <t>Egyéb működési célú támogatások államháztartáson belülre összesen</t>
  </si>
  <si>
    <t>Önkormányzati többségi tulajdonú nem pénzügyi vállalkozásnak</t>
  </si>
  <si>
    <t>ÓZDINVEST KFT-nek</t>
  </si>
  <si>
    <t>Egyéb működési célú támogatások államháztartáson kívülre összesen:</t>
  </si>
  <si>
    <t>Kedvezményes bérleti díjak utáni ÁFA</t>
  </si>
  <si>
    <t>Közbiztonság összesen:</t>
  </si>
  <si>
    <t>Közúti közlekedés összesen:</t>
  </si>
  <si>
    <t>Monitoring kutak (TESCO, UNICO területén)</t>
  </si>
  <si>
    <t>működtetésére</t>
  </si>
  <si>
    <t>Egyéb vállalkozásnak</t>
  </si>
  <si>
    <t>Környezetvédelem összesen:</t>
  </si>
  <si>
    <t>Kommunális létesítményekkel kapcsolatos feladatok összesen:</t>
  </si>
  <si>
    <t>K512.</t>
  </si>
  <si>
    <t>Város-és községgazdálkodási egyéb szolgáltatások összesen:</t>
  </si>
  <si>
    <t>Tartalékok összesen:</t>
  </si>
  <si>
    <t>Sportszervezetek támogatása</t>
  </si>
  <si>
    <t>Oktatás összesen:</t>
  </si>
  <si>
    <t>Pénzbeli és természetbeni szociális ellátások</t>
  </si>
  <si>
    <t>bank- és postaköltségére</t>
  </si>
  <si>
    <t>Szociális védelem összesen:</t>
  </si>
  <si>
    <t>Feladatonkénti részletes felsorolása  a  .sz.mellékletben</t>
  </si>
  <si>
    <t>Ellátottak pénzbeli juttatásai</t>
  </si>
  <si>
    <t>Felhalmozási célú támogatások államháztartáson belülről</t>
  </si>
  <si>
    <t>Államhatalmi és végrehajtó szervezetek tevékenységei</t>
  </si>
  <si>
    <t>Államhatalmi és végrehajtó szervezetek tevékenységei összesen:</t>
  </si>
  <si>
    <t xml:space="preserve"> - Önkormányzatok működési támogatása</t>
  </si>
  <si>
    <t xml:space="preserve"> -Egyéb működési célú támogatások bevételei </t>
  </si>
  <si>
    <t xml:space="preserve">   államháztartáson belülről</t>
  </si>
  <si>
    <t xml:space="preserve"> -Vagyoni tipusú adók</t>
  </si>
  <si>
    <t>rendezésével, önkormányzati ingatlanok értékesítésével,</t>
  </si>
  <si>
    <t>művelési ág változás kiadásai) földhivatali szolgáltatási</t>
  </si>
  <si>
    <t xml:space="preserve">(értékbecslések, energetikai tanusítványok, telekhatár rendezések, </t>
  </si>
  <si>
    <t>számítógépes előállításához szükséges program</t>
  </si>
  <si>
    <t>szolgáltatási díjával kapcsolatos kiadásokra</t>
  </si>
  <si>
    <t>Alapítványok, karitatív és egyéb civil szervezetek támogatása</t>
  </si>
  <si>
    <t xml:space="preserve"> ▫  működési támogatás</t>
  </si>
  <si>
    <t>Ózdi Kommunikációs Nonprofit Kft-nek</t>
  </si>
  <si>
    <t>B1. Működési célú támogatások államháztartáson belülről</t>
  </si>
  <si>
    <t>B4. Működési bevételek</t>
  </si>
  <si>
    <t>B6. Működési célú átvett pénzeszközök</t>
  </si>
  <si>
    <t>a.) Vagyoni tipusú adók -Építményadó</t>
  </si>
  <si>
    <t>c.) Egyéb közhatalmi bevételek</t>
  </si>
  <si>
    <t>B3. Közhatalmi bevételek</t>
  </si>
  <si>
    <t>a.)Működési célú kölcsönök visszatérülései államháztartáson kívülről</t>
  </si>
  <si>
    <t>b.)Egyéb működési célú átvett pénzeszközök</t>
  </si>
  <si>
    <t>a.)Önkormányzatok működési támogatásai</t>
  </si>
  <si>
    <t xml:space="preserve">    Helyi önkormányzatok működésének általános támogatásai</t>
  </si>
  <si>
    <t xml:space="preserve">    Települési önkormányzatok kulturális feladatainak támogatása</t>
  </si>
  <si>
    <t>b.)Egyéb működési célú támogatások bevételei államháztartáson belülről</t>
  </si>
  <si>
    <t>Feladatonkénti részletes felsorolása  a  8.sz.mellékletben</t>
  </si>
  <si>
    <t>Óvodai konyhán foglalkoztatottak járulékai</t>
  </si>
  <si>
    <t>Feladatonkénti részletes felsorolása  a   7.sz.mellékletben</t>
  </si>
  <si>
    <t>B8. Finanszírozási bevételek</t>
  </si>
  <si>
    <t>a.)Maradvány igénybevétele</t>
  </si>
  <si>
    <t>K1. Személyi juttatások</t>
  </si>
  <si>
    <t>K3. Dologi kiadások</t>
  </si>
  <si>
    <t>K4. Ellátottak pénzbeli juttatásai</t>
  </si>
  <si>
    <t>K5.Egyéb működési célú kiadások</t>
  </si>
  <si>
    <t>B5. Felhalmozási bevételek</t>
  </si>
  <si>
    <t>B7. Felhalmozási célú átvett pénzeszközök</t>
  </si>
  <si>
    <t>a.)Ingatlanok értékesítése</t>
  </si>
  <si>
    <t>b.)Részesedések értékesítése</t>
  </si>
  <si>
    <t>B2. Felhalmozási célú támogatások államháztartáson belülről</t>
  </si>
  <si>
    <t>K6. Beruházások</t>
  </si>
  <si>
    <t>K7. Felújítások</t>
  </si>
  <si>
    <t>K8. Egyéb felhalmozási célú kiadások</t>
  </si>
  <si>
    <t>a.) Egyéb felhalmozási célú támogatások államháztartáson belülre</t>
  </si>
  <si>
    <t>b.)Egyéb felhalmozási célú támogatások államháztartáson kívülre</t>
  </si>
  <si>
    <t>Egyéb felhalmozási célú kiadások összesen:</t>
  </si>
  <si>
    <t xml:space="preserve"> -Egyéb közhatalmi bevételek</t>
  </si>
  <si>
    <t>K9.</t>
  </si>
  <si>
    <t>Egyéb működési célú kiadások (tartalékokkal)</t>
  </si>
  <si>
    <t>B1+…+B7.</t>
  </si>
  <si>
    <t>B1+…+B8.</t>
  </si>
  <si>
    <t>Feladatonkénti részletes felsorolása a   7.sz.mellékletben</t>
  </si>
  <si>
    <t xml:space="preserve">ÉRV Zrt-től </t>
  </si>
  <si>
    <t>üzemeltetésből származó mennyiségarányos bérleti díj</t>
  </si>
  <si>
    <t>(bevétellel összefüggésben)</t>
  </si>
  <si>
    <t>Egyéb felhalmozási célú támogatások államháztartáson kívülre</t>
  </si>
  <si>
    <t xml:space="preserve">   alapjára történő befizetéshez</t>
  </si>
  <si>
    <t xml:space="preserve"> ▫  önkormányzati tulajdonú ingatlanok fejlesztési</t>
  </si>
  <si>
    <t>háztartási szennyvíz ártalmatlanítására</t>
  </si>
  <si>
    <t xml:space="preserve"> ▫  Belső ellenőrzési feladatokhoz</t>
  </si>
  <si>
    <t>Egyéb bírság, pótlék</t>
  </si>
  <si>
    <t>B402.</t>
  </si>
  <si>
    <t>Szolgáltatások ellenértéke</t>
  </si>
  <si>
    <r>
      <rPr>
        <u val="single"/>
        <sz val="10"/>
        <rFont val="CG Times"/>
        <family val="1"/>
      </rPr>
      <t>ÉRV Zrt-től</t>
    </r>
    <r>
      <rPr>
        <sz val="10"/>
        <rFont val="CG Times"/>
        <family val="1"/>
      </rPr>
      <t xml:space="preserve"> </t>
    </r>
  </si>
  <si>
    <t xml:space="preserve"> ▫  2 db szippantó gépjármű bérleti díja</t>
  </si>
  <si>
    <t>B404.</t>
  </si>
  <si>
    <t>Tulajdonosi bevételek</t>
  </si>
  <si>
    <t>B406.</t>
  </si>
  <si>
    <t xml:space="preserve">  ▫  Mennyiségarányos bérleti díj ÁFÁ-ja</t>
  </si>
  <si>
    <t xml:space="preserve">  ▫  2 db szippantó gépjármű bérleti díj ÁFÁ-ja</t>
  </si>
  <si>
    <t>támogatása összesen:</t>
  </si>
  <si>
    <r>
      <t xml:space="preserve">b.) </t>
    </r>
    <r>
      <rPr>
        <u val="single"/>
        <sz val="10.5"/>
        <rFont val="CG Times"/>
        <family val="1"/>
      </rPr>
      <t>Termékek és szolgáltatások adói</t>
    </r>
    <r>
      <rPr>
        <sz val="10.5"/>
        <rFont val="CG Times"/>
        <family val="1"/>
      </rPr>
      <t xml:space="preserve"> -Helyi iparűzési adó</t>
    </r>
  </si>
  <si>
    <t xml:space="preserve">                                                    -Gépjárműadók</t>
  </si>
  <si>
    <t>a.) Egyéb működési célú támogatások államháztartáson belülre</t>
  </si>
  <si>
    <t>b.)Működési célú kölcsönök nyújtása államháztartáson kívülre</t>
  </si>
  <si>
    <t>c.)Egyéb működési célú kiadások államháztartáson kívülre</t>
  </si>
  <si>
    <t>d.)Tartalékok</t>
  </si>
  <si>
    <t xml:space="preserve">a.)Felhalmozási célú önkormányzati támogatások </t>
  </si>
  <si>
    <t>b.)Egyes felhalmozási célú támogatások bevétele államháztartáson belülről</t>
  </si>
  <si>
    <t xml:space="preserve">  - tulajdonosi bevételek</t>
  </si>
  <si>
    <t>b.)Egyéb felhalmozási célú átvett pénzeszközök</t>
  </si>
  <si>
    <t xml:space="preserve"> ▫  Munkaszervezeti feladatokhoz</t>
  </si>
  <si>
    <t>2 db szippantó gépjármű bérleti díj utáni ÁFA befizetése</t>
  </si>
  <si>
    <t>Feladatonkénti részletes felsorolása  a  7.sz.mellékletben</t>
  </si>
  <si>
    <t>Egészségügy összesen:</t>
  </si>
  <si>
    <t xml:space="preserve">Óvodai étkeztetés </t>
  </si>
  <si>
    <t>a.) Felhalmozási célú kölcsönök visszatérülése államháztartáson kívülről</t>
  </si>
  <si>
    <t xml:space="preserve">   Maradvány igénybevétele</t>
  </si>
  <si>
    <t>K I M U T A T Á S</t>
  </si>
  <si>
    <t>az önkormányzat költségvetési évet követő három év tervezett előirányzatairól</t>
  </si>
  <si>
    <t>Ózd Kistérség Többcélú Társulásától</t>
  </si>
  <si>
    <t xml:space="preserve"> -Termékek és szolgáltatások adói</t>
  </si>
  <si>
    <t xml:space="preserve">    ▫ Helyi iparűzési adó</t>
  </si>
  <si>
    <t xml:space="preserve">    ▫ Gépjárműadók</t>
  </si>
  <si>
    <t>Egyes szociális és gyermekjóléti feladatok támogatása</t>
  </si>
  <si>
    <t xml:space="preserve">▪  Zöldterület-gazdálkodással kapcsolatos feladatok </t>
  </si>
  <si>
    <t>Lakott területtel kapcsolatos feladatok támogatása</t>
  </si>
  <si>
    <t xml:space="preserve">Kiegészítő támogatás az óvodapedagógusok minősítéséből adódó </t>
  </si>
  <si>
    <t>▪ Bértámogatás</t>
  </si>
  <si>
    <t>Települési önkormányzatok szociális,  gyermekjóléti és gyermek-</t>
  </si>
  <si>
    <t>étkeztetési feladatainak támogatása összesen:</t>
  </si>
  <si>
    <t>Gépjárműadó</t>
  </si>
  <si>
    <t xml:space="preserve"> ▫  csatornatisztító jármű bérleti díja</t>
  </si>
  <si>
    <t xml:space="preserve">  ▫  Üzemeltetésből származó mennyiségarányos bérleti díj</t>
  </si>
  <si>
    <t>▪  ÓZDSZOLG Nonprofit Kft-től</t>
  </si>
  <si>
    <t xml:space="preserve">  ▫  Erdők vagyonkezelési díja</t>
  </si>
  <si>
    <t xml:space="preserve">  ▫  Erdők használati díja</t>
  </si>
  <si>
    <t xml:space="preserve">  ▫  csatornatisztító jármű bérleti díj ÁFÁ-ja</t>
  </si>
  <si>
    <t xml:space="preserve">    vagyonkezelési és használati díj ÁFÁ-ja</t>
  </si>
  <si>
    <t>Előző évi maradvány igénybevétele</t>
  </si>
  <si>
    <t>Ózdi Német Nemzetiségi Önkormányzatnak</t>
  </si>
  <si>
    <t>csatornatisztító jármű bérleti díj utáni ÁFA befizetés</t>
  </si>
  <si>
    <t>Brassói úti Székház felújítási alapjára</t>
  </si>
  <si>
    <t>Egyéb működési célú támogatások államháztartáson belülre összesen:</t>
  </si>
  <si>
    <t>Közkutas ivóvízszolgáltatás kiadásaira</t>
  </si>
  <si>
    <t>a Turisztikai projekttel kapcsolatban (12 hó)</t>
  </si>
  <si>
    <t>Önkormányzati kiegészítő támogatás</t>
  </si>
  <si>
    <t xml:space="preserve">többlet kiadásokhoz </t>
  </si>
  <si>
    <t>Települési önkormányzatok szociális, gyermekjóléti és</t>
  </si>
  <si>
    <t>▪  Időskorúak nappali intézményi ellátása</t>
  </si>
  <si>
    <t>▪  Szenvedélybetegek nappali intézményi ellátása</t>
  </si>
  <si>
    <t>▪  Hajléktalanok nappali intézményi ellátása</t>
  </si>
  <si>
    <t>gépjárműadó</t>
  </si>
  <si>
    <t>Ózdi Sajóvárkonyi-Táblai Összevont Óvoda</t>
  </si>
  <si>
    <t>II. Költségvetési alcímek</t>
  </si>
  <si>
    <t>Ózdi Városközponti Óvodák</t>
  </si>
  <si>
    <t>Ózdi Városközponti  Óvodák</t>
  </si>
  <si>
    <t>Tárgyi eszközök üzemeltetésbe adásából</t>
  </si>
  <si>
    <t>Vagyonkezelésbe adásból származó bevétel</t>
  </si>
  <si>
    <t>ÓZDSZOLG Nonprofit Kft által fizetett vagyonkezelési és</t>
  </si>
  <si>
    <t xml:space="preserve">ÓZDINVEST Kft által fizetett üzemeltetési  díj </t>
  </si>
  <si>
    <t>LH díj, óvadék visszafizetésre</t>
  </si>
  <si>
    <t>Észak-magyarországi Közlekedési Központ Zrt-nek</t>
  </si>
  <si>
    <r>
      <rPr>
        <u val="single"/>
        <sz val="10"/>
        <rFont val="CG Times"/>
        <family val="1"/>
      </rPr>
      <t>ÉRV Zrt-nek</t>
    </r>
    <r>
      <rPr>
        <sz val="10"/>
        <rFont val="CG Times"/>
        <family val="1"/>
      </rPr>
      <t xml:space="preserve"> nem közművel összegyűjtött</t>
    </r>
  </si>
  <si>
    <t>Felhalmozási tartalék váratlan kiadásokra</t>
  </si>
  <si>
    <t>▪ Üzemeltetési támogatás</t>
  </si>
  <si>
    <t xml:space="preserve">     gyermekétkeztetési feladatainak támogatása</t>
  </si>
  <si>
    <t xml:space="preserve">    Települési önkormányzatok szociális, gyermekjóléti és</t>
  </si>
  <si>
    <t xml:space="preserve">       (levonva a tulajdonosi bevételek összege) </t>
  </si>
  <si>
    <t xml:space="preserve"> - költségvetési maradványból</t>
  </si>
  <si>
    <t xml:space="preserve">Finanszírozási bevételek </t>
  </si>
  <si>
    <t>Települési önkormányzatok szociális, gyermekjóléti és gyermekétkeztetési feladatainak támogatása</t>
  </si>
  <si>
    <t xml:space="preserve"> - Egyéb működési célú támogatások államháztartáson belülről</t>
  </si>
  <si>
    <t>** EUR árfolyam alapján fizetjük.</t>
  </si>
  <si>
    <t xml:space="preserve">NYITÓ </t>
  </si>
  <si>
    <t xml:space="preserve">     ZÁRÓ </t>
  </si>
  <si>
    <t>BEVÉTELI JOGCÍM</t>
  </si>
  <si>
    <t xml:space="preserve">            (levonva a tulajdonosi bevételek  összege)</t>
  </si>
  <si>
    <t>Egyházak támogatása</t>
  </si>
  <si>
    <t>Ózdi Városüzemeltető Intézmény</t>
  </si>
  <si>
    <t>Ózd Városi Rendészet</t>
  </si>
  <si>
    <t>Köznevelési intézmények működtetéséhez kapcsoldó</t>
  </si>
  <si>
    <t>támogatás</t>
  </si>
  <si>
    <t>▪  Család- és gyermekjóléti szolgálat</t>
  </si>
  <si>
    <t>▪  Család- és gyermekjóléti központ</t>
  </si>
  <si>
    <t xml:space="preserve">  étkeztetésének támogatása</t>
  </si>
  <si>
    <t>Támogató szolgáltatás</t>
  </si>
  <si>
    <t>Szenvedélybetegek részére nyújtott közösségi alapellátás</t>
  </si>
  <si>
    <r>
      <rPr>
        <u val="single"/>
        <sz val="10"/>
        <rFont val="CG Times"/>
        <family val="1"/>
      </rPr>
      <t>ÓZDINVEST Kft</t>
    </r>
    <r>
      <rPr>
        <sz val="10"/>
        <rFont val="CG Times"/>
        <family val="1"/>
      </rPr>
      <t xml:space="preserve"> által fizetett üzemeltetési díj ÁFÁ-ja</t>
    </r>
  </si>
  <si>
    <t>ÉRV Zrt-től</t>
  </si>
  <si>
    <t>ÓZDSZOLG Nonprofit Kft által fizetett</t>
  </si>
  <si>
    <t>Városüzemeltetési és foglalkoztatási osztályon dolgozók</t>
  </si>
  <si>
    <t xml:space="preserve"> járulékai</t>
  </si>
  <si>
    <t>kiadásai</t>
  </si>
  <si>
    <t>Városüzemeltetési és foglalkoztatási osztály működtetésének</t>
  </si>
  <si>
    <t>Startprogram Iroda</t>
  </si>
  <si>
    <t>Önkormányzat beszerzéseinek közbeszerzési díjára</t>
  </si>
  <si>
    <t>K89.</t>
  </si>
  <si>
    <t>Ózd és Térsége Polgárőrség támogatása</t>
  </si>
  <si>
    <t>Startprogram Iroda összesen:</t>
  </si>
  <si>
    <t xml:space="preserve">     megtérítésére</t>
  </si>
  <si>
    <t>Környezetvédelmi Intézkedési Terv feladataihoz</t>
  </si>
  <si>
    <t xml:space="preserve">Ózd, Gál-völgye úti rekultivált hulladéklerakó </t>
  </si>
  <si>
    <t>utógondozási munkáira</t>
  </si>
  <si>
    <t>őrzésére</t>
  </si>
  <si>
    <t>kaszálásra</t>
  </si>
  <si>
    <t>(központi támogatásból)</t>
  </si>
  <si>
    <t>őrzésének díja (14 hónap)</t>
  </si>
  <si>
    <t>Ózdi Sport-és Élményközpont Nonprofit Kft-nek</t>
  </si>
  <si>
    <t>Települési támogatás</t>
  </si>
  <si>
    <t xml:space="preserve">▪ </t>
  </si>
  <si>
    <t xml:space="preserve">    Beszámítás összege</t>
  </si>
  <si>
    <t>Helyi önkormányzatok működésének általános támogatása</t>
  </si>
  <si>
    <t>(Uraj, Susa, Center, Szentsimon, Szenna)</t>
  </si>
  <si>
    <t>Biztos Kezdet Gyermekház keretében</t>
  </si>
  <si>
    <t>foglalkoztatottak személyi juttatásai</t>
  </si>
  <si>
    <t>Környezetközpontú Irányítási Rendszer működtetési</t>
  </si>
  <si>
    <t>költségeire</t>
  </si>
  <si>
    <t>ÖSSZESEN:(1+9 címek együtt)</t>
  </si>
  <si>
    <t>K513.</t>
  </si>
  <si>
    <t>ÉRV Zrt által fizetett viziközmű üzemeltetési díjból</t>
  </si>
  <si>
    <t>Pályázat keretében foglalkoztatottak</t>
  </si>
  <si>
    <t>gazdálkodással kapcsolatos feladatok</t>
  </si>
  <si>
    <t>Előző évi maradvány</t>
  </si>
  <si>
    <t>Városüzemeltetési és foglalkoztatási osztály</t>
  </si>
  <si>
    <t>MŰKÖDÉSI  KIADÁS</t>
  </si>
  <si>
    <t>FELHALMOZÁSI    KIADÁS</t>
  </si>
  <si>
    <t>MŰKÖDÉSI   BEVÉTEL</t>
  </si>
  <si>
    <t>FELHALMOZÁSI BEVÉTEL</t>
  </si>
  <si>
    <t xml:space="preserve">(óvodapedagógusok, dajkák és a nem közvetlen </t>
  </si>
  <si>
    <t xml:space="preserve">Iskolai  étkeztetés </t>
  </si>
  <si>
    <t>Felhalmozási célú maradvány</t>
  </si>
  <si>
    <t>B3.Közhatalmi bevételek</t>
  </si>
  <si>
    <t xml:space="preserve">  -Helyi iparűzési adóból felhalmozási célú </t>
  </si>
  <si>
    <t xml:space="preserve">*** Határozatlan idejű szerződés miatt a prognosztizálás 10 évre történt.  </t>
  </si>
  <si>
    <t>Biztos Kezdet Gyermekház kiadásaira</t>
  </si>
  <si>
    <t>gyermekétkeztetési feladatainak támogatása</t>
  </si>
  <si>
    <t>Tárgyi eszközök bérbeadásából származó bevételek</t>
  </si>
  <si>
    <t>Munkaadókat terhelő járulékok és szociális hozzájárulási adó</t>
  </si>
  <si>
    <t>hozzájárulási adó</t>
  </si>
  <si>
    <t>Feladatonkénti részletes felsorolása  a 7 .sz.mellékletben</t>
  </si>
  <si>
    <t>Feladatonkénti részletes felsorolása  a 8 .sz.mellékletben</t>
  </si>
  <si>
    <t>Önkormányzati vagyonnal való gazdálkodással kapcsolatos feladatok összesen:</t>
  </si>
  <si>
    <t>viziközmű fejlesztésre szolgáló kötött felhasználású tartalék</t>
  </si>
  <si>
    <t>Szabadidő, sport, kultúra és vallás összesen:</t>
  </si>
  <si>
    <t>Ellátottak  pénzbeli juttatásai összesen:</t>
  </si>
  <si>
    <t>K2.Munkaadókat terhelő járulékok és szociális hozzájárulási adó</t>
  </si>
  <si>
    <t>b.)Egyéb tárgyi eszköz,  részvény értékesítése</t>
  </si>
  <si>
    <t xml:space="preserve">       Adatok: ezer Ft-ban</t>
  </si>
  <si>
    <t>Alcím</t>
  </si>
  <si>
    <t>Kiemelt előir.</t>
  </si>
  <si>
    <t>Érdekeltségnövelő pályázat önrészéből műszaki, technikai</t>
  </si>
  <si>
    <t>eszközbeszerzés</t>
  </si>
  <si>
    <t>Ózdi Művelődési Intézmények kiadásai összesen:</t>
  </si>
  <si>
    <t>INTÉZMÉNYEK BERUHÁZÁSI KIADÁSAI ÖSSZESEN:</t>
  </si>
  <si>
    <t>Városrehabilitációs  célú feladatokra</t>
  </si>
  <si>
    <t>Önkormányzati vagyonnal való gazdálkodással kapcsolatos feladatok kiadásai összesen:</t>
  </si>
  <si>
    <t>Közvilágítási hálózatfejlesztés</t>
  </si>
  <si>
    <t>Kommunális létesítményekkel kapcsolatos feladatok kiadásai összesen:</t>
  </si>
  <si>
    <t>ÖNKORMÁNYZAT BERUHÁZÁSI KIADÁSAI ÖSSZESEN:</t>
  </si>
  <si>
    <t>INTÉZMÉNYEK ÉS ÖNKORMÁNYZAT BERUHÁZÁSI KIADÁSAI MINDÖSSZESEN:</t>
  </si>
  <si>
    <t>ÓZDINVEST Kft  üzemeltetésében lévő</t>
  </si>
  <si>
    <t>nem lakáscélú ingatlanok felújítása</t>
  </si>
  <si>
    <t>lakáscélú ingatlanok felújítása</t>
  </si>
  <si>
    <t>lévő temetők felújítása</t>
  </si>
  <si>
    <t>lévő piac felújítása</t>
  </si>
  <si>
    <t xml:space="preserve">Makro-Book Kft üzlethelyiségének felújítása </t>
  </si>
  <si>
    <t>bérbeszámítás alapján</t>
  </si>
  <si>
    <t xml:space="preserve">Munkaügyi Központ átalakítása </t>
  </si>
  <si>
    <t xml:space="preserve">bérbeszámítás alapján (Vasvár út 125.sz.) </t>
  </si>
  <si>
    <t>ÖNKORMÁNYZAT FELÚJÍTÁSI KIADÁSAI ÖSSZESEN:</t>
  </si>
  <si>
    <t>INTÉZMÉNYEK ÉS ÖNKORMÁNYZAT FELÚJÍTÁSI KIADÁSAI MINDÖSSZESEN:</t>
  </si>
  <si>
    <t xml:space="preserve">használati díj utáni ÁFA befizetés </t>
  </si>
  <si>
    <t>Feladatonkénti részletes felsorolása  a   7. mellékletben</t>
  </si>
  <si>
    <t>Feladatonkénti részletes felsorolása  a 8. mellékletben</t>
  </si>
  <si>
    <t>Családalapítást és tanulást segítő támogatásokra</t>
  </si>
  <si>
    <t>ÓZDSZOLG Nonprofit Kft támogatása</t>
  </si>
  <si>
    <t>Városi rendezvényekre</t>
  </si>
  <si>
    <t>Felsőoktatási képzési központ kiadásaira</t>
  </si>
  <si>
    <t>Térfigyelő rendszer karbantartása, üzemeltetése ***</t>
  </si>
  <si>
    <t>Pedagógus társasház felújítási alapjára</t>
  </si>
  <si>
    <t xml:space="preserve">ÓZDINVEST Kft  üzemeltetésében lévő </t>
  </si>
  <si>
    <t>Települési önkormányzatok szociális feladainak egyéb támogatása</t>
  </si>
  <si>
    <t xml:space="preserve"> ▫ szennyvízberuházás projekt keretén belül beszerzett</t>
  </si>
  <si>
    <t>szennyvízberuházás projekt keretén belül beszerzett</t>
  </si>
  <si>
    <t>munkagép és a hozzátartozó kiegészítő eszközök bérleti díj</t>
  </si>
  <si>
    <t>Orvosi műhiba miatti járadék fizetésére (12 hó)</t>
  </si>
  <si>
    <t>Rászoruló gyermekek szünidei étkeztetésének kiadásaira</t>
  </si>
  <si>
    <t xml:space="preserve">▪ Rászoruló gyermekek  intézményen kívüli szünidei </t>
  </si>
  <si>
    <t>Számviteli osztályon dolgozók  járulékai</t>
  </si>
  <si>
    <t>Számviteli osztály működtetésének kiadásai</t>
  </si>
  <si>
    <t>ÓMI kezelésében lévő szabadidő központok, kultúrházak,</t>
  </si>
  <si>
    <t>Számviteli osztályon dolgozók személyi juttatása</t>
  </si>
  <si>
    <t>Számviteli osztály</t>
  </si>
  <si>
    <t>2019.</t>
  </si>
  <si>
    <t xml:space="preserve"> - Mislolci Egyetem</t>
  </si>
  <si>
    <t xml:space="preserve">    Működési célú kölcsönök visszatérülése államháztartáson kívülről</t>
  </si>
  <si>
    <t>Egyéb fejezeti kezelésű előirányzatból</t>
  </si>
  <si>
    <t>Biztos Kezdet Gyerekház működtetésére</t>
  </si>
  <si>
    <t>* Évente az infláció mértékével emelkedik</t>
  </si>
  <si>
    <t xml:space="preserve">    munkagép és a hozzátartozó kiegészítő eszközök bérleti díja</t>
  </si>
  <si>
    <t xml:space="preserve">  ▫ szennyvízberuházás projekt keretén belül beszerzett</t>
  </si>
  <si>
    <t xml:space="preserve">     munkagép és a hozzátartozó kiegészítő eszközök bérleti díj ÁFÁ-ja</t>
  </si>
  <si>
    <t>Iskolai konyhán foglalkoztatottak személyi juttatása</t>
  </si>
  <si>
    <t>Óvodai konyhán foglalkoztatottak személyi juttatása</t>
  </si>
  <si>
    <t xml:space="preserve">Civil Házban foglalkoztatottak személyi juttatása </t>
  </si>
  <si>
    <t xml:space="preserve">Városi Könyvtárban foglalkoztatottak személyi juttatása </t>
  </si>
  <si>
    <t>Ózdi Muzeális Gyűjtemény foglalkoztatottjainak járulékai</t>
  </si>
  <si>
    <t>Városi Könyvtárban foglalkoztatottak járulékai</t>
  </si>
  <si>
    <t xml:space="preserve">Startmunka program lebonyolításában </t>
  </si>
  <si>
    <t xml:space="preserve">Közvilágítás, térfigyelő kamerák áramdíja, bérleti díja  </t>
  </si>
  <si>
    <t>Sajó-Rima Régió  Határon átnyúló Együttműködés és ETT tagdíj **</t>
  </si>
  <si>
    <t>Sajó-Rima Régió  Határon átnyúló Együttműködés és ETT tagdíj</t>
  </si>
  <si>
    <t xml:space="preserve">AZ ÖNKORMÁNYZAT KIADÁSAINAK ÉS BEVÉTELEINEK KÖTELEZŐ, ÖNKÉNT VÁLLALT ÉS ÁLLAMIGAZGATÁSI </t>
  </si>
  <si>
    <t>Az intézmények és az Önkormányzat 2018. évi bevételi forrásai kiemelt előirányzatonként</t>
  </si>
  <si>
    <t>Az irányító szervtől kapott támogatás 2018. évi előirányzatának</t>
  </si>
  <si>
    <t>Az intézmények és az Önkormányzat 2018. évi kiadási előirányzatai</t>
  </si>
  <si>
    <t>A 2018. évi bevételi források intézményenkénti részletezése</t>
  </si>
  <si>
    <t>Az önkormányzat 2018. évi költségvetésének címrendje</t>
  </si>
  <si>
    <t>A 2018. évi felhalmozási bevételek és kiadások előirányzatainak mérlege</t>
  </si>
  <si>
    <t>A 2018. évi működési bevételek és kiadások előirányzatainak mérlege</t>
  </si>
  <si>
    <t>2018.évi előirányzat</t>
  </si>
  <si>
    <t>Az intézmények és az önkormányzat 2018. évi felújítási kiadási előirányzatai feladatonként</t>
  </si>
  <si>
    <t>A 2018.évi bevételi és kiadási előirányzatok összevont mérlege</t>
  </si>
  <si>
    <t xml:space="preserve"> Az Önkormányzat 2018. évi előirányzat felhasználási terve</t>
  </si>
  <si>
    <t>Az Ózd Város Önkormányzata 2018. évi közvetett támogatásai</t>
  </si>
  <si>
    <t>Szociális rendezvényekre</t>
  </si>
  <si>
    <t xml:space="preserve"> ▫  2018.évi működési támogatás 1-12.hóra a veszteség </t>
  </si>
  <si>
    <t>Ózdi rally bajnokság támogatására</t>
  </si>
  <si>
    <t xml:space="preserve">2018.évi előirányzat </t>
  </si>
  <si>
    <t>Az intézmények és az önkormányzat 2018. évi  beruházási kiadási előirányzatai feladatonként</t>
  </si>
  <si>
    <t>Úthálózat felújítására</t>
  </si>
  <si>
    <t>Közúti közlekedés kiadásai összesen:</t>
  </si>
  <si>
    <t xml:space="preserve">Fejezeti kezelésű előirányzatból EU-s programokra és </t>
  </si>
  <si>
    <t>azok hazai társfinanszírozására</t>
  </si>
  <si>
    <t xml:space="preserve">TOP -7.1-16 "Köszi ÓZD! Közösségi színterek fejlesztése Ózdon" </t>
  </si>
  <si>
    <t>projekt támogatására</t>
  </si>
  <si>
    <t>2018. évi</t>
  </si>
  <si>
    <t xml:space="preserve"> feladatellátás támogatása</t>
  </si>
  <si>
    <t>Polgármesteri illetmény támogatása</t>
  </si>
  <si>
    <t>▪  Bölcsöde támogatása</t>
  </si>
  <si>
    <t xml:space="preserve">   - Bértámogatás </t>
  </si>
  <si>
    <t xml:space="preserve">   - Szociális segítés</t>
  </si>
  <si>
    <t xml:space="preserve">   - Személyi gondozás</t>
  </si>
  <si>
    <t>Vagyoni típusú adók összesen:</t>
  </si>
  <si>
    <t>Költségvetési bevételek összesen: (B1+B2+…+B4)</t>
  </si>
  <si>
    <t xml:space="preserve">   - Üzemeltetési támogatás</t>
  </si>
  <si>
    <t xml:space="preserve">2018.évi </t>
  </si>
  <si>
    <t>Árpád Vezér út 20/A,B,C épület felújítására kölcsön biztosítására</t>
  </si>
  <si>
    <t>Startprogram Iroda dologi kiadásaira (2 hó)</t>
  </si>
  <si>
    <t>résztvevők járulékaira (3 hó)</t>
  </si>
  <si>
    <t>résztvevők személyi juttatásaira (3 hó)</t>
  </si>
  <si>
    <t>Önkormányzati Társulás tagdíj</t>
  </si>
  <si>
    <t xml:space="preserve">Karácsonyi díszkivilágítás, elemek pótlása </t>
  </si>
  <si>
    <t>Lakóterületi  céltartalék</t>
  </si>
  <si>
    <t xml:space="preserve">Bevételek elmaradása és kötelező önkormányzati feladatok </t>
  </si>
  <si>
    <t>Szociális, gyermekjóléti és gyermekétkeztetési feladatokra</t>
  </si>
  <si>
    <t xml:space="preserve">INTÉZMÉNYEK </t>
  </si>
  <si>
    <r>
      <t xml:space="preserve">b.) </t>
    </r>
    <r>
      <rPr>
        <u val="single"/>
        <sz val="10.5"/>
        <rFont val="CG Times"/>
        <family val="1"/>
      </rPr>
      <t>Termékek és szolgáltatások adói</t>
    </r>
    <r>
      <rPr>
        <sz val="10.5"/>
        <rFont val="CG Times"/>
        <family val="1"/>
      </rPr>
      <t xml:space="preserve"> - Helyi iparűzési adó</t>
    </r>
  </si>
  <si>
    <t xml:space="preserve">                                                    - Gépjármű adó</t>
  </si>
  <si>
    <t xml:space="preserve">Startprogram Iroda </t>
  </si>
  <si>
    <t>Startprogram Iroda (2 hónap)</t>
  </si>
  <si>
    <t xml:space="preserve">TOP-7.1.1-16 "Köszi Ózd! Közösségi Szinterek fejlesztése Ózdon." </t>
  </si>
  <si>
    <t>projekt személyi juttatásai</t>
  </si>
  <si>
    <t>projekt járulékai</t>
  </si>
  <si>
    <t>2020.</t>
  </si>
  <si>
    <t>2022.és utáni</t>
  </si>
  <si>
    <t>Létszám: 149 fő</t>
  </si>
  <si>
    <t>Létszám: 31 fő</t>
  </si>
  <si>
    <t>Létszám: 52 fő</t>
  </si>
  <si>
    <t>Létszám: 55 fő</t>
  </si>
  <si>
    <t>Létszám: 40 fő</t>
  </si>
  <si>
    <t>Létszám: 41 fő</t>
  </si>
  <si>
    <t>Létszám: 42,5 fő</t>
  </si>
  <si>
    <t>Biztos Kezdet Gyermekház keretében foglalkoztatottak járulékai</t>
  </si>
  <si>
    <t>Létszám: 14 fő</t>
  </si>
  <si>
    <t>Létszám: 4 fő</t>
  </si>
  <si>
    <t>Létszám: 4,5 fő</t>
  </si>
  <si>
    <t xml:space="preserve">Önkormányzat pénzforgalmával kapcsolatos kiadások </t>
  </si>
  <si>
    <t>( kezelési költségek, számlavezetési díjak, tranzakciós illetékek)</t>
  </si>
  <si>
    <t>Likvid hitel kamata, rendelkezésre tartási jutaléka</t>
  </si>
  <si>
    <t>OERG Kft részére fizetendő bérleti díj</t>
  </si>
  <si>
    <t xml:space="preserve">OERG Kft területén lévő önkormányzati terület </t>
  </si>
  <si>
    <t>Feladatalapú támogatás átutalása</t>
  </si>
  <si>
    <t>OERG Kft bérleti díj MaNDA projekt kapcsán ***</t>
  </si>
  <si>
    <t>0</t>
  </si>
  <si>
    <t>Létszám: 82 fő</t>
  </si>
  <si>
    <t xml:space="preserve">10. </t>
  </si>
  <si>
    <t>Szabadidő, sport,  kultúra és vallás</t>
  </si>
  <si>
    <t>Szabadidő, sport,  kultúra és vallás összesen:</t>
  </si>
  <si>
    <t>Ózd Városi Strand felújítására</t>
  </si>
  <si>
    <t>f)</t>
  </si>
  <si>
    <t>Pályázati céltartalék</t>
  </si>
  <si>
    <r>
      <t xml:space="preserve"> </t>
    </r>
    <r>
      <rPr>
        <b/>
        <i/>
        <u val="single"/>
        <sz val="10"/>
        <rFont val="CG Times"/>
        <family val="1"/>
      </rPr>
      <t>1. melléklet az 1/2018.(II. 23.)</t>
    </r>
  </si>
  <si>
    <r>
      <t>4</t>
    </r>
    <r>
      <rPr>
        <b/>
        <i/>
        <u val="single"/>
        <sz val="10"/>
        <rFont val="CG Times"/>
        <family val="1"/>
      </rPr>
      <t>. melléklet az 1/2018. (II. 23.)</t>
    </r>
  </si>
  <si>
    <r>
      <t>3</t>
    </r>
    <r>
      <rPr>
        <b/>
        <i/>
        <u val="single"/>
        <sz val="10"/>
        <rFont val="CG Times"/>
        <family val="1"/>
      </rPr>
      <t>. melléklet az 1/2018.   (II. 23.)</t>
    </r>
  </si>
  <si>
    <r>
      <t>2</t>
    </r>
    <r>
      <rPr>
        <b/>
        <i/>
        <u val="single"/>
        <sz val="10"/>
        <rFont val="CG Times"/>
        <family val="1"/>
      </rPr>
      <t>. melléklet az 1/2018. (II. 23.)</t>
    </r>
  </si>
  <si>
    <r>
      <t>5</t>
    </r>
    <r>
      <rPr>
        <b/>
        <i/>
        <u val="single"/>
        <sz val="10"/>
        <rFont val="CG Times"/>
        <family val="1"/>
      </rPr>
      <t>. melléklet az 1/2018.  (II. 23.)</t>
    </r>
  </si>
  <si>
    <r>
      <t>6</t>
    </r>
    <r>
      <rPr>
        <b/>
        <i/>
        <u val="single"/>
        <sz val="10"/>
        <rFont val="CG Times"/>
        <family val="1"/>
      </rPr>
      <t>. melléklet az 1/2018. (II. 23.)</t>
    </r>
  </si>
  <si>
    <t>7. melléklet az 1/2018. (II. 23.)</t>
  </si>
  <si>
    <t>8. melléklet az 1/2018.  (II. 23.)</t>
  </si>
  <si>
    <r>
      <t>9</t>
    </r>
    <r>
      <rPr>
        <b/>
        <i/>
        <u val="single"/>
        <sz val="10"/>
        <rFont val="CG Times"/>
        <family val="1"/>
      </rPr>
      <t>.melléklet az 1/2018.  (II. 23.)</t>
    </r>
  </si>
  <si>
    <r>
      <t>10</t>
    </r>
    <r>
      <rPr>
        <b/>
        <i/>
        <u val="single"/>
        <sz val="10"/>
        <rFont val="CG Times"/>
        <family val="1"/>
      </rPr>
      <t xml:space="preserve"> melléklet az 1/2018. (II. 23.)</t>
    </r>
  </si>
  <si>
    <r>
      <t>11.</t>
    </r>
    <r>
      <rPr>
        <b/>
        <i/>
        <u val="single"/>
        <sz val="10"/>
        <rFont val="CG Times"/>
        <family val="1"/>
      </rPr>
      <t xml:space="preserve"> melléklet az  1/2018. (II. 23.)</t>
    </r>
  </si>
  <si>
    <t>12.  melléklet az 1/2018.  (II. 23.)</t>
  </si>
  <si>
    <r>
      <t>13.</t>
    </r>
    <r>
      <rPr>
        <b/>
        <i/>
        <u val="single"/>
        <sz val="10"/>
        <rFont val="CG Times"/>
        <family val="1"/>
      </rPr>
      <t xml:space="preserve">  melléklet az  1/2018. (II. 23.)</t>
    </r>
  </si>
  <si>
    <r>
      <t>14.</t>
    </r>
    <r>
      <rPr>
        <b/>
        <i/>
        <u val="single"/>
        <sz val="10"/>
        <rFont val="CG Times"/>
        <family val="1"/>
      </rPr>
      <t xml:space="preserve">  melléklet az 1/2018. (II. 23.)</t>
    </r>
  </si>
  <si>
    <r>
      <t>15.</t>
    </r>
    <r>
      <rPr>
        <b/>
        <i/>
        <u val="single"/>
        <sz val="10"/>
        <rFont val="CG Times"/>
        <family val="1"/>
      </rPr>
      <t xml:space="preserve"> melléklet az 1/2018. (II. 23.)</t>
    </r>
  </si>
  <si>
    <t>16. melléklet az 1/2018. (II. 23.)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</si>
</sst>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%"/>
  </numFmts>
  <fonts count="11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CG Times"/>
      <family val="1"/>
    </font>
    <font>
      <b/>
      <i/>
      <u val="single"/>
      <sz val="10"/>
      <name val="CG Times"/>
      <family val="1"/>
    </font>
    <font>
      <i/>
      <sz val="10"/>
      <name val="CG Times"/>
      <family val="1"/>
    </font>
    <font>
      <u val="single"/>
      <sz val="10"/>
      <name val="CG Times"/>
      <family val="1"/>
    </font>
    <font>
      <b/>
      <i/>
      <u val="single"/>
      <sz val="11"/>
      <name val="CG Times"/>
      <family val="1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CG Times"/>
      <family val="1"/>
    </font>
    <font>
      <b/>
      <i/>
      <sz val="10"/>
      <name val="MS Sans Serif"/>
      <family val="2"/>
    </font>
    <font>
      <b/>
      <i/>
      <sz val="12"/>
      <name val="MS Sans Serif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CG Times"/>
      <family val="1"/>
    </font>
    <font>
      <b/>
      <sz val="10"/>
      <name val="CG Times"/>
      <family val="1"/>
    </font>
    <font>
      <sz val="10"/>
      <name val="Arial"/>
      <family val="2"/>
    </font>
    <font>
      <b/>
      <sz val="11"/>
      <name val="CG Times"/>
      <family val="1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CG Times"/>
      <family val="1"/>
    </font>
    <font>
      <sz val="11"/>
      <name val="Arial"/>
      <family val="2"/>
    </font>
    <font>
      <b/>
      <i/>
      <sz val="12"/>
      <name val="CG Times"/>
      <family val="1"/>
    </font>
    <font>
      <sz val="14"/>
      <name val="CG Times"/>
      <family val="1"/>
    </font>
    <font>
      <b/>
      <i/>
      <u val="single"/>
      <sz val="14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u val="single"/>
      <sz val="11"/>
      <name val="CG Times"/>
      <family val="1"/>
    </font>
    <font>
      <sz val="9"/>
      <name val="CG Times"/>
      <family val="1"/>
    </font>
    <font>
      <b/>
      <u val="single"/>
      <sz val="12"/>
      <name val="CG Times"/>
      <family val="1"/>
    </font>
    <font>
      <i/>
      <u val="single"/>
      <sz val="10"/>
      <name val="CG Times"/>
      <family val="1"/>
    </font>
    <font>
      <b/>
      <u val="single"/>
      <sz val="10"/>
      <name val="CG Times"/>
      <family val="1"/>
    </font>
    <font>
      <b/>
      <i/>
      <sz val="10"/>
      <name val="Arial"/>
      <family val="2"/>
    </font>
    <font>
      <sz val="11"/>
      <name val="Bookman Old Style"/>
      <family val="1"/>
    </font>
    <font>
      <b/>
      <i/>
      <u val="single"/>
      <sz val="12"/>
      <name val="CG Times"/>
      <family val="1"/>
    </font>
    <font>
      <sz val="12"/>
      <name val="Arial CE"/>
      <family val="0"/>
    </font>
    <font>
      <b/>
      <i/>
      <sz val="12"/>
      <name val="Arial CE"/>
      <family val="0"/>
    </font>
    <font>
      <sz val="10"/>
      <name val="CG Times CE"/>
      <family val="1"/>
    </font>
    <font>
      <i/>
      <u val="single"/>
      <sz val="10"/>
      <name val="MS Sans Serif"/>
      <family val="2"/>
    </font>
    <font>
      <i/>
      <u val="single"/>
      <sz val="12"/>
      <name val="CG Times CE"/>
      <family val="0"/>
    </font>
    <font>
      <b/>
      <i/>
      <u val="single"/>
      <sz val="10"/>
      <name val="CG Times CE"/>
      <family val="0"/>
    </font>
    <font>
      <sz val="11"/>
      <name val="CG Times CE"/>
      <family val="1"/>
    </font>
    <font>
      <b/>
      <i/>
      <u val="single"/>
      <sz val="14"/>
      <name val="CG Times CE"/>
      <family val="1"/>
    </font>
    <font>
      <i/>
      <sz val="10"/>
      <name val="CG Times CE"/>
      <family val="0"/>
    </font>
    <font>
      <i/>
      <sz val="10"/>
      <name val="MS Sans Serif"/>
      <family val="2"/>
    </font>
    <font>
      <b/>
      <i/>
      <sz val="10"/>
      <name val="CG Times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u val="single"/>
      <sz val="15"/>
      <name val="CG Times"/>
      <family val="1"/>
    </font>
    <font>
      <sz val="15"/>
      <name val="CG Times"/>
      <family val="1"/>
    </font>
    <font>
      <b/>
      <sz val="9"/>
      <name val="CG Times"/>
      <family val="1"/>
    </font>
    <font>
      <b/>
      <u val="single"/>
      <sz val="14"/>
      <name val="CG Times"/>
      <family val="1"/>
    </font>
    <font>
      <b/>
      <u val="single"/>
      <sz val="13"/>
      <name val="CG Times"/>
      <family val="1"/>
    </font>
    <font>
      <sz val="13"/>
      <name val="CG Times"/>
      <family val="1"/>
    </font>
    <font>
      <b/>
      <sz val="13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.5"/>
      <name val="CG Times"/>
      <family val="1"/>
    </font>
    <font>
      <b/>
      <sz val="10.5"/>
      <name val="CG Times"/>
      <family val="1"/>
    </font>
    <font>
      <b/>
      <u val="single"/>
      <sz val="10.5"/>
      <name val="CG Times"/>
      <family val="1"/>
    </font>
    <font>
      <b/>
      <i/>
      <sz val="10"/>
      <name val="Bodoni MT Black"/>
      <family val="1"/>
    </font>
    <font>
      <b/>
      <i/>
      <u val="single"/>
      <sz val="10"/>
      <name val="Bodoni MT Black"/>
      <family val="1"/>
    </font>
    <font>
      <b/>
      <i/>
      <u val="single"/>
      <sz val="10.5"/>
      <name val="CG Times"/>
      <family val="1"/>
    </font>
    <font>
      <sz val="10.5"/>
      <name val="Arial"/>
      <family val="2"/>
    </font>
    <font>
      <i/>
      <sz val="10.5"/>
      <name val="CG Times"/>
      <family val="1"/>
    </font>
    <font>
      <b/>
      <i/>
      <sz val="10.5"/>
      <name val="CG Times"/>
      <family val="1"/>
    </font>
    <font>
      <b/>
      <sz val="10.2"/>
      <name val="CG Times"/>
      <family val="1"/>
    </font>
    <font>
      <b/>
      <i/>
      <u val="single"/>
      <sz val="10.2"/>
      <name val="CG Times"/>
      <family val="1"/>
    </font>
    <font>
      <b/>
      <i/>
      <sz val="10.2"/>
      <name val="CG Times"/>
      <family val="1"/>
    </font>
    <font>
      <b/>
      <sz val="10.2"/>
      <name val="Arial"/>
      <family val="2"/>
    </font>
    <font>
      <b/>
      <i/>
      <sz val="10.2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sz val="11.5"/>
      <name val="CG Times"/>
      <family val="1"/>
    </font>
    <font>
      <b/>
      <i/>
      <sz val="11.5"/>
      <name val="CG Times"/>
      <family val="1"/>
    </font>
    <font>
      <u val="single"/>
      <sz val="10.5"/>
      <name val="CG Times"/>
      <family val="1"/>
    </font>
    <font>
      <sz val="9.5"/>
      <name val="Arial"/>
      <family val="2"/>
    </font>
    <font>
      <u val="single"/>
      <sz val="10"/>
      <name val="Arial CE"/>
      <family val="0"/>
    </font>
    <font>
      <b/>
      <sz val="9.5"/>
      <name val="Arial"/>
      <family val="2"/>
    </font>
    <font>
      <b/>
      <u val="single"/>
      <sz val="9.5"/>
      <name val="Arial"/>
      <family val="2"/>
    </font>
    <font>
      <sz val="9.5"/>
      <name val="Arial CE"/>
      <family val="0"/>
    </font>
    <font>
      <b/>
      <sz val="9"/>
      <name val="Arial"/>
      <family val="2"/>
    </font>
    <font>
      <sz val="11"/>
      <name val="Arial CE"/>
      <family val="0"/>
    </font>
    <font>
      <i/>
      <sz val="9"/>
      <name val="CG Times"/>
      <family val="1"/>
    </font>
    <font>
      <u val="single"/>
      <sz val="12"/>
      <name val="CG Times"/>
      <family val="1"/>
    </font>
    <font>
      <b/>
      <i/>
      <sz val="12"/>
      <name val="Bodoni MT Black"/>
      <family val="1"/>
    </font>
    <font>
      <sz val="13"/>
      <name val="Arial CE"/>
      <family val="0"/>
    </font>
    <font>
      <i/>
      <sz val="12"/>
      <name val="CG Times"/>
      <family val="1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9" fillId="6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3">
    <xf numFmtId="0" fontId="0" fillId="0" borderId="0" xfId="0" applyAlignment="1">
      <alignment/>
    </xf>
    <xf numFmtId="0" fontId="18" fillId="0" borderId="0" xfId="101" applyFont="1">
      <alignment/>
      <protection/>
    </xf>
    <xf numFmtId="0" fontId="9" fillId="0" borderId="0" xfId="101">
      <alignment/>
      <protection/>
    </xf>
    <xf numFmtId="0" fontId="20" fillId="0" borderId="0" xfId="101" applyFont="1" applyAlignment="1">
      <alignment horizontal="center"/>
      <protection/>
    </xf>
    <xf numFmtId="0" fontId="21" fillId="0" borderId="0" xfId="101" applyFont="1">
      <alignment/>
      <protection/>
    </xf>
    <xf numFmtId="0" fontId="19" fillId="0" borderId="0" xfId="101" applyFont="1">
      <alignment/>
      <protection/>
    </xf>
    <xf numFmtId="0" fontId="9" fillId="0" borderId="0" xfId="101" applyFont="1">
      <alignment/>
      <protection/>
    </xf>
    <xf numFmtId="0" fontId="22" fillId="0" borderId="0" xfId="101" applyFont="1" applyAlignment="1">
      <alignment horizontal="centerContinuous"/>
      <protection/>
    </xf>
    <xf numFmtId="0" fontId="23" fillId="0" borderId="0" xfId="101" applyFont="1">
      <alignment/>
      <protection/>
    </xf>
    <xf numFmtId="0" fontId="19" fillId="0" borderId="0" xfId="101" applyFont="1" applyAlignment="1">
      <alignment horizontal="centerContinuous"/>
      <protection/>
    </xf>
    <xf numFmtId="0" fontId="24" fillId="0" borderId="0" xfId="101" applyFont="1">
      <alignment/>
      <protection/>
    </xf>
    <xf numFmtId="0" fontId="18" fillId="0" borderId="0" xfId="101" applyFont="1" applyAlignment="1">
      <alignment horizontal="left"/>
      <protection/>
    </xf>
    <xf numFmtId="0" fontId="18" fillId="0" borderId="0" xfId="101" applyFont="1" applyAlignment="1">
      <alignment horizontal="centerContinuous"/>
      <protection/>
    </xf>
    <xf numFmtId="0" fontId="25" fillId="0" borderId="0" xfId="101" applyFont="1">
      <alignment/>
      <protection/>
    </xf>
    <xf numFmtId="0" fontId="26" fillId="0" borderId="0" xfId="101" applyFont="1">
      <alignment/>
      <protection/>
    </xf>
    <xf numFmtId="0" fontId="27" fillId="0" borderId="0" xfId="101" applyFont="1">
      <alignment/>
      <protection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32" fillId="0" borderId="0" xfId="109">
      <alignment/>
      <protection/>
    </xf>
    <xf numFmtId="0" fontId="35" fillId="0" borderId="0" xfId="109" applyFont="1" applyAlignment="1">
      <alignment horizontal="right"/>
      <protection/>
    </xf>
    <xf numFmtId="0" fontId="19" fillId="0" borderId="0" xfId="109" applyFont="1" applyAlignment="1">
      <alignment horizontal="left"/>
      <protection/>
    </xf>
    <xf numFmtId="0" fontId="35" fillId="0" borderId="0" xfId="109" applyFont="1">
      <alignment/>
      <protection/>
    </xf>
    <xf numFmtId="0" fontId="19" fillId="0" borderId="0" xfId="109" applyFont="1">
      <alignment/>
      <protection/>
    </xf>
    <xf numFmtId="0" fontId="40" fillId="0" borderId="0" xfId="109" applyFont="1">
      <alignment/>
      <protection/>
    </xf>
    <xf numFmtId="0" fontId="39" fillId="0" borderId="0" xfId="109" applyFont="1" applyBorder="1" applyAlignment="1">
      <alignment horizontal="center"/>
      <protection/>
    </xf>
    <xf numFmtId="0" fontId="32" fillId="0" borderId="0" xfId="109" applyBorder="1" applyAlignment="1">
      <alignment/>
      <protection/>
    </xf>
    <xf numFmtId="3" fontId="42" fillId="0" borderId="0" xfId="110" applyNumberFormat="1" applyFont="1" applyFill="1" applyBorder="1">
      <alignment/>
      <protection/>
    </xf>
    <xf numFmtId="3" fontId="42" fillId="0" borderId="12" xfId="110" applyNumberFormat="1" applyFont="1" applyFill="1" applyBorder="1">
      <alignment/>
      <protection/>
    </xf>
    <xf numFmtId="3" fontId="45" fillId="0" borderId="0" xfId="110" applyNumberFormat="1" applyFont="1" applyBorder="1">
      <alignment/>
      <protection/>
    </xf>
    <xf numFmtId="3" fontId="45" fillId="0" borderId="0" xfId="110" applyNumberFormat="1" applyFont="1" applyFill="1" applyBorder="1">
      <alignment/>
      <protection/>
    </xf>
    <xf numFmtId="9" fontId="46" fillId="0" borderId="0" xfId="128" applyFont="1" applyBorder="1" applyAlignment="1">
      <alignment horizontal="center"/>
    </xf>
    <xf numFmtId="3" fontId="46" fillId="0" borderId="0" xfId="110" applyNumberFormat="1" applyFont="1" applyFill="1" applyBorder="1" applyAlignment="1">
      <alignment horizontal="center"/>
      <protection/>
    </xf>
    <xf numFmtId="3" fontId="22" fillId="0" borderId="0" xfId="110" applyNumberFormat="1" applyFont="1" applyFill="1" applyBorder="1" applyAlignment="1">
      <alignment horizontal="center"/>
      <protection/>
    </xf>
    <xf numFmtId="3" fontId="22" fillId="0" borderId="0" xfId="110" applyNumberFormat="1" applyFont="1" applyBorder="1" applyAlignment="1">
      <alignment horizontal="center"/>
      <protection/>
    </xf>
    <xf numFmtId="3" fontId="42" fillId="0" borderId="0" xfId="110" applyNumberFormat="1" applyFont="1" applyBorder="1">
      <alignment/>
      <protection/>
    </xf>
    <xf numFmtId="3" fontId="42" fillId="0" borderId="0" xfId="110" applyNumberFormat="1" applyFont="1" applyFill="1" applyBorder="1" applyAlignment="1">
      <alignment horizontal="right"/>
      <protection/>
    </xf>
    <xf numFmtId="3" fontId="42" fillId="0" borderId="0" xfId="110" applyNumberFormat="1" applyFont="1" applyFill="1" applyBorder="1" applyAlignment="1">
      <alignment horizontal="center"/>
      <protection/>
    </xf>
    <xf numFmtId="0" fontId="32" fillId="0" borderId="0" xfId="113">
      <alignment/>
      <protection/>
    </xf>
    <xf numFmtId="0" fontId="38" fillId="0" borderId="0" xfId="113" applyFont="1" applyAlignment="1">
      <alignment/>
      <protection/>
    </xf>
    <xf numFmtId="0" fontId="38" fillId="0" borderId="0" xfId="113" applyFont="1">
      <alignment/>
      <protection/>
    </xf>
    <xf numFmtId="0" fontId="55" fillId="0" borderId="0" xfId="102">
      <alignment/>
      <protection/>
    </xf>
    <xf numFmtId="0" fontId="32" fillId="0" borderId="0" xfId="103">
      <alignment/>
      <protection/>
    </xf>
    <xf numFmtId="0" fontId="18" fillId="0" borderId="0" xfId="105" applyFont="1" applyAlignment="1">
      <alignment horizontal="right"/>
      <protection/>
    </xf>
    <xf numFmtId="0" fontId="18" fillId="0" borderId="0" xfId="105" applyFont="1">
      <alignment/>
      <protection/>
    </xf>
    <xf numFmtId="0" fontId="38" fillId="0" borderId="0" xfId="105" applyFont="1" applyAlignment="1">
      <alignment/>
      <protection/>
    </xf>
    <xf numFmtId="3" fontId="18" fillId="0" borderId="0" xfId="105" applyNumberFormat="1" applyFont="1">
      <alignment/>
      <protection/>
    </xf>
    <xf numFmtId="0" fontId="38" fillId="0" borderId="0" xfId="105" applyFont="1">
      <alignment/>
      <protection/>
    </xf>
    <xf numFmtId="0" fontId="51" fillId="0" borderId="0" xfId="105" applyFont="1" applyAlignment="1">
      <alignment horizontal="center"/>
      <protection/>
    </xf>
    <xf numFmtId="3" fontId="18" fillId="0" borderId="0" xfId="105" applyNumberFormat="1" applyFont="1" applyAlignment="1">
      <alignment horizontal="right"/>
      <protection/>
    </xf>
    <xf numFmtId="3" fontId="18" fillId="0" borderId="13" xfId="105" applyNumberFormat="1" applyFont="1" applyBorder="1">
      <alignment/>
      <protection/>
    </xf>
    <xf numFmtId="0" fontId="18" fillId="0" borderId="14" xfId="105" applyFont="1" applyBorder="1" applyAlignment="1">
      <alignment horizontal="right"/>
      <protection/>
    </xf>
    <xf numFmtId="0" fontId="18" fillId="0" borderId="10" xfId="105" applyFont="1" applyBorder="1">
      <alignment/>
      <protection/>
    </xf>
    <xf numFmtId="3" fontId="18" fillId="0" borderId="15" xfId="105" applyNumberFormat="1" applyFont="1" applyBorder="1">
      <alignment/>
      <protection/>
    </xf>
    <xf numFmtId="0" fontId="18" fillId="0" borderId="16" xfId="105" applyFont="1" applyBorder="1" applyAlignment="1">
      <alignment horizontal="right"/>
      <protection/>
    </xf>
    <xf numFmtId="0" fontId="18" fillId="0" borderId="0" xfId="105" applyFont="1" applyBorder="1">
      <alignment/>
      <protection/>
    </xf>
    <xf numFmtId="3" fontId="18" fillId="0" borderId="17" xfId="105" applyNumberFormat="1" applyFont="1" applyBorder="1">
      <alignment/>
      <protection/>
    </xf>
    <xf numFmtId="0" fontId="18" fillId="0" borderId="0" xfId="105" applyFont="1" applyBorder="1" applyAlignment="1">
      <alignment horizontal="right"/>
      <protection/>
    </xf>
    <xf numFmtId="0" fontId="18" fillId="0" borderId="0" xfId="105" applyFont="1" applyBorder="1" applyAlignment="1">
      <alignment horizontal="center"/>
      <protection/>
    </xf>
    <xf numFmtId="0" fontId="18" fillId="0" borderId="0" xfId="105" applyFont="1" applyFill="1" applyBorder="1" applyAlignment="1">
      <alignment horizontal="left"/>
      <protection/>
    </xf>
    <xf numFmtId="0" fontId="18" fillId="0" borderId="0" xfId="105" applyFont="1" applyFill="1" applyBorder="1">
      <alignment/>
      <protection/>
    </xf>
    <xf numFmtId="0" fontId="18" fillId="0" borderId="18" xfId="105" applyFont="1" applyBorder="1" applyAlignment="1">
      <alignment horizontal="right"/>
      <protection/>
    </xf>
    <xf numFmtId="0" fontId="18" fillId="0" borderId="11" xfId="105" applyFont="1" applyBorder="1">
      <alignment/>
      <protection/>
    </xf>
    <xf numFmtId="3" fontId="18" fillId="0" borderId="19" xfId="105" applyNumberFormat="1" applyFont="1" applyBorder="1">
      <alignment/>
      <protection/>
    </xf>
    <xf numFmtId="0" fontId="31" fillId="0" borderId="16" xfId="105" applyFont="1" applyBorder="1" applyAlignment="1">
      <alignment horizontal="left"/>
      <protection/>
    </xf>
    <xf numFmtId="0" fontId="31" fillId="0" borderId="0" xfId="105" applyFont="1" applyBorder="1">
      <alignment/>
      <protection/>
    </xf>
    <xf numFmtId="3" fontId="31" fillId="0" borderId="17" xfId="105" applyNumberFormat="1" applyFont="1" applyBorder="1">
      <alignment/>
      <protection/>
    </xf>
    <xf numFmtId="0" fontId="31" fillId="0" borderId="18" xfId="105" applyFont="1" applyBorder="1" applyAlignment="1">
      <alignment horizontal="left"/>
      <protection/>
    </xf>
    <xf numFmtId="0" fontId="31" fillId="0" borderId="11" xfId="105" applyFont="1" applyBorder="1">
      <alignment/>
      <protection/>
    </xf>
    <xf numFmtId="0" fontId="31" fillId="0" borderId="0" xfId="105" applyFont="1" applyBorder="1">
      <alignment/>
      <protection/>
    </xf>
    <xf numFmtId="0" fontId="31" fillId="0" borderId="11" xfId="105" applyFont="1" applyBorder="1">
      <alignment/>
      <protection/>
    </xf>
    <xf numFmtId="3" fontId="31" fillId="0" borderId="19" xfId="105" applyNumberFormat="1" applyFont="1" applyBorder="1">
      <alignment/>
      <protection/>
    </xf>
    <xf numFmtId="0" fontId="33" fillId="0" borderId="20" xfId="105" applyFont="1" applyBorder="1" applyAlignment="1">
      <alignment horizontal="left"/>
      <protection/>
    </xf>
    <xf numFmtId="0" fontId="18" fillId="0" borderId="21" xfId="105" applyFont="1" applyBorder="1">
      <alignment/>
      <protection/>
    </xf>
    <xf numFmtId="0" fontId="30" fillId="0" borderId="21" xfId="105" applyFont="1" applyBorder="1">
      <alignment/>
      <protection/>
    </xf>
    <xf numFmtId="3" fontId="33" fillId="0" borderId="13" xfId="105" applyNumberFormat="1" applyFont="1" applyBorder="1">
      <alignment/>
      <protection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108" applyFont="1">
      <alignment/>
      <protection/>
    </xf>
    <xf numFmtId="0" fontId="57" fillId="0" borderId="0" xfId="0" applyFont="1" applyAlignment="1">
      <alignment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7" fillId="0" borderId="22" xfId="0" applyFont="1" applyBorder="1" applyAlignment="1">
      <alignment wrapText="1"/>
    </xf>
    <xf numFmtId="3" fontId="47" fillId="0" borderId="22" xfId="0" applyNumberFormat="1" applyFont="1" applyBorder="1" applyAlignment="1">
      <alignment/>
    </xf>
    <xf numFmtId="0" fontId="59" fillId="0" borderId="0" xfId="106" applyFont="1">
      <alignment/>
      <protection/>
    </xf>
    <xf numFmtId="0" fontId="60" fillId="0" borderId="0" xfId="106" applyFont="1">
      <alignment/>
      <protection/>
    </xf>
    <xf numFmtId="0" fontId="61" fillId="0" borderId="0" xfId="106" applyFont="1">
      <alignment/>
      <protection/>
    </xf>
    <xf numFmtId="0" fontId="9" fillId="0" borderId="0" xfId="106">
      <alignment/>
      <protection/>
    </xf>
    <xf numFmtId="0" fontId="59" fillId="0" borderId="0" xfId="106" applyFont="1" applyAlignment="1">
      <alignment horizontal="left"/>
      <protection/>
    </xf>
    <xf numFmtId="0" fontId="63" fillId="0" borderId="0" xfId="106" applyFont="1">
      <alignment/>
      <protection/>
    </xf>
    <xf numFmtId="0" fontId="64" fillId="0" borderId="0" xfId="106" applyFont="1" applyAlignment="1">
      <alignment horizontal="centerContinuous"/>
      <protection/>
    </xf>
    <xf numFmtId="0" fontId="59" fillId="0" borderId="0" xfId="106" applyFont="1" applyAlignment="1">
      <alignment horizontal="centerContinuous"/>
      <protection/>
    </xf>
    <xf numFmtId="0" fontId="59" fillId="0" borderId="0" xfId="106" applyFont="1">
      <alignment/>
      <protection/>
    </xf>
    <xf numFmtId="0" fontId="59" fillId="0" borderId="0" xfId="106" applyFont="1" applyAlignment="1">
      <alignment horizontal="right"/>
      <protection/>
    </xf>
    <xf numFmtId="0" fontId="65" fillId="0" borderId="22" xfId="106" applyFont="1" applyBorder="1">
      <alignment/>
      <protection/>
    </xf>
    <xf numFmtId="0" fontId="65" fillId="0" borderId="22" xfId="106" applyFont="1" applyBorder="1" applyAlignment="1">
      <alignment horizontal="center"/>
      <protection/>
    </xf>
    <xf numFmtId="0" fontId="66" fillId="0" borderId="0" xfId="106" applyFont="1">
      <alignment/>
      <protection/>
    </xf>
    <xf numFmtId="0" fontId="65" fillId="0" borderId="23" xfId="106" applyFont="1" applyBorder="1" applyAlignment="1">
      <alignment horizontal="center"/>
      <protection/>
    </xf>
    <xf numFmtId="0" fontId="59" fillId="0" borderId="23" xfId="106" applyFont="1" applyBorder="1">
      <alignment/>
      <protection/>
    </xf>
    <xf numFmtId="3" fontId="59" fillId="0" borderId="23" xfId="106" applyNumberFormat="1" applyFont="1" applyBorder="1" applyAlignment="1">
      <alignment horizontal="right"/>
      <protection/>
    </xf>
    <xf numFmtId="0" fontId="59" fillId="0" borderId="25" xfId="106" applyFont="1" applyBorder="1">
      <alignment/>
      <protection/>
    </xf>
    <xf numFmtId="3" fontId="59" fillId="0" borderId="25" xfId="106" applyNumberFormat="1" applyFont="1" applyBorder="1" applyAlignment="1">
      <alignment horizontal="right"/>
      <protection/>
    </xf>
    <xf numFmtId="0" fontId="59" fillId="0" borderId="26" xfId="106" applyFont="1" applyBorder="1">
      <alignment/>
      <protection/>
    </xf>
    <xf numFmtId="3" fontId="59" fillId="0" borderId="26" xfId="106" applyNumberFormat="1" applyFont="1" applyBorder="1" applyAlignment="1">
      <alignment horizontal="right"/>
      <protection/>
    </xf>
    <xf numFmtId="0" fontId="59" fillId="0" borderId="27" xfId="106" applyFont="1" applyBorder="1">
      <alignment/>
      <protection/>
    </xf>
    <xf numFmtId="3" fontId="59" fillId="0" borderId="27" xfId="106" applyNumberFormat="1" applyFont="1" applyBorder="1" applyAlignment="1">
      <alignment horizontal="right"/>
      <protection/>
    </xf>
    <xf numFmtId="0" fontId="59" fillId="0" borderId="24" xfId="106" applyFont="1" applyBorder="1" applyAlignment="1">
      <alignment vertical="center"/>
      <protection/>
    </xf>
    <xf numFmtId="3" fontId="67" fillId="0" borderId="24" xfId="106" applyNumberFormat="1" applyFont="1" applyBorder="1" applyAlignment="1">
      <alignment horizontal="right" vertical="center"/>
      <protection/>
    </xf>
    <xf numFmtId="0" fontId="9" fillId="0" borderId="0" xfId="106" applyAlignment="1">
      <alignment vertical="center"/>
      <protection/>
    </xf>
    <xf numFmtId="0" fontId="59" fillId="0" borderId="28" xfId="106" applyFont="1" applyBorder="1">
      <alignment/>
      <protection/>
    </xf>
    <xf numFmtId="3" fontId="59" fillId="0" borderId="28" xfId="106" applyNumberFormat="1" applyFont="1" applyBorder="1" applyAlignment="1">
      <alignment horizontal="right"/>
      <protection/>
    </xf>
    <xf numFmtId="3" fontId="67" fillId="0" borderId="24" xfId="106" applyNumberFormat="1" applyFont="1" applyBorder="1" applyAlignment="1">
      <alignment vertical="center"/>
      <protection/>
    </xf>
    <xf numFmtId="0" fontId="26" fillId="0" borderId="0" xfId="106" applyFont="1">
      <alignment/>
      <protection/>
    </xf>
    <xf numFmtId="0" fontId="32" fillId="0" borderId="0" xfId="107">
      <alignment/>
      <protection/>
    </xf>
    <xf numFmtId="0" fontId="68" fillId="0" borderId="0" xfId="107" applyFont="1" applyBorder="1">
      <alignment/>
      <protection/>
    </xf>
    <xf numFmtId="0" fontId="32" fillId="0" borderId="0" xfId="107" applyBorder="1">
      <alignment/>
      <protection/>
    </xf>
    <xf numFmtId="0" fontId="69" fillId="0" borderId="0" xfId="107" applyFont="1" applyBorder="1" applyAlignment="1">
      <alignment/>
      <protection/>
    </xf>
    <xf numFmtId="0" fontId="38" fillId="0" borderId="0" xfId="107" applyFont="1" applyBorder="1" applyAlignment="1">
      <alignment/>
      <protection/>
    </xf>
    <xf numFmtId="0" fontId="38" fillId="0" borderId="0" xfId="107" applyFont="1" applyAlignment="1">
      <alignment horizontal="center"/>
      <protection/>
    </xf>
    <xf numFmtId="0" fontId="54" fillId="0" borderId="14" xfId="107" applyFont="1" applyBorder="1" applyAlignment="1">
      <alignment horizontal="center"/>
      <protection/>
    </xf>
    <xf numFmtId="0" fontId="54" fillId="0" borderId="16" xfId="107" applyFont="1" applyBorder="1" applyAlignment="1">
      <alignment horizontal="center"/>
      <protection/>
    </xf>
    <xf numFmtId="0" fontId="54" fillId="0" borderId="27" xfId="107" applyFont="1" applyBorder="1" applyAlignment="1">
      <alignment horizontal="center"/>
      <protection/>
    </xf>
    <xf numFmtId="0" fontId="54" fillId="0" borderId="18" xfId="107" applyFont="1" applyBorder="1" applyAlignment="1">
      <alignment horizontal="center"/>
      <protection/>
    </xf>
    <xf numFmtId="0" fontId="54" fillId="0" borderId="24" xfId="107" applyFont="1" applyBorder="1" applyAlignment="1">
      <alignment horizontal="center"/>
      <protection/>
    </xf>
    <xf numFmtId="0" fontId="32" fillId="0" borderId="16" xfId="107" applyBorder="1">
      <alignment/>
      <protection/>
    </xf>
    <xf numFmtId="0" fontId="32" fillId="0" borderId="23" xfId="107" applyBorder="1">
      <alignment/>
      <protection/>
    </xf>
    <xf numFmtId="3" fontId="32" fillId="0" borderId="23" xfId="107" applyNumberFormat="1" applyBorder="1" applyAlignment="1">
      <alignment horizontal="right"/>
      <protection/>
    </xf>
    <xf numFmtId="0" fontId="41" fillId="0" borderId="16" xfId="107" applyFont="1" applyBorder="1">
      <alignment/>
      <protection/>
    </xf>
    <xf numFmtId="0" fontId="36" fillId="0" borderId="23" xfId="107" applyFont="1" applyBorder="1">
      <alignment/>
      <protection/>
    </xf>
    <xf numFmtId="0" fontId="32" fillId="0" borderId="16" xfId="107" applyFont="1" applyFill="1" applyBorder="1" applyAlignment="1">
      <alignment horizontal="left"/>
      <protection/>
    </xf>
    <xf numFmtId="49" fontId="32" fillId="0" borderId="23" xfId="107" applyNumberFormat="1" applyBorder="1" applyAlignment="1">
      <alignment horizontal="right"/>
      <protection/>
    </xf>
    <xf numFmtId="0" fontId="32" fillId="0" borderId="14" xfId="107" applyBorder="1">
      <alignment/>
      <protection/>
    </xf>
    <xf numFmtId="3" fontId="32" fillId="0" borderId="27" xfId="107" applyNumberFormat="1" applyBorder="1" applyAlignment="1">
      <alignment horizontal="right"/>
      <protection/>
    </xf>
    <xf numFmtId="0" fontId="32" fillId="0" borderId="18" xfId="107" applyBorder="1">
      <alignment/>
      <protection/>
    </xf>
    <xf numFmtId="0" fontId="32" fillId="0" borderId="24" xfId="107" applyBorder="1">
      <alignment/>
      <protection/>
    </xf>
    <xf numFmtId="0" fontId="54" fillId="0" borderId="24" xfId="107" applyFont="1" applyBorder="1">
      <alignment/>
      <protection/>
    </xf>
    <xf numFmtId="3" fontId="54" fillId="0" borderId="24" xfId="107" applyNumberFormat="1" applyFont="1" applyBorder="1" applyAlignment="1">
      <alignment horizontal="right"/>
      <protection/>
    </xf>
    <xf numFmtId="3" fontId="32" fillId="0" borderId="23" xfId="107" applyNumberFormat="1" applyBorder="1">
      <alignment/>
      <protection/>
    </xf>
    <xf numFmtId="0" fontId="32" fillId="0" borderId="27" xfId="107" applyBorder="1">
      <alignment/>
      <protection/>
    </xf>
    <xf numFmtId="3" fontId="32" fillId="0" borderId="27" xfId="107" applyNumberFormat="1" applyBorder="1">
      <alignment/>
      <protection/>
    </xf>
    <xf numFmtId="3" fontId="54" fillId="0" borderId="24" xfId="107" applyNumberFormat="1" applyFont="1" applyBorder="1">
      <alignment/>
      <protection/>
    </xf>
    <xf numFmtId="0" fontId="32" fillId="0" borderId="10" xfId="107" applyBorder="1">
      <alignment/>
      <protection/>
    </xf>
    <xf numFmtId="3" fontId="32" fillId="0" borderId="15" xfId="107" applyNumberFormat="1" applyBorder="1">
      <alignment/>
      <protection/>
    </xf>
    <xf numFmtId="0" fontId="54" fillId="0" borderId="18" xfId="107" applyFont="1" applyBorder="1">
      <alignment/>
      <protection/>
    </xf>
    <xf numFmtId="0" fontId="32" fillId="0" borderId="11" xfId="107" applyBorder="1">
      <alignment/>
      <protection/>
    </xf>
    <xf numFmtId="3" fontId="35" fillId="0" borderId="19" xfId="107" applyNumberFormat="1" applyFont="1" applyBorder="1">
      <alignment/>
      <protection/>
    </xf>
    <xf numFmtId="0" fontId="19" fillId="0" borderId="0" xfId="114" applyFont="1" applyAlignment="1">
      <alignment horizontal="right"/>
      <protection/>
    </xf>
    <xf numFmtId="0" fontId="20" fillId="0" borderId="0" xfId="114" applyFont="1" applyAlignment="1">
      <alignment horizontal="right"/>
      <protection/>
    </xf>
    <xf numFmtId="0" fontId="52" fillId="0" borderId="0" xfId="114" applyFont="1" applyAlignment="1">
      <alignment horizontal="right"/>
      <protection/>
    </xf>
    <xf numFmtId="0" fontId="18" fillId="0" borderId="0" xfId="101" applyFont="1" applyAlignment="1">
      <alignment horizontal="right"/>
      <protection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0" fillId="0" borderId="0" xfId="114" applyFont="1" applyAlignment="1">
      <alignment horizontal="right"/>
      <protection/>
    </xf>
    <xf numFmtId="0" fontId="19" fillId="0" borderId="0" xfId="114" applyFont="1" applyAlignment="1">
      <alignment horizontal="right"/>
      <protection/>
    </xf>
    <xf numFmtId="0" fontId="50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3" fillId="0" borderId="0" xfId="0" applyFont="1" applyAlignment="1">
      <alignment/>
    </xf>
    <xf numFmtId="0" fontId="18" fillId="0" borderId="11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0" fontId="5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52" fillId="0" borderId="11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30" fillId="0" borderId="0" xfId="110" applyNumberFormat="1" applyFont="1" applyFill="1" applyBorder="1" applyAlignment="1">
      <alignment horizontal="left"/>
      <protection/>
    </xf>
    <xf numFmtId="3" fontId="42" fillId="0" borderId="10" xfId="110" applyNumberFormat="1" applyFont="1" applyFill="1" applyBorder="1">
      <alignment/>
      <protection/>
    </xf>
    <xf numFmtId="0" fontId="31" fillId="0" borderId="18" xfId="105" applyFont="1" applyBorder="1" applyAlignment="1">
      <alignment horizontal="right"/>
      <protection/>
    </xf>
    <xf numFmtId="0" fontId="31" fillId="0" borderId="16" xfId="105" applyFont="1" applyBorder="1" applyAlignment="1">
      <alignment horizontal="right"/>
      <protection/>
    </xf>
    <xf numFmtId="0" fontId="18" fillId="0" borderId="11" xfId="105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8" fillId="0" borderId="0" xfId="110" applyFont="1">
      <alignment/>
      <protection/>
    </xf>
    <xf numFmtId="0" fontId="52" fillId="0" borderId="0" xfId="114" applyFont="1" applyAlignment="1">
      <alignment horizontal="right"/>
      <protection/>
    </xf>
    <xf numFmtId="3" fontId="42" fillId="0" borderId="27" xfId="110" applyNumberFormat="1" applyFont="1" applyBorder="1">
      <alignment/>
      <protection/>
    </xf>
    <xf numFmtId="3" fontId="42" fillId="0" borderId="23" xfId="110" applyNumberFormat="1" applyFont="1" applyBorder="1">
      <alignment/>
      <protection/>
    </xf>
    <xf numFmtId="3" fontId="42" fillId="0" borderId="24" xfId="110" applyNumberFormat="1" applyFont="1" applyBorder="1">
      <alignment/>
      <protection/>
    </xf>
    <xf numFmtId="0" fontId="18" fillId="0" borderId="24" xfId="110" applyFont="1" applyBorder="1">
      <alignment/>
      <protection/>
    </xf>
    <xf numFmtId="0" fontId="18" fillId="0" borderId="15" xfId="110" applyFont="1" applyBorder="1">
      <alignment/>
      <protection/>
    </xf>
    <xf numFmtId="3" fontId="42" fillId="0" borderId="17" xfId="110" applyNumberFormat="1" applyFont="1" applyFill="1" applyBorder="1" applyAlignment="1">
      <alignment horizontal="center"/>
      <protection/>
    </xf>
    <xf numFmtId="0" fontId="18" fillId="0" borderId="17" xfId="110" applyFont="1" applyBorder="1">
      <alignment/>
      <protection/>
    </xf>
    <xf numFmtId="3" fontId="42" fillId="0" borderId="27" xfId="110" applyNumberFormat="1" applyFont="1" applyFill="1" applyBorder="1" applyAlignment="1">
      <alignment horizontal="center"/>
      <protection/>
    </xf>
    <xf numFmtId="3" fontId="42" fillId="0" borderId="23" xfId="110" applyNumberFormat="1" applyFont="1" applyFill="1" applyBorder="1" applyAlignment="1">
      <alignment horizontal="center"/>
      <protection/>
    </xf>
    <xf numFmtId="3" fontId="42" fillId="0" borderId="23" xfId="110" applyNumberFormat="1" applyFont="1" applyFill="1" applyBorder="1">
      <alignment/>
      <protection/>
    </xf>
    <xf numFmtId="3" fontId="42" fillId="0" borderId="24" xfId="110" applyNumberFormat="1" applyFont="1" applyFill="1" applyBorder="1">
      <alignment/>
      <protection/>
    </xf>
    <xf numFmtId="3" fontId="42" fillId="0" borderId="24" xfId="110" applyNumberFormat="1" applyFont="1" applyFill="1" applyBorder="1" applyAlignment="1">
      <alignment horizontal="center"/>
      <protection/>
    </xf>
    <xf numFmtId="0" fontId="18" fillId="0" borderId="23" xfId="110" applyFont="1" applyBorder="1" applyAlignment="1">
      <alignment vertical="center"/>
      <protection/>
    </xf>
    <xf numFmtId="0" fontId="18" fillId="0" borderId="23" xfId="110" applyFont="1" applyFill="1" applyBorder="1" applyAlignment="1">
      <alignment vertical="center"/>
      <protection/>
    </xf>
    <xf numFmtId="0" fontId="30" fillId="0" borderId="23" xfId="110" applyFont="1" applyFill="1" applyBorder="1" applyAlignment="1">
      <alignment vertical="center"/>
      <protection/>
    </xf>
    <xf numFmtId="0" fontId="18" fillId="0" borderId="17" xfId="110" applyFont="1" applyBorder="1" applyAlignment="1">
      <alignment vertical="center"/>
      <protection/>
    </xf>
    <xf numFmtId="0" fontId="30" fillId="0" borderId="0" xfId="110" applyFont="1" applyFill="1" applyBorder="1" applyAlignment="1">
      <alignment vertical="center"/>
      <protection/>
    </xf>
    <xf numFmtId="0" fontId="33" fillId="0" borderId="11" xfId="110" applyFont="1" applyFill="1" applyBorder="1" applyAlignment="1">
      <alignment vertical="center"/>
      <protection/>
    </xf>
    <xf numFmtId="0" fontId="30" fillId="0" borderId="0" xfId="110" applyFont="1" applyBorder="1" applyAlignment="1">
      <alignment vertical="center"/>
      <protection/>
    </xf>
    <xf numFmtId="0" fontId="33" fillId="0" borderId="21" xfId="110" applyFont="1" applyFill="1" applyBorder="1" applyAlignment="1">
      <alignment vertical="center"/>
      <protection/>
    </xf>
    <xf numFmtId="0" fontId="49" fillId="0" borderId="0" xfId="110" applyFont="1" applyFill="1" applyBorder="1" applyAlignment="1">
      <alignment vertical="center"/>
      <protection/>
    </xf>
    <xf numFmtId="0" fontId="31" fillId="0" borderId="24" xfId="110" applyFont="1" applyBorder="1" applyAlignment="1">
      <alignment vertical="center"/>
      <protection/>
    </xf>
    <xf numFmtId="0" fontId="33" fillId="0" borderId="0" xfId="110" applyFont="1" applyFill="1" applyBorder="1" applyAlignment="1">
      <alignment/>
      <protection/>
    </xf>
    <xf numFmtId="0" fontId="72" fillId="0" borderId="0" xfId="110" applyFont="1">
      <alignment/>
      <protection/>
    </xf>
    <xf numFmtId="0" fontId="49" fillId="0" borderId="0" xfId="109" applyFont="1" applyBorder="1" applyAlignment="1">
      <alignment horizontal="center"/>
      <protection/>
    </xf>
    <xf numFmtId="0" fontId="18" fillId="0" borderId="0" xfId="109" applyFont="1" applyBorder="1" applyAlignment="1">
      <alignment/>
      <protection/>
    </xf>
    <xf numFmtId="0" fontId="77" fillId="0" borderId="0" xfId="109" applyFont="1">
      <alignment/>
      <protection/>
    </xf>
    <xf numFmtId="0" fontId="50" fillId="0" borderId="29" xfId="109" applyFont="1" applyBorder="1" applyAlignment="1">
      <alignment horizontal="center"/>
      <protection/>
    </xf>
    <xf numFmtId="0" fontId="50" fillId="0" borderId="30" xfId="109" applyFont="1" applyBorder="1" applyAlignment="1">
      <alignment horizontal="center"/>
      <protection/>
    </xf>
    <xf numFmtId="0" fontId="73" fillId="0" borderId="30" xfId="109" applyFont="1" applyBorder="1" applyAlignment="1">
      <alignment horizontal="center"/>
      <protection/>
    </xf>
    <xf numFmtId="0" fontId="73" fillId="0" borderId="31" xfId="109" applyFont="1" applyBorder="1" applyAlignment="1">
      <alignment horizontal="center"/>
      <protection/>
    </xf>
    <xf numFmtId="0" fontId="70" fillId="0" borderId="0" xfId="109" applyFont="1">
      <alignment/>
      <protection/>
    </xf>
    <xf numFmtId="0" fontId="50" fillId="0" borderId="32" xfId="109" applyFont="1" applyBorder="1" applyAlignment="1">
      <alignment horizontal="center"/>
      <protection/>
    </xf>
    <xf numFmtId="0" fontId="50" fillId="0" borderId="23" xfId="109" applyFont="1" applyBorder="1" applyAlignment="1">
      <alignment horizontal="center"/>
      <protection/>
    </xf>
    <xf numFmtId="0" fontId="73" fillId="0" borderId="23" xfId="109" applyFont="1" applyBorder="1" applyAlignment="1">
      <alignment horizontal="center"/>
      <protection/>
    </xf>
    <xf numFmtId="0" fontId="73" fillId="0" borderId="33" xfId="109" applyFont="1" applyBorder="1" applyAlignment="1">
      <alignment horizontal="center"/>
      <protection/>
    </xf>
    <xf numFmtId="0" fontId="50" fillId="0" borderId="32" xfId="109" applyFont="1" applyBorder="1">
      <alignment/>
      <protection/>
    </xf>
    <xf numFmtId="0" fontId="50" fillId="0" borderId="23" xfId="109" applyFont="1" applyBorder="1">
      <alignment/>
      <protection/>
    </xf>
    <xf numFmtId="0" fontId="73" fillId="0" borderId="33" xfId="109" applyFont="1" applyBorder="1">
      <alignment/>
      <protection/>
    </xf>
    <xf numFmtId="0" fontId="50" fillId="0" borderId="34" xfId="109" applyFont="1" applyBorder="1">
      <alignment/>
      <protection/>
    </xf>
    <xf numFmtId="0" fontId="50" fillId="0" borderId="24" xfId="109" applyFont="1" applyBorder="1">
      <alignment/>
      <protection/>
    </xf>
    <xf numFmtId="0" fontId="30" fillId="0" borderId="34" xfId="109" applyFont="1" applyBorder="1" applyAlignment="1">
      <alignment horizontal="center" vertical="center"/>
      <protection/>
    </xf>
    <xf numFmtId="3" fontId="30" fillId="0" borderId="24" xfId="109" applyNumberFormat="1" applyFont="1" applyBorder="1" applyAlignment="1">
      <alignment vertical="center"/>
      <protection/>
    </xf>
    <xf numFmtId="3" fontId="33" fillId="0" borderId="24" xfId="109" applyNumberFormat="1" applyFont="1" applyBorder="1" applyAlignment="1">
      <alignment vertical="center"/>
      <protection/>
    </xf>
    <xf numFmtId="3" fontId="33" fillId="0" borderId="22" xfId="109" applyNumberFormat="1" applyFont="1" applyBorder="1" applyAlignment="1">
      <alignment vertical="center"/>
      <protection/>
    </xf>
    <xf numFmtId="3" fontId="30" fillId="0" borderId="22" xfId="109" applyNumberFormat="1" applyFont="1" applyBorder="1" applyAlignment="1">
      <alignment vertical="center"/>
      <protection/>
    </xf>
    <xf numFmtId="3" fontId="33" fillId="0" borderId="35" xfId="109" applyNumberFormat="1" applyFont="1" applyBorder="1" applyAlignment="1">
      <alignment vertical="center"/>
      <protection/>
    </xf>
    <xf numFmtId="0" fontId="43" fillId="0" borderId="0" xfId="109" applyFont="1">
      <alignment/>
      <protection/>
    </xf>
    <xf numFmtId="0" fontId="30" fillId="0" borderId="36" xfId="109" applyFont="1" applyBorder="1" applyAlignment="1">
      <alignment horizontal="center" vertical="center"/>
      <protection/>
    </xf>
    <xf numFmtId="0" fontId="30" fillId="0" borderId="22" xfId="109" applyFont="1" applyBorder="1" applyAlignment="1">
      <alignment vertical="center"/>
      <protection/>
    </xf>
    <xf numFmtId="3" fontId="33" fillId="0" borderId="27" xfId="109" applyNumberFormat="1" applyFont="1" applyBorder="1" applyAlignment="1">
      <alignment vertical="center"/>
      <protection/>
    </xf>
    <xf numFmtId="3" fontId="30" fillId="0" borderId="27" xfId="109" applyNumberFormat="1" applyFont="1" applyBorder="1" applyAlignment="1">
      <alignment vertical="center"/>
      <protection/>
    </xf>
    <xf numFmtId="0" fontId="33" fillId="0" borderId="0" xfId="109" applyFont="1" applyBorder="1" applyAlignment="1">
      <alignment horizontal="right"/>
      <protection/>
    </xf>
    <xf numFmtId="0" fontId="74" fillId="0" borderId="0" xfId="113" applyFont="1" applyAlignment="1">
      <alignment horizontal="center"/>
      <protection/>
    </xf>
    <xf numFmtId="0" fontId="18" fillId="0" borderId="0" xfId="113" applyFont="1">
      <alignment/>
      <protection/>
    </xf>
    <xf numFmtId="0" fontId="30" fillId="0" borderId="0" xfId="113" applyFont="1">
      <alignment/>
      <protection/>
    </xf>
    <xf numFmtId="0" fontId="33" fillId="0" borderId="24" xfId="113" applyFont="1" applyBorder="1" applyAlignment="1">
      <alignment horizontal="center" vertical="center"/>
      <protection/>
    </xf>
    <xf numFmtId="0" fontId="33" fillId="0" borderId="34" xfId="113" applyFont="1" applyBorder="1" applyAlignment="1">
      <alignment horizontal="center" vertical="center" wrapText="1"/>
      <protection/>
    </xf>
    <xf numFmtId="0" fontId="33" fillId="0" borderId="37" xfId="113" applyFont="1" applyBorder="1" applyAlignment="1">
      <alignment horizontal="center" vertical="center"/>
      <protection/>
    </xf>
    <xf numFmtId="3" fontId="30" fillId="0" borderId="22" xfId="113" applyNumberFormat="1" applyFont="1" applyBorder="1" applyAlignment="1">
      <alignment vertical="center"/>
      <protection/>
    </xf>
    <xf numFmtId="3" fontId="33" fillId="0" borderId="22" xfId="113" applyNumberFormat="1" applyFont="1" applyBorder="1" applyAlignment="1">
      <alignment vertical="center"/>
      <protection/>
    </xf>
    <xf numFmtId="3" fontId="30" fillId="0" borderId="38" xfId="113" applyNumberFormat="1" applyFont="1" applyBorder="1" applyAlignment="1">
      <alignment vertical="center"/>
      <protection/>
    </xf>
    <xf numFmtId="3" fontId="30" fillId="0" borderId="35" xfId="113" applyNumberFormat="1" applyFont="1" applyBorder="1" applyAlignment="1">
      <alignment vertical="center"/>
      <protection/>
    </xf>
    <xf numFmtId="0" fontId="33" fillId="0" borderId="39" xfId="113" applyFont="1" applyBorder="1">
      <alignment/>
      <protection/>
    </xf>
    <xf numFmtId="0" fontId="33" fillId="0" borderId="40" xfId="113" applyFont="1" applyBorder="1" applyAlignment="1">
      <alignment vertical="center"/>
      <protection/>
    </xf>
    <xf numFmtId="3" fontId="33" fillId="0" borderId="40" xfId="113" applyNumberFormat="1" applyFont="1" applyBorder="1" applyAlignment="1">
      <alignment vertical="center"/>
      <protection/>
    </xf>
    <xf numFmtId="3" fontId="33" fillId="0" borderId="41" xfId="113" applyNumberFormat="1" applyFont="1" applyBorder="1" applyAlignment="1">
      <alignment vertical="center"/>
      <protection/>
    </xf>
    <xf numFmtId="0" fontId="33" fillId="0" borderId="0" xfId="113" applyFont="1">
      <alignment/>
      <protection/>
    </xf>
    <xf numFmtId="0" fontId="33" fillId="0" borderId="0" xfId="113" applyFont="1" applyAlignment="1">
      <alignment horizontal="right"/>
      <protection/>
    </xf>
    <xf numFmtId="0" fontId="30" fillId="0" borderId="0" xfId="102" applyFont="1">
      <alignment/>
      <protection/>
    </xf>
    <xf numFmtId="0" fontId="30" fillId="0" borderId="0" xfId="102" applyFont="1" applyAlignment="1">
      <alignment wrapText="1"/>
      <protection/>
    </xf>
    <xf numFmtId="0" fontId="30" fillId="0" borderId="32" xfId="102" applyFont="1" applyBorder="1" applyAlignment="1">
      <alignment vertical="center"/>
      <protection/>
    </xf>
    <xf numFmtId="0" fontId="30" fillId="0" borderId="0" xfId="102" applyFont="1" applyBorder="1" applyAlignment="1">
      <alignment vertical="center"/>
      <protection/>
    </xf>
    <xf numFmtId="3" fontId="30" fillId="0" borderId="33" xfId="102" applyNumberFormat="1" applyFont="1" applyBorder="1" applyAlignment="1">
      <alignment vertical="center"/>
      <protection/>
    </xf>
    <xf numFmtId="0" fontId="30" fillId="0" borderId="0" xfId="102" applyFont="1" applyAlignment="1">
      <alignment vertical="center"/>
      <protection/>
    </xf>
    <xf numFmtId="0" fontId="48" fillId="0" borderId="32" xfId="102" applyFont="1" applyBorder="1" applyAlignment="1">
      <alignment horizontal="center" vertical="center"/>
      <protection/>
    </xf>
    <xf numFmtId="0" fontId="51" fillId="0" borderId="0" xfId="102" applyFont="1" applyBorder="1" applyAlignment="1">
      <alignment vertical="center"/>
      <protection/>
    </xf>
    <xf numFmtId="3" fontId="47" fillId="0" borderId="33" xfId="102" applyNumberFormat="1" applyFont="1" applyBorder="1" applyAlignment="1">
      <alignment vertical="center"/>
      <protection/>
    </xf>
    <xf numFmtId="0" fontId="47" fillId="0" borderId="0" xfId="102" applyFont="1" applyAlignment="1">
      <alignment vertical="center"/>
      <protection/>
    </xf>
    <xf numFmtId="0" fontId="30" fillId="0" borderId="32" xfId="102" applyFont="1" applyBorder="1" applyAlignment="1">
      <alignment horizontal="right" vertical="center"/>
      <protection/>
    </xf>
    <xf numFmtId="0" fontId="50" fillId="0" borderId="0" xfId="102" applyFont="1" applyBorder="1" applyAlignment="1">
      <alignment vertical="center"/>
      <protection/>
    </xf>
    <xf numFmtId="0" fontId="47" fillId="0" borderId="32" xfId="102" applyFont="1" applyBorder="1" applyAlignment="1">
      <alignment horizontal="right" vertical="center"/>
      <protection/>
    </xf>
    <xf numFmtId="0" fontId="47" fillId="0" borderId="32" xfId="102" applyFont="1" applyBorder="1" applyAlignment="1">
      <alignment vertical="center"/>
      <protection/>
    </xf>
    <xf numFmtId="0" fontId="48" fillId="0" borderId="11" xfId="102" applyFont="1" applyBorder="1" applyAlignment="1">
      <alignment vertical="center"/>
      <protection/>
    </xf>
    <xf numFmtId="0" fontId="47" fillId="0" borderId="34" xfId="102" applyFont="1" applyBorder="1" applyAlignment="1">
      <alignment vertical="center"/>
      <protection/>
    </xf>
    <xf numFmtId="0" fontId="48" fillId="0" borderId="21" xfId="102" applyFont="1" applyBorder="1" applyAlignment="1">
      <alignment vertical="center"/>
      <protection/>
    </xf>
    <xf numFmtId="3" fontId="48" fillId="0" borderId="33" xfId="102" applyNumberFormat="1" applyFont="1" applyBorder="1" applyAlignment="1">
      <alignment vertical="center"/>
      <protection/>
    </xf>
    <xf numFmtId="0" fontId="47" fillId="0" borderId="32" xfId="102" applyFont="1" applyBorder="1" applyAlignment="1">
      <alignment horizontal="center" vertical="center"/>
      <protection/>
    </xf>
    <xf numFmtId="0" fontId="47" fillId="0" borderId="39" xfId="102" applyFont="1" applyBorder="1" applyAlignment="1">
      <alignment vertical="center"/>
      <protection/>
    </xf>
    <xf numFmtId="0" fontId="33" fillId="0" borderId="0" xfId="102" applyFont="1" applyFill="1" applyBorder="1" applyAlignment="1">
      <alignment vertical="center"/>
      <protection/>
    </xf>
    <xf numFmtId="3" fontId="33" fillId="0" borderId="0" xfId="102" applyNumberFormat="1" applyFont="1" applyBorder="1" applyAlignment="1">
      <alignment vertical="center"/>
      <protection/>
    </xf>
    <xf numFmtId="49" fontId="30" fillId="0" borderId="0" xfId="102" applyNumberFormat="1" applyFont="1" applyBorder="1" applyAlignment="1">
      <alignment horizontal="center"/>
      <protection/>
    </xf>
    <xf numFmtId="3" fontId="30" fillId="0" borderId="0" xfId="102" applyNumberFormat="1" applyFont="1">
      <alignment/>
      <protection/>
    </xf>
    <xf numFmtId="0" fontId="30" fillId="0" borderId="29" xfId="102" applyFont="1" applyBorder="1">
      <alignment/>
      <protection/>
    </xf>
    <xf numFmtId="0" fontId="30" fillId="0" borderId="42" xfId="102" applyFont="1" applyBorder="1">
      <alignment/>
      <protection/>
    </xf>
    <xf numFmtId="3" fontId="30" fillId="0" borderId="31" xfId="102" applyNumberFormat="1" applyFont="1" applyBorder="1">
      <alignment/>
      <protection/>
    </xf>
    <xf numFmtId="0" fontId="33" fillId="0" borderId="32" xfId="102" applyFont="1" applyBorder="1" applyAlignment="1">
      <alignment horizontal="center" vertical="center"/>
      <protection/>
    </xf>
    <xf numFmtId="0" fontId="48" fillId="0" borderId="24" xfId="102" applyFont="1" applyFill="1" applyBorder="1" applyAlignment="1">
      <alignment vertical="center"/>
      <protection/>
    </xf>
    <xf numFmtId="3" fontId="48" fillId="0" borderId="43" xfId="102" applyNumberFormat="1" applyFont="1" applyBorder="1" applyAlignment="1">
      <alignment vertical="center"/>
      <protection/>
    </xf>
    <xf numFmtId="0" fontId="47" fillId="0" borderId="34" xfId="102" applyFont="1" applyBorder="1" applyAlignment="1">
      <alignment horizontal="right" vertical="center"/>
      <protection/>
    </xf>
    <xf numFmtId="0" fontId="48" fillId="0" borderId="22" xfId="102" applyFont="1" applyFill="1" applyBorder="1" applyAlignment="1">
      <alignment vertical="center"/>
      <protection/>
    </xf>
    <xf numFmtId="0" fontId="48" fillId="0" borderId="44" xfId="102" applyFont="1" applyBorder="1" applyAlignment="1">
      <alignment horizontal="center" vertical="center"/>
      <protection/>
    </xf>
    <xf numFmtId="0" fontId="51" fillId="0" borderId="27" xfId="102" applyFont="1" applyFill="1" applyBorder="1" applyAlignment="1">
      <alignment vertical="center"/>
      <protection/>
    </xf>
    <xf numFmtId="0" fontId="30" fillId="0" borderId="44" xfId="102" applyFont="1" applyBorder="1" applyAlignment="1">
      <alignment horizontal="center" vertical="center"/>
      <protection/>
    </xf>
    <xf numFmtId="0" fontId="31" fillId="0" borderId="0" xfId="102" applyFont="1" applyFill="1" applyBorder="1" applyAlignment="1">
      <alignment horizontal="right" vertical="center"/>
      <protection/>
    </xf>
    <xf numFmtId="3" fontId="33" fillId="0" borderId="0" xfId="102" applyNumberFormat="1" applyFont="1">
      <alignment/>
      <protection/>
    </xf>
    <xf numFmtId="0" fontId="76" fillId="0" borderId="0" xfId="102" applyFont="1">
      <alignment/>
      <protection/>
    </xf>
    <xf numFmtId="0" fontId="30" fillId="0" borderId="29" xfId="102" applyFont="1" applyBorder="1" applyAlignment="1">
      <alignment vertical="center"/>
      <protection/>
    </xf>
    <xf numFmtId="0" fontId="30" fillId="0" borderId="42" xfId="102" applyFont="1" applyBorder="1" applyAlignment="1">
      <alignment vertical="center"/>
      <protection/>
    </xf>
    <xf numFmtId="3" fontId="30" fillId="0" borderId="31" xfId="102" applyNumberFormat="1" applyFont="1" applyBorder="1" applyAlignment="1">
      <alignment vertical="center"/>
      <protection/>
    </xf>
    <xf numFmtId="0" fontId="48" fillId="0" borderId="45" xfId="102" applyFont="1" applyFill="1" applyBorder="1" applyAlignment="1">
      <alignment vertical="center"/>
      <protection/>
    </xf>
    <xf numFmtId="3" fontId="48" fillId="0" borderId="41" xfId="102" applyNumberFormat="1" applyFont="1" applyBorder="1" applyAlignment="1">
      <alignment vertical="center"/>
      <protection/>
    </xf>
    <xf numFmtId="0" fontId="48" fillId="0" borderId="20" xfId="102" applyFont="1" applyBorder="1" applyAlignment="1">
      <alignment vertical="center"/>
      <protection/>
    </xf>
    <xf numFmtId="3" fontId="48" fillId="0" borderId="35" xfId="102" applyNumberFormat="1" applyFont="1" applyBorder="1" applyAlignment="1">
      <alignment vertical="center"/>
      <protection/>
    </xf>
    <xf numFmtId="3" fontId="30" fillId="0" borderId="43" xfId="102" applyNumberFormat="1" applyFont="1" applyBorder="1" applyAlignment="1">
      <alignment vertical="center"/>
      <protection/>
    </xf>
    <xf numFmtId="0" fontId="33" fillId="0" borderId="46" xfId="102" applyFont="1" applyBorder="1" applyAlignment="1">
      <alignment wrapText="1"/>
      <protection/>
    </xf>
    <xf numFmtId="0" fontId="33" fillId="0" borderId="47" xfId="102" applyFont="1" applyBorder="1" applyAlignment="1">
      <alignment horizontal="center" vertical="center" wrapText="1"/>
      <protection/>
    </xf>
    <xf numFmtId="0" fontId="33" fillId="0" borderId="48" xfId="102" applyFont="1" applyBorder="1" applyAlignment="1">
      <alignment horizontal="center" vertical="center" wrapText="1"/>
      <protection/>
    </xf>
    <xf numFmtId="0" fontId="33" fillId="0" borderId="0" xfId="102" applyFont="1" applyAlignment="1">
      <alignment horizontal="right"/>
      <protection/>
    </xf>
    <xf numFmtId="0" fontId="48" fillId="0" borderId="45" xfId="102" applyFont="1" applyFill="1" applyBorder="1" applyAlignment="1">
      <alignment horizontal="left" vertical="center"/>
      <protection/>
    </xf>
    <xf numFmtId="0" fontId="18" fillId="0" borderId="0" xfId="103" applyFont="1">
      <alignment/>
      <protection/>
    </xf>
    <xf numFmtId="0" fontId="18" fillId="0" borderId="29" xfId="103" applyFont="1" applyBorder="1">
      <alignment/>
      <protection/>
    </xf>
    <xf numFmtId="0" fontId="18" fillId="0" borderId="42" xfId="103" applyFont="1" applyBorder="1">
      <alignment/>
      <protection/>
    </xf>
    <xf numFmtId="3" fontId="18" fillId="0" borderId="31" xfId="103" applyNumberFormat="1" applyFont="1" applyBorder="1">
      <alignment/>
      <protection/>
    </xf>
    <xf numFmtId="0" fontId="33" fillId="0" borderId="32" xfId="103" applyFont="1" applyBorder="1" applyAlignment="1">
      <alignment horizontal="center"/>
      <protection/>
    </xf>
    <xf numFmtId="3" fontId="30" fillId="0" borderId="33" xfId="103" applyNumberFormat="1" applyFont="1" applyBorder="1">
      <alignment/>
      <protection/>
    </xf>
    <xf numFmtId="0" fontId="30" fillId="0" borderId="0" xfId="103" applyFont="1">
      <alignment/>
      <protection/>
    </xf>
    <xf numFmtId="0" fontId="18" fillId="0" borderId="0" xfId="103" applyFont="1" applyBorder="1" applyAlignment="1">
      <alignment vertical="center"/>
      <protection/>
    </xf>
    <xf numFmtId="3" fontId="18" fillId="0" borderId="33" xfId="103" applyNumberFormat="1" applyFont="1" applyBorder="1" applyAlignment="1">
      <alignment vertical="center"/>
      <protection/>
    </xf>
    <xf numFmtId="0" fontId="18" fillId="0" borderId="0" xfId="103" applyFont="1" applyAlignment="1">
      <alignment vertical="center"/>
      <protection/>
    </xf>
    <xf numFmtId="3" fontId="31" fillId="0" borderId="33" xfId="103" applyNumberFormat="1" applyFont="1" applyBorder="1" applyAlignment="1">
      <alignment vertical="center"/>
      <protection/>
    </xf>
    <xf numFmtId="0" fontId="33" fillId="0" borderId="32" xfId="103" applyFont="1" applyBorder="1" applyAlignment="1">
      <alignment vertical="center"/>
      <protection/>
    </xf>
    <xf numFmtId="3" fontId="33" fillId="0" borderId="43" xfId="103" applyNumberFormat="1" applyFont="1" applyBorder="1" applyAlignment="1">
      <alignment vertical="center"/>
      <protection/>
    </xf>
    <xf numFmtId="0" fontId="33" fillId="0" borderId="0" xfId="103" applyFont="1" applyAlignment="1">
      <alignment vertical="center"/>
      <protection/>
    </xf>
    <xf numFmtId="0" fontId="30" fillId="0" borderId="32" xfId="103" applyFont="1" applyBorder="1" applyAlignment="1">
      <alignment vertical="center"/>
      <protection/>
    </xf>
    <xf numFmtId="0" fontId="30" fillId="0" borderId="0" xfId="103" applyFont="1" applyAlignment="1">
      <alignment vertical="center"/>
      <protection/>
    </xf>
    <xf numFmtId="0" fontId="33" fillId="0" borderId="34" xfId="103" applyFont="1" applyBorder="1" applyAlignment="1">
      <alignment vertical="center"/>
      <protection/>
    </xf>
    <xf numFmtId="0" fontId="33" fillId="0" borderId="32" xfId="103" applyFont="1" applyBorder="1" applyAlignment="1">
      <alignment horizontal="center" vertical="center"/>
      <protection/>
    </xf>
    <xf numFmtId="3" fontId="33" fillId="0" borderId="33" xfId="103" applyNumberFormat="1" applyFont="1" applyBorder="1" applyAlignment="1">
      <alignment vertical="center"/>
      <protection/>
    </xf>
    <xf numFmtId="0" fontId="18" fillId="0" borderId="0" xfId="103" applyFont="1" applyBorder="1">
      <alignment/>
      <protection/>
    </xf>
    <xf numFmtId="3" fontId="18" fillId="0" borderId="0" xfId="103" applyNumberFormat="1" applyFont="1" applyBorder="1">
      <alignment/>
      <protection/>
    </xf>
    <xf numFmtId="0" fontId="18" fillId="0" borderId="29" xfId="103" applyFont="1" applyBorder="1" applyAlignment="1">
      <alignment vertical="center"/>
      <protection/>
    </xf>
    <xf numFmtId="0" fontId="18" fillId="0" borderId="42" xfId="103" applyFont="1" applyBorder="1" applyAlignment="1">
      <alignment vertical="center"/>
      <protection/>
    </xf>
    <xf numFmtId="3" fontId="18" fillId="0" borderId="31" xfId="103" applyNumberFormat="1" applyFont="1" applyBorder="1" applyAlignment="1">
      <alignment vertical="center"/>
      <protection/>
    </xf>
    <xf numFmtId="0" fontId="31" fillId="0" borderId="32" xfId="103" applyFont="1" applyBorder="1" applyAlignment="1">
      <alignment horizontal="center" vertical="center"/>
      <protection/>
    </xf>
    <xf numFmtId="0" fontId="30" fillId="0" borderId="32" xfId="103" applyFont="1" applyBorder="1" applyAlignment="1">
      <alignment horizontal="right" vertical="center"/>
      <protection/>
    </xf>
    <xf numFmtId="0" fontId="30" fillId="0" borderId="0" xfId="103" applyFont="1" applyBorder="1" applyAlignment="1">
      <alignment vertical="center"/>
      <protection/>
    </xf>
    <xf numFmtId="3" fontId="33" fillId="0" borderId="49" xfId="103" applyNumberFormat="1" applyFont="1" applyBorder="1" applyAlignment="1">
      <alignment vertical="center"/>
      <protection/>
    </xf>
    <xf numFmtId="0" fontId="30" fillId="0" borderId="34" xfId="103" applyFont="1" applyBorder="1" applyAlignment="1">
      <alignment horizontal="right" vertical="center"/>
      <protection/>
    </xf>
    <xf numFmtId="0" fontId="31" fillId="0" borderId="32" xfId="103" applyFont="1" applyBorder="1" applyAlignment="1">
      <alignment horizontal="center"/>
      <protection/>
    </xf>
    <xf numFmtId="3" fontId="18" fillId="0" borderId="0" xfId="103" applyNumberFormat="1" applyFont="1">
      <alignment/>
      <protection/>
    </xf>
    <xf numFmtId="3" fontId="33" fillId="0" borderId="35" xfId="103" applyNumberFormat="1" applyFont="1" applyBorder="1" applyAlignment="1">
      <alignment vertical="center"/>
      <protection/>
    </xf>
    <xf numFmtId="0" fontId="30" fillId="0" borderId="0" xfId="103" applyFont="1" applyAlignment="1">
      <alignment wrapText="1"/>
      <protection/>
    </xf>
    <xf numFmtId="0" fontId="31" fillId="0" borderId="0" xfId="103" applyFont="1">
      <alignment/>
      <protection/>
    </xf>
    <xf numFmtId="0" fontId="33" fillId="0" borderId="46" xfId="103" applyFont="1" applyBorder="1" applyAlignment="1">
      <alignment wrapText="1"/>
      <protection/>
    </xf>
    <xf numFmtId="0" fontId="33" fillId="0" borderId="47" xfId="103" applyFont="1" applyBorder="1" applyAlignment="1">
      <alignment horizontal="center" vertical="center" wrapText="1"/>
      <protection/>
    </xf>
    <xf numFmtId="0" fontId="33" fillId="0" borderId="48" xfId="103" applyFont="1" applyBorder="1" applyAlignment="1">
      <alignment horizontal="center" vertical="center" wrapText="1"/>
      <protection/>
    </xf>
    <xf numFmtId="0" fontId="33" fillId="0" borderId="0" xfId="103" applyFont="1" applyAlignment="1">
      <alignment horizontal="right"/>
      <protection/>
    </xf>
    <xf numFmtId="0" fontId="47" fillId="0" borderId="0" xfId="103" applyFont="1">
      <alignment/>
      <protection/>
    </xf>
    <xf numFmtId="0" fontId="30" fillId="0" borderId="32" xfId="103" applyFont="1" applyFill="1" applyBorder="1" applyAlignment="1">
      <alignment horizontal="right" vertical="center"/>
      <protection/>
    </xf>
    <xf numFmtId="0" fontId="47" fillId="0" borderId="39" xfId="103" applyFont="1" applyFill="1" applyBorder="1" applyAlignment="1">
      <alignment horizontal="right" vertical="center"/>
      <protection/>
    </xf>
    <xf numFmtId="0" fontId="48" fillId="0" borderId="45" xfId="103" applyFont="1" applyBorder="1" applyAlignment="1">
      <alignment vertical="center" wrapText="1"/>
      <protection/>
    </xf>
    <xf numFmtId="3" fontId="48" fillId="0" borderId="41" xfId="103" applyNumberFormat="1" applyFont="1" applyBorder="1" applyAlignment="1">
      <alignment vertical="center"/>
      <protection/>
    </xf>
    <xf numFmtId="0" fontId="47" fillId="0" borderId="0" xfId="103" applyFont="1" applyAlignment="1">
      <alignment vertical="center"/>
      <protection/>
    </xf>
    <xf numFmtId="0" fontId="47" fillId="0" borderId="46" xfId="103" applyFont="1" applyBorder="1" applyAlignment="1">
      <alignment vertical="center"/>
      <protection/>
    </xf>
    <xf numFmtId="0" fontId="48" fillId="0" borderId="50" xfId="103" applyFont="1" applyFill="1" applyBorder="1" applyAlignment="1">
      <alignment vertical="center"/>
      <protection/>
    </xf>
    <xf numFmtId="3" fontId="48" fillId="0" borderId="48" xfId="103" applyNumberFormat="1" applyFont="1" applyBorder="1" applyAlignment="1">
      <alignment vertical="center"/>
      <protection/>
    </xf>
    <xf numFmtId="0" fontId="51" fillId="0" borderId="0" xfId="103" applyFont="1" applyBorder="1">
      <alignment/>
      <protection/>
    </xf>
    <xf numFmtId="0" fontId="48" fillId="0" borderId="11" xfId="103" applyFont="1" applyBorder="1" applyAlignment="1">
      <alignment vertical="center" wrapText="1"/>
      <protection/>
    </xf>
    <xf numFmtId="0" fontId="48" fillId="0" borderId="32" xfId="103" applyFont="1" applyBorder="1" applyAlignment="1">
      <alignment horizontal="right" vertical="center"/>
      <protection/>
    </xf>
    <xf numFmtId="0" fontId="48" fillId="0" borderId="45" xfId="103" applyFont="1" applyFill="1" applyBorder="1" applyAlignment="1">
      <alignment vertical="center" wrapText="1"/>
      <protection/>
    </xf>
    <xf numFmtId="0" fontId="48" fillId="0" borderId="0" xfId="103" applyFont="1" applyAlignment="1">
      <alignment vertical="center"/>
      <protection/>
    </xf>
    <xf numFmtId="0" fontId="47" fillId="0" borderId="39" xfId="103" applyFont="1" applyBorder="1" applyAlignment="1">
      <alignment vertical="center"/>
      <protection/>
    </xf>
    <xf numFmtId="0" fontId="48" fillId="0" borderId="50" xfId="103" applyFont="1" applyFill="1" applyBorder="1" applyAlignment="1">
      <alignment vertical="center" wrapText="1"/>
      <protection/>
    </xf>
    <xf numFmtId="0" fontId="48" fillId="0" borderId="51" xfId="103" applyFont="1" applyFill="1" applyBorder="1" applyAlignment="1">
      <alignment vertical="center"/>
      <protection/>
    </xf>
    <xf numFmtId="0" fontId="51" fillId="0" borderId="0" xfId="103" applyFont="1" applyBorder="1" applyAlignment="1">
      <alignment vertical="center"/>
      <protection/>
    </xf>
    <xf numFmtId="0" fontId="48" fillId="0" borderId="18" xfId="103" applyFont="1" applyFill="1" applyBorder="1" applyAlignment="1">
      <alignment vertical="center"/>
      <protection/>
    </xf>
    <xf numFmtId="0" fontId="51" fillId="0" borderId="23" xfId="103" applyFont="1" applyBorder="1">
      <alignment/>
      <protection/>
    </xf>
    <xf numFmtId="49" fontId="32" fillId="0" borderId="23" xfId="107" applyNumberFormat="1" applyFont="1" applyBorder="1" applyAlignment="1">
      <alignment horizontal="right"/>
      <protection/>
    </xf>
    <xf numFmtId="0" fontId="32" fillId="0" borderId="16" xfId="107" applyFont="1" applyBorder="1">
      <alignment/>
      <protection/>
    </xf>
    <xf numFmtId="3" fontId="18" fillId="0" borderId="23" xfId="110" applyNumberFormat="1" applyFont="1" applyFill="1" applyBorder="1" applyAlignment="1">
      <alignment vertical="center"/>
      <protection/>
    </xf>
    <xf numFmtId="3" fontId="30" fillId="0" borderId="23" xfId="110" applyNumberFormat="1" applyFont="1" applyFill="1" applyBorder="1" applyAlignment="1">
      <alignment vertical="center"/>
      <protection/>
    </xf>
    <xf numFmtId="3" fontId="18" fillId="0" borderId="17" xfId="110" applyNumberFormat="1" applyFont="1" applyBorder="1" applyAlignment="1">
      <alignment vertical="center"/>
      <protection/>
    </xf>
    <xf numFmtId="3" fontId="18" fillId="0" borderId="24" xfId="110" applyNumberFormat="1" applyFont="1" applyFill="1" applyBorder="1" applyAlignment="1">
      <alignment vertical="center"/>
      <protection/>
    </xf>
    <xf numFmtId="3" fontId="30" fillId="0" borderId="24" xfId="110" applyNumberFormat="1" applyFont="1" applyFill="1" applyBorder="1" applyAlignment="1">
      <alignment vertical="center"/>
      <protection/>
    </xf>
    <xf numFmtId="3" fontId="18" fillId="0" borderId="19" xfId="110" applyNumberFormat="1" applyFont="1" applyBorder="1" applyAlignment="1">
      <alignment vertical="center"/>
      <protection/>
    </xf>
    <xf numFmtId="3" fontId="31" fillId="0" borderId="24" xfId="110" applyNumberFormat="1" applyFont="1" applyFill="1" applyBorder="1" applyAlignment="1">
      <alignment vertical="center"/>
      <protection/>
    </xf>
    <xf numFmtId="3" fontId="31" fillId="0" borderId="22" xfId="110" applyNumberFormat="1" applyFont="1" applyFill="1" applyBorder="1" applyAlignment="1">
      <alignment vertical="center"/>
      <protection/>
    </xf>
    <xf numFmtId="3" fontId="33" fillId="0" borderId="22" xfId="110" applyNumberFormat="1" applyFont="1" applyFill="1" applyBorder="1" applyAlignment="1">
      <alignment vertical="center"/>
      <protection/>
    </xf>
    <xf numFmtId="3" fontId="48" fillId="0" borderId="43" xfId="103" applyNumberFormat="1" applyFont="1" applyBorder="1" applyAlignment="1">
      <alignment vertical="center"/>
      <protection/>
    </xf>
    <xf numFmtId="0" fontId="59" fillId="0" borderId="0" xfId="106" applyFont="1" applyAlignment="1">
      <alignment wrapText="1"/>
      <protection/>
    </xf>
    <xf numFmtId="0" fontId="59" fillId="0" borderId="0" xfId="106" applyFont="1" applyAlignment="1">
      <alignment horizontal="centerContinuous" wrapText="1"/>
      <protection/>
    </xf>
    <xf numFmtId="0" fontId="59" fillId="0" borderId="0" xfId="106" applyFont="1" applyAlignment="1">
      <alignment wrapText="1"/>
      <protection/>
    </xf>
    <xf numFmtId="0" fontId="65" fillId="0" borderId="22" xfId="106" applyFont="1" applyBorder="1" applyAlignment="1">
      <alignment wrapText="1"/>
      <protection/>
    </xf>
    <xf numFmtId="0" fontId="59" fillId="0" borderId="23" xfId="106" applyFont="1" applyBorder="1" applyAlignment="1">
      <alignment wrapText="1"/>
      <protection/>
    </xf>
    <xf numFmtId="0" fontId="62" fillId="0" borderId="23" xfId="106" applyFont="1" applyBorder="1" applyAlignment="1">
      <alignment wrapText="1"/>
      <protection/>
    </xf>
    <xf numFmtId="0" fontId="59" fillId="0" borderId="25" xfId="106" applyFont="1" applyBorder="1" applyAlignment="1">
      <alignment wrapText="1"/>
      <protection/>
    </xf>
    <xf numFmtId="0" fontId="59" fillId="0" borderId="26" xfId="106" applyFont="1" applyBorder="1" applyAlignment="1">
      <alignment wrapText="1"/>
      <protection/>
    </xf>
    <xf numFmtId="0" fontId="59" fillId="0" borderId="27" xfId="106" applyFont="1" applyBorder="1" applyAlignment="1">
      <alignment wrapText="1"/>
      <protection/>
    </xf>
    <xf numFmtId="0" fontId="67" fillId="0" borderId="24" xfId="106" applyFont="1" applyBorder="1" applyAlignment="1">
      <alignment vertical="center" wrapText="1"/>
      <protection/>
    </xf>
    <xf numFmtId="0" fontId="18" fillId="0" borderId="0" xfId="101" applyFont="1" applyAlignment="1">
      <alignment wrapText="1"/>
      <protection/>
    </xf>
    <xf numFmtId="0" fontId="9" fillId="0" borderId="0" xfId="106" applyAlignment="1">
      <alignment wrapText="1"/>
      <protection/>
    </xf>
    <xf numFmtId="0" fontId="59" fillId="0" borderId="23" xfId="106" applyFont="1" applyBorder="1" applyAlignment="1">
      <alignment horizontal="left" wrapText="1"/>
      <protection/>
    </xf>
    <xf numFmtId="0" fontId="21" fillId="0" borderId="0" xfId="0" applyFont="1" applyBorder="1" applyAlignment="1">
      <alignment/>
    </xf>
    <xf numFmtId="0" fontId="59" fillId="0" borderId="28" xfId="106" applyFont="1" applyBorder="1" applyAlignment="1">
      <alignment wrapText="1"/>
      <protection/>
    </xf>
    <xf numFmtId="0" fontId="18" fillId="0" borderId="52" xfId="101" applyFont="1" applyBorder="1" applyAlignment="1">
      <alignment wrapText="1"/>
      <protection/>
    </xf>
    <xf numFmtId="0" fontId="34" fillId="0" borderId="0" xfId="0" applyFont="1" applyAlignment="1">
      <alignment/>
    </xf>
    <xf numFmtId="0" fontId="50" fillId="0" borderId="53" xfId="109" applyFont="1" applyBorder="1" applyAlignment="1">
      <alignment horizontal="center"/>
      <protection/>
    </xf>
    <xf numFmtId="0" fontId="50" fillId="0" borderId="16" xfId="109" applyFont="1" applyBorder="1" applyAlignment="1">
      <alignment horizontal="center"/>
      <protection/>
    </xf>
    <xf numFmtId="0" fontId="50" fillId="0" borderId="16" xfId="109" applyFont="1" applyBorder="1">
      <alignment/>
      <protection/>
    </xf>
    <xf numFmtId="3" fontId="30" fillId="0" borderId="18" xfId="109" applyNumberFormat="1" applyFont="1" applyBorder="1" applyAlignment="1">
      <alignment vertical="center"/>
      <protection/>
    </xf>
    <xf numFmtId="3" fontId="30" fillId="0" borderId="20" xfId="109" applyNumberFormat="1" applyFont="1" applyBorder="1" applyAlignment="1">
      <alignment vertical="center"/>
      <protection/>
    </xf>
    <xf numFmtId="3" fontId="30" fillId="0" borderId="14" xfId="109" applyNumberFormat="1" applyFont="1" applyBorder="1" applyAlignment="1">
      <alignment vertical="center"/>
      <protection/>
    </xf>
    <xf numFmtId="0" fontId="33" fillId="0" borderId="0" xfId="110" applyFont="1" applyFill="1" applyBorder="1" applyAlignment="1">
      <alignment vertical="center"/>
      <protection/>
    </xf>
    <xf numFmtId="3" fontId="31" fillId="0" borderId="13" xfId="110" applyNumberFormat="1" applyFont="1" applyFill="1" applyBorder="1" applyAlignment="1">
      <alignment vertical="center"/>
      <protection/>
    </xf>
    <xf numFmtId="0" fontId="30" fillId="0" borderId="21" xfId="110" applyFont="1" applyFill="1" applyBorder="1" applyAlignment="1">
      <alignment vertical="center"/>
      <protection/>
    </xf>
    <xf numFmtId="0" fontId="31" fillId="0" borderId="23" xfId="110" applyFont="1" applyBorder="1" applyAlignment="1">
      <alignment vertical="center"/>
      <protection/>
    </xf>
    <xf numFmtId="0" fontId="31" fillId="0" borderId="22" xfId="110" applyFont="1" applyBorder="1" applyAlignment="1">
      <alignment vertical="center"/>
      <protection/>
    </xf>
    <xf numFmtId="0" fontId="33" fillId="0" borderId="22" xfId="110" applyFont="1" applyBorder="1" applyAlignment="1">
      <alignment vertical="center"/>
      <protection/>
    </xf>
    <xf numFmtId="3" fontId="31" fillId="0" borderId="23" xfId="110" applyNumberFormat="1" applyFont="1" applyFill="1" applyBorder="1" applyAlignment="1">
      <alignment vertical="center"/>
      <protection/>
    </xf>
    <xf numFmtId="0" fontId="33" fillId="0" borderId="24" xfId="110" applyFont="1" applyBorder="1" applyAlignment="1">
      <alignment vertical="center"/>
      <protection/>
    </xf>
    <xf numFmtId="0" fontId="36" fillId="0" borderId="23" xfId="107" applyFont="1" applyBorder="1">
      <alignment/>
      <protection/>
    </xf>
    <xf numFmtId="0" fontId="32" fillId="0" borderId="0" xfId="93">
      <alignment/>
      <protection/>
    </xf>
    <xf numFmtId="0" fontId="32" fillId="0" borderId="23" xfId="93" applyBorder="1">
      <alignment/>
      <protection/>
    </xf>
    <xf numFmtId="0" fontId="32" fillId="0" borderId="0" xfId="93" applyBorder="1">
      <alignment/>
      <protection/>
    </xf>
    <xf numFmtId="0" fontId="30" fillId="0" borderId="22" xfId="109" applyFont="1" applyBorder="1" applyAlignment="1">
      <alignment vertical="center"/>
      <protection/>
    </xf>
    <xf numFmtId="0" fontId="33" fillId="0" borderId="46" xfId="109" applyFont="1" applyBorder="1" applyAlignment="1">
      <alignment horizontal="center" vertical="center"/>
      <protection/>
    </xf>
    <xf numFmtId="0" fontId="33" fillId="0" borderId="47" xfId="109" applyFont="1" applyBorder="1" applyAlignment="1">
      <alignment vertical="center"/>
      <protection/>
    </xf>
    <xf numFmtId="3" fontId="33" fillId="0" borderId="47" xfId="109" applyNumberFormat="1" applyFont="1" applyBorder="1" applyAlignment="1">
      <alignment vertical="center"/>
      <protection/>
    </xf>
    <xf numFmtId="3" fontId="33" fillId="0" borderId="54" xfId="109" applyNumberFormat="1" applyFont="1" applyBorder="1" applyAlignment="1">
      <alignment vertical="center"/>
      <protection/>
    </xf>
    <xf numFmtId="3" fontId="33" fillId="0" borderId="48" xfId="109" applyNumberFormat="1" applyFont="1" applyBorder="1" applyAlignment="1">
      <alignment vertical="center"/>
      <protection/>
    </xf>
    <xf numFmtId="0" fontId="33" fillId="0" borderId="39" xfId="109" applyFont="1" applyBorder="1" applyAlignment="1">
      <alignment horizontal="center" vertical="center"/>
      <protection/>
    </xf>
    <xf numFmtId="0" fontId="33" fillId="0" borderId="40" xfId="109" applyFont="1" applyBorder="1" applyAlignment="1">
      <alignment horizontal="left" vertical="center"/>
      <protection/>
    </xf>
    <xf numFmtId="3" fontId="33" fillId="0" borderId="40" xfId="109" applyNumberFormat="1" applyFont="1" applyBorder="1" applyAlignment="1">
      <alignment vertical="center"/>
      <protection/>
    </xf>
    <xf numFmtId="3" fontId="33" fillId="0" borderId="41" xfId="109" applyNumberFormat="1" applyFont="1" applyBorder="1" applyAlignment="1">
      <alignment vertical="center"/>
      <protection/>
    </xf>
    <xf numFmtId="0" fontId="30" fillId="0" borderId="47" xfId="109" applyFont="1" applyBorder="1" applyAlignment="1">
      <alignment vertical="center"/>
      <protection/>
    </xf>
    <xf numFmtId="3" fontId="30" fillId="0" borderId="47" xfId="109" applyNumberFormat="1" applyFont="1" applyBorder="1" applyAlignment="1">
      <alignment vertical="center"/>
      <protection/>
    </xf>
    <xf numFmtId="3" fontId="30" fillId="0" borderId="54" xfId="109" applyNumberFormat="1" applyFont="1" applyBorder="1" applyAlignment="1">
      <alignment vertical="center"/>
      <protection/>
    </xf>
    <xf numFmtId="0" fontId="31" fillId="0" borderId="0" xfId="0" applyFont="1" applyAlignment="1">
      <alignment horizontal="center"/>
    </xf>
    <xf numFmtId="0" fontId="20" fillId="0" borderId="0" xfId="114" applyFont="1" applyAlignment="1">
      <alignment horizontal="right"/>
      <protection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right"/>
    </xf>
    <xf numFmtId="0" fontId="31" fillId="0" borderId="11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3" fontId="81" fillId="0" borderId="11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49" fontId="81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49" fontId="81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vertical="center"/>
    </xf>
    <xf numFmtId="0" fontId="82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/>
    </xf>
    <xf numFmtId="3" fontId="81" fillId="0" borderId="11" xfId="0" applyNumberFormat="1" applyFont="1" applyBorder="1" applyAlignment="1">
      <alignment horizontal="right"/>
    </xf>
    <xf numFmtId="0" fontId="33" fillId="0" borderId="0" xfId="109" applyFont="1" applyBorder="1" applyAlignment="1">
      <alignment horizontal="center"/>
      <protection/>
    </xf>
    <xf numFmtId="0" fontId="31" fillId="0" borderId="18" xfId="109" applyFont="1" applyBorder="1" applyAlignment="1">
      <alignment horizontal="center"/>
      <protection/>
    </xf>
    <xf numFmtId="0" fontId="31" fillId="0" borderId="24" xfId="109" applyFont="1" applyBorder="1" applyAlignment="1">
      <alignment horizontal="center"/>
      <protection/>
    </xf>
    <xf numFmtId="0" fontId="31" fillId="0" borderId="43" xfId="109" applyFont="1" applyBorder="1" applyAlignment="1">
      <alignment horizontal="center"/>
      <protection/>
    </xf>
    <xf numFmtId="3" fontId="18" fillId="0" borderId="0" xfId="110" applyNumberFormat="1" applyFont="1" applyBorder="1" applyAlignment="1">
      <alignment/>
      <protection/>
    </xf>
    <xf numFmtId="3" fontId="18" fillId="0" borderId="0" xfId="110" applyNumberFormat="1" applyFont="1" applyFill="1" applyBorder="1" applyAlignment="1">
      <alignment horizontal="right"/>
      <protection/>
    </xf>
    <xf numFmtId="3" fontId="18" fillId="0" borderId="0" xfId="110" applyNumberFormat="1" applyFont="1" applyFill="1" applyBorder="1" applyAlignment="1">
      <alignment horizontal="center"/>
      <protection/>
    </xf>
    <xf numFmtId="0" fontId="30" fillId="0" borderId="24" xfId="113" applyFont="1" applyBorder="1" applyAlignment="1">
      <alignment vertical="center" wrapText="1"/>
      <protection/>
    </xf>
    <xf numFmtId="0" fontId="30" fillId="0" borderId="22" xfId="113" applyFont="1" applyBorder="1" applyAlignment="1">
      <alignment vertical="center"/>
      <protection/>
    </xf>
    <xf numFmtId="0" fontId="30" fillId="0" borderId="22" xfId="113" applyFont="1" applyBorder="1" applyAlignment="1">
      <alignment vertical="center" wrapText="1"/>
      <protection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2" fillId="0" borderId="11" xfId="0" applyFont="1" applyBorder="1" applyAlignment="1">
      <alignment vertical="center"/>
    </xf>
    <xf numFmtId="0" fontId="80" fillId="0" borderId="11" xfId="0" applyFont="1" applyBorder="1" applyAlignment="1">
      <alignment/>
    </xf>
    <xf numFmtId="0" fontId="30" fillId="0" borderId="34" xfId="109" applyFont="1" applyBorder="1" applyAlignment="1">
      <alignment horizontal="center" vertical="center"/>
      <protection/>
    </xf>
    <xf numFmtId="0" fontId="30" fillId="0" borderId="36" xfId="109" applyFont="1" applyBorder="1" applyAlignment="1">
      <alignment horizontal="center" vertical="center"/>
      <protection/>
    </xf>
    <xf numFmtId="0" fontId="80" fillId="0" borderId="21" xfId="101" applyFont="1" applyBorder="1" applyAlignment="1">
      <alignment horizontal="right" vertical="center"/>
      <protection/>
    </xf>
    <xf numFmtId="0" fontId="81" fillId="0" borderId="21" xfId="101" applyFont="1" applyBorder="1" applyAlignment="1">
      <alignment vertical="center"/>
      <protection/>
    </xf>
    <xf numFmtId="0" fontId="80" fillId="0" borderId="21" xfId="101" applyFont="1" applyBorder="1" applyAlignment="1">
      <alignment vertical="center"/>
      <protection/>
    </xf>
    <xf numFmtId="0" fontId="86" fillId="0" borderId="21" xfId="110" applyFont="1" applyBorder="1" applyAlignment="1">
      <alignment vertical="center"/>
      <protection/>
    </xf>
    <xf numFmtId="0" fontId="86" fillId="0" borderId="0" xfId="110" applyFont="1" applyAlignment="1">
      <alignment vertical="center"/>
      <protection/>
    </xf>
    <xf numFmtId="0" fontId="30" fillId="0" borderId="22" xfId="109" applyFont="1" applyBorder="1" applyAlignment="1">
      <alignment vertical="center" wrapText="1"/>
      <protection/>
    </xf>
    <xf numFmtId="3" fontId="18" fillId="0" borderId="22" xfId="110" applyNumberFormat="1" applyFont="1" applyFill="1" applyBorder="1" applyAlignment="1">
      <alignment vertical="center"/>
      <protection/>
    </xf>
    <xf numFmtId="0" fontId="21" fillId="0" borderId="0" xfId="105" applyFont="1" applyBorder="1">
      <alignment/>
      <protection/>
    </xf>
    <xf numFmtId="3" fontId="48" fillId="0" borderId="55" xfId="102" applyNumberFormat="1" applyFont="1" applyBorder="1" applyAlignment="1">
      <alignment vertical="center"/>
      <protection/>
    </xf>
    <xf numFmtId="0" fontId="42" fillId="0" borderId="32" xfId="102" applyFont="1" applyBorder="1" applyAlignment="1">
      <alignment horizontal="right" vertical="center"/>
      <protection/>
    </xf>
    <xf numFmtId="0" fontId="44" fillId="0" borderId="16" xfId="102" applyFont="1" applyBorder="1" applyAlignment="1">
      <alignment vertical="center"/>
      <protection/>
    </xf>
    <xf numFmtId="3" fontId="42" fillId="0" borderId="33" xfId="102" applyNumberFormat="1" applyFont="1" applyBorder="1" applyAlignment="1">
      <alignment vertical="center"/>
      <protection/>
    </xf>
    <xf numFmtId="0" fontId="42" fillId="0" borderId="0" xfId="102" applyFont="1" applyAlignment="1">
      <alignment vertical="center"/>
      <protection/>
    </xf>
    <xf numFmtId="0" fontId="44" fillId="0" borderId="32" xfId="102" applyFont="1" applyBorder="1" applyAlignment="1">
      <alignment horizontal="right" vertical="center"/>
      <protection/>
    </xf>
    <xf numFmtId="3" fontId="44" fillId="0" borderId="33" xfId="102" applyNumberFormat="1" applyFont="1" applyBorder="1" applyAlignment="1">
      <alignment vertical="center"/>
      <protection/>
    </xf>
    <xf numFmtId="0" fontId="44" fillId="0" borderId="0" xfId="102" applyFont="1" applyAlignment="1">
      <alignment vertical="center"/>
      <protection/>
    </xf>
    <xf numFmtId="0" fontId="80" fillId="0" borderId="32" xfId="102" applyFont="1" applyBorder="1" applyAlignment="1">
      <alignment horizontal="right" vertical="center"/>
      <protection/>
    </xf>
    <xf numFmtId="0" fontId="80" fillId="0" borderId="0" xfId="102" applyFont="1" applyBorder="1" applyAlignment="1">
      <alignment vertical="center"/>
      <protection/>
    </xf>
    <xf numFmtId="3" fontId="80" fillId="0" borderId="33" xfId="102" applyNumberFormat="1" applyFont="1" applyBorder="1" applyAlignment="1">
      <alignment vertical="center"/>
      <protection/>
    </xf>
    <xf numFmtId="0" fontId="80" fillId="0" borderId="0" xfId="102" applyFont="1" applyAlignment="1">
      <alignment vertical="center"/>
      <protection/>
    </xf>
    <xf numFmtId="0" fontId="80" fillId="0" borderId="23" xfId="102" applyFont="1" applyBorder="1" applyAlignment="1">
      <alignment vertical="center"/>
      <protection/>
    </xf>
    <xf numFmtId="0" fontId="56" fillId="0" borderId="16" xfId="102" applyFont="1" applyBorder="1" applyAlignment="1">
      <alignment vertical="center"/>
      <protection/>
    </xf>
    <xf numFmtId="0" fontId="80" fillId="0" borderId="52" xfId="102" applyFont="1" applyBorder="1" applyAlignment="1">
      <alignment vertical="center"/>
      <protection/>
    </xf>
    <xf numFmtId="0" fontId="44" fillId="0" borderId="18" xfId="102" applyFont="1" applyBorder="1" applyAlignment="1">
      <alignment vertical="center"/>
      <protection/>
    </xf>
    <xf numFmtId="3" fontId="44" fillId="0" borderId="43" xfId="102" applyNumberFormat="1" applyFont="1" applyBorder="1" applyAlignment="1">
      <alignment vertical="center"/>
      <protection/>
    </xf>
    <xf numFmtId="3" fontId="80" fillId="0" borderId="56" xfId="102" applyNumberFormat="1" applyFont="1" applyBorder="1" applyAlignment="1">
      <alignment vertical="center"/>
      <protection/>
    </xf>
    <xf numFmtId="3" fontId="80" fillId="0" borderId="49" xfId="102" applyNumberFormat="1" applyFont="1" applyBorder="1" applyAlignment="1">
      <alignment vertical="center"/>
      <protection/>
    </xf>
    <xf numFmtId="3" fontId="80" fillId="0" borderId="55" xfId="102" applyNumberFormat="1" applyFont="1" applyBorder="1" applyAlignment="1">
      <alignment vertical="center"/>
      <protection/>
    </xf>
    <xf numFmtId="3" fontId="80" fillId="0" borderId="43" xfId="102" applyNumberFormat="1" applyFont="1" applyBorder="1" applyAlignment="1">
      <alignment vertical="center"/>
      <protection/>
    </xf>
    <xf numFmtId="0" fontId="80" fillId="0" borderId="28" xfId="102" applyFont="1" applyBorder="1" applyAlignment="1">
      <alignment vertical="center"/>
      <protection/>
    </xf>
    <xf numFmtId="0" fontId="80" fillId="0" borderId="25" xfId="102" applyFont="1" applyBorder="1" applyAlignment="1">
      <alignment vertical="center"/>
      <protection/>
    </xf>
    <xf numFmtId="0" fontId="56" fillId="0" borderId="0" xfId="102" applyFont="1" applyBorder="1" applyAlignment="1">
      <alignment vertical="center"/>
      <protection/>
    </xf>
    <xf numFmtId="0" fontId="80" fillId="0" borderId="57" xfId="102" applyFont="1" applyBorder="1" applyAlignment="1">
      <alignment vertical="center"/>
      <protection/>
    </xf>
    <xf numFmtId="0" fontId="22" fillId="0" borderId="16" xfId="102" applyFont="1" applyBorder="1" applyAlignment="1">
      <alignment vertical="center"/>
      <protection/>
    </xf>
    <xf numFmtId="0" fontId="56" fillId="0" borderId="0" xfId="102" applyFont="1" applyFill="1" applyBorder="1" applyAlignment="1">
      <alignment vertical="center"/>
      <protection/>
    </xf>
    <xf numFmtId="0" fontId="80" fillId="0" borderId="57" xfId="102" applyFont="1" applyFill="1" applyBorder="1" applyAlignment="1">
      <alignment vertical="center"/>
      <protection/>
    </xf>
    <xf numFmtId="0" fontId="80" fillId="0" borderId="51" xfId="102" applyFont="1" applyBorder="1" applyAlignment="1">
      <alignment vertical="center"/>
      <protection/>
    </xf>
    <xf numFmtId="0" fontId="80" fillId="0" borderId="58" xfId="102" applyFont="1" applyBorder="1" applyAlignment="1">
      <alignment vertical="center"/>
      <protection/>
    </xf>
    <xf numFmtId="0" fontId="44" fillId="0" borderId="24" xfId="102" applyFont="1" applyBorder="1" applyAlignment="1">
      <alignment vertical="center"/>
      <protection/>
    </xf>
    <xf numFmtId="0" fontId="80" fillId="0" borderId="51" xfId="102" applyFont="1" applyFill="1" applyBorder="1" applyAlignment="1">
      <alignment vertical="center"/>
      <protection/>
    </xf>
    <xf numFmtId="3" fontId="42" fillId="0" borderId="43" xfId="102" applyNumberFormat="1" applyFont="1" applyBorder="1" applyAlignment="1">
      <alignment vertical="center"/>
      <protection/>
    </xf>
    <xf numFmtId="0" fontId="44" fillId="0" borderId="20" xfId="102" applyFont="1" applyBorder="1" applyAlignment="1">
      <alignment vertical="center"/>
      <protection/>
    </xf>
    <xf numFmtId="3" fontId="42" fillId="0" borderId="35" xfId="102" applyNumberFormat="1" applyFont="1" applyBorder="1" applyAlignment="1">
      <alignment vertical="center"/>
      <protection/>
    </xf>
    <xf numFmtId="0" fontId="44" fillId="0" borderId="22" xfId="102" applyFont="1" applyBorder="1" applyAlignment="1">
      <alignment vertical="center"/>
      <protection/>
    </xf>
    <xf numFmtId="0" fontId="80" fillId="0" borderId="18" xfId="102" applyFont="1" applyFill="1" applyBorder="1" applyAlignment="1">
      <alignment vertical="center"/>
      <protection/>
    </xf>
    <xf numFmtId="0" fontId="56" fillId="0" borderId="14" xfId="102" applyFont="1" applyFill="1" applyBorder="1" applyAlignment="1">
      <alignment vertical="center"/>
      <protection/>
    </xf>
    <xf numFmtId="3" fontId="44" fillId="0" borderId="59" xfId="102" applyNumberFormat="1" applyFont="1" applyBorder="1" applyAlignment="1">
      <alignment vertical="center"/>
      <protection/>
    </xf>
    <xf numFmtId="0" fontId="44" fillId="0" borderId="14" xfId="102" applyFont="1" applyFill="1" applyBorder="1" applyAlignment="1">
      <alignment vertical="center"/>
      <protection/>
    </xf>
    <xf numFmtId="0" fontId="96" fillId="0" borderId="44" xfId="102" applyFont="1" applyBorder="1" applyAlignment="1">
      <alignment vertical="center"/>
      <protection/>
    </xf>
    <xf numFmtId="0" fontId="96" fillId="0" borderId="23" xfId="102" applyFont="1" applyFill="1" applyBorder="1" applyAlignment="1">
      <alignment vertical="center"/>
      <protection/>
    </xf>
    <xf numFmtId="3" fontId="96" fillId="0" borderId="33" xfId="102" applyNumberFormat="1" applyFont="1" applyBorder="1" applyAlignment="1">
      <alignment vertical="center"/>
      <protection/>
    </xf>
    <xf numFmtId="0" fontId="96" fillId="0" borderId="0" xfId="102" applyFont="1" applyAlignment="1">
      <alignment vertical="center"/>
      <protection/>
    </xf>
    <xf numFmtId="0" fontId="96" fillId="0" borderId="44" xfId="102" applyFont="1" applyBorder="1" applyAlignment="1">
      <alignment horizontal="right" vertical="center"/>
      <protection/>
    </xf>
    <xf numFmtId="0" fontId="96" fillId="0" borderId="26" xfId="102" applyFont="1" applyFill="1" applyBorder="1" applyAlignment="1">
      <alignment vertical="center"/>
      <protection/>
    </xf>
    <xf numFmtId="3" fontId="96" fillId="0" borderId="60" xfId="102" applyNumberFormat="1" applyFont="1" applyBorder="1" applyAlignment="1">
      <alignment vertical="center"/>
      <protection/>
    </xf>
    <xf numFmtId="0" fontId="96" fillId="0" borderId="58" xfId="102" applyFont="1" applyBorder="1" applyAlignment="1">
      <alignment vertical="center"/>
      <protection/>
    </xf>
    <xf numFmtId="3" fontId="96" fillId="0" borderId="49" xfId="102" applyNumberFormat="1" applyFont="1" applyBorder="1" applyAlignment="1">
      <alignment vertical="center"/>
      <protection/>
    </xf>
    <xf numFmtId="0" fontId="96" fillId="0" borderId="0" xfId="103" applyFont="1" applyAlignment="1">
      <alignment vertical="center"/>
      <protection/>
    </xf>
    <xf numFmtId="0" fontId="97" fillId="0" borderId="32" xfId="102" applyFont="1" applyBorder="1" applyAlignment="1">
      <alignment horizontal="right" vertical="center"/>
      <protection/>
    </xf>
    <xf numFmtId="0" fontId="97" fillId="0" borderId="0" xfId="102" applyFont="1" applyAlignment="1">
      <alignment vertical="center"/>
      <protection/>
    </xf>
    <xf numFmtId="0" fontId="96" fillId="0" borderId="32" xfId="103" applyFont="1" applyBorder="1" applyAlignment="1">
      <alignment horizontal="right" vertical="center"/>
      <protection/>
    </xf>
    <xf numFmtId="0" fontId="96" fillId="0" borderId="57" xfId="103" applyFont="1" applyFill="1" applyBorder="1" applyAlignment="1">
      <alignment vertical="center"/>
      <protection/>
    </xf>
    <xf numFmtId="0" fontId="96" fillId="0" borderId="51" xfId="103" applyFont="1" applyFill="1" applyBorder="1" applyAlignment="1">
      <alignment vertical="center"/>
      <protection/>
    </xf>
    <xf numFmtId="3" fontId="96" fillId="0" borderId="49" xfId="103" applyNumberFormat="1" applyFont="1" applyBorder="1" applyAlignment="1">
      <alignment vertical="center"/>
      <protection/>
    </xf>
    <xf numFmtId="0" fontId="48" fillId="0" borderId="20" xfId="103" applyFont="1" applyFill="1" applyBorder="1" applyAlignment="1">
      <alignment vertical="center"/>
      <protection/>
    </xf>
    <xf numFmtId="0" fontId="48" fillId="0" borderId="18" xfId="103" applyFont="1" applyBorder="1" applyAlignment="1">
      <alignment vertical="center"/>
      <protection/>
    </xf>
    <xf numFmtId="0" fontId="48" fillId="0" borderId="20" xfId="103" applyFont="1" applyBorder="1" applyAlignment="1">
      <alignment vertical="center"/>
      <protection/>
    </xf>
    <xf numFmtId="0" fontId="30" fillId="0" borderId="61" xfId="103" applyFont="1" applyFill="1" applyBorder="1" applyAlignment="1">
      <alignment vertical="center"/>
      <protection/>
    </xf>
    <xf numFmtId="3" fontId="30" fillId="0" borderId="55" xfId="103" applyNumberFormat="1" applyFont="1" applyBorder="1" applyAlignment="1">
      <alignment vertical="center"/>
      <protection/>
    </xf>
    <xf numFmtId="0" fontId="44" fillId="0" borderId="14" xfId="102" applyFont="1" applyBorder="1" applyAlignment="1">
      <alignment vertical="center"/>
      <protection/>
    </xf>
    <xf numFmtId="3" fontId="42" fillId="0" borderId="59" xfId="102" applyNumberFormat="1" applyFont="1" applyBorder="1" applyAlignment="1">
      <alignment vertical="center"/>
      <protection/>
    </xf>
    <xf numFmtId="0" fontId="18" fillId="0" borderId="34" xfId="103" applyFont="1" applyFill="1" applyBorder="1" applyAlignment="1">
      <alignment horizontal="right" vertical="center"/>
      <protection/>
    </xf>
    <xf numFmtId="0" fontId="48" fillId="0" borderId="20" xfId="103" applyFont="1" applyBorder="1" applyAlignment="1">
      <alignment vertical="center" wrapText="1"/>
      <protection/>
    </xf>
    <xf numFmtId="0" fontId="18" fillId="0" borderId="0" xfId="101" applyFont="1" applyBorder="1">
      <alignment/>
      <protection/>
    </xf>
    <xf numFmtId="0" fontId="53" fillId="0" borderId="11" xfId="0" applyFont="1" applyBorder="1" applyAlignment="1">
      <alignment/>
    </xf>
    <xf numFmtId="3" fontId="81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0" fillId="0" borderId="18" xfId="102" applyFont="1" applyBorder="1" applyAlignment="1">
      <alignment vertical="center"/>
      <protection/>
    </xf>
    <xf numFmtId="0" fontId="42" fillId="0" borderId="34" xfId="102" applyFont="1" applyBorder="1" applyAlignment="1">
      <alignment horizontal="right" vertical="center"/>
      <protection/>
    </xf>
    <xf numFmtId="3" fontId="42" fillId="0" borderId="55" xfId="102" applyNumberFormat="1" applyFont="1" applyBorder="1" applyAlignment="1">
      <alignment vertical="center"/>
      <protection/>
    </xf>
    <xf numFmtId="3" fontId="33" fillId="0" borderId="55" xfId="103" applyNumberFormat="1" applyFont="1" applyBorder="1" applyAlignment="1">
      <alignment vertical="center"/>
      <protection/>
    </xf>
    <xf numFmtId="0" fontId="44" fillId="0" borderId="23" xfId="102" applyFont="1" applyBorder="1" applyAlignment="1">
      <alignment vertical="center"/>
      <protection/>
    </xf>
    <xf numFmtId="0" fontId="30" fillId="0" borderId="0" xfId="103" applyFont="1" applyFill="1" applyBorder="1" applyAlignment="1">
      <alignment vertical="center"/>
      <protection/>
    </xf>
    <xf numFmtId="0" fontId="30" fillId="0" borderId="20" xfId="103" applyFont="1" applyBorder="1" applyAlignment="1">
      <alignment vertical="center"/>
      <protection/>
    </xf>
    <xf numFmtId="3" fontId="30" fillId="0" borderId="35" xfId="103" applyNumberFormat="1" applyFont="1" applyBorder="1" applyAlignment="1">
      <alignment vertical="center"/>
      <protection/>
    </xf>
    <xf numFmtId="3" fontId="42" fillId="0" borderId="21" xfId="110" applyNumberFormat="1" applyFont="1" applyBorder="1" applyAlignment="1">
      <alignment vertical="center"/>
      <protection/>
    </xf>
    <xf numFmtId="3" fontId="30" fillId="0" borderId="43" xfId="102" applyNumberFormat="1" applyFont="1" applyBorder="1" applyAlignment="1">
      <alignment vertical="center"/>
      <protection/>
    </xf>
    <xf numFmtId="3" fontId="30" fillId="0" borderId="33" xfId="102" applyNumberFormat="1" applyFont="1" applyBorder="1" applyAlignment="1">
      <alignment vertical="center"/>
      <protection/>
    </xf>
    <xf numFmtId="3" fontId="30" fillId="0" borderId="55" xfId="102" applyNumberFormat="1" applyFont="1" applyBorder="1" applyAlignment="1">
      <alignment vertical="center"/>
      <protection/>
    </xf>
    <xf numFmtId="3" fontId="30" fillId="0" borderId="33" xfId="103" applyNumberFormat="1" applyFont="1" applyBorder="1" applyAlignment="1">
      <alignment vertical="center"/>
      <protection/>
    </xf>
    <xf numFmtId="0" fontId="47" fillId="0" borderId="36" xfId="102" applyFont="1" applyBorder="1" applyAlignment="1">
      <alignment horizontal="right" vertical="center"/>
      <protection/>
    </xf>
    <xf numFmtId="0" fontId="30" fillId="0" borderId="21" xfId="110" applyFont="1" applyFill="1" applyBorder="1" applyAlignment="1">
      <alignment vertical="center"/>
      <protection/>
    </xf>
    <xf numFmtId="0" fontId="19" fillId="0" borderId="0" xfId="115" applyFont="1" applyAlignment="1">
      <alignment horizontal="right"/>
      <protection/>
    </xf>
    <xf numFmtId="0" fontId="52" fillId="0" borderId="0" xfId="115" applyFont="1" applyAlignment="1">
      <alignment horizontal="right"/>
      <protection/>
    </xf>
    <xf numFmtId="0" fontId="30" fillId="0" borderId="0" xfId="102" applyFont="1">
      <alignment/>
      <protection/>
    </xf>
    <xf numFmtId="0" fontId="30" fillId="0" borderId="0" xfId="102" applyFont="1" applyAlignment="1">
      <alignment wrapText="1"/>
      <protection/>
    </xf>
    <xf numFmtId="0" fontId="30" fillId="0" borderId="32" xfId="102" applyFont="1" applyBorder="1" applyAlignment="1">
      <alignment vertical="center"/>
      <protection/>
    </xf>
    <xf numFmtId="3" fontId="30" fillId="0" borderId="23" xfId="102" applyNumberFormat="1" applyFont="1" applyBorder="1" applyAlignment="1">
      <alignment vertical="center"/>
      <protection/>
    </xf>
    <xf numFmtId="0" fontId="30" fillId="0" borderId="0" xfId="102" applyFont="1" applyAlignment="1">
      <alignment vertical="center"/>
      <protection/>
    </xf>
    <xf numFmtId="3" fontId="47" fillId="0" borderId="23" xfId="102" applyNumberFormat="1" applyFont="1" applyBorder="1" applyAlignment="1">
      <alignment vertical="center"/>
      <protection/>
    </xf>
    <xf numFmtId="0" fontId="30" fillId="0" borderId="32" xfId="102" applyFont="1" applyBorder="1" applyAlignment="1">
      <alignment horizontal="right" vertical="center"/>
      <protection/>
    </xf>
    <xf numFmtId="3" fontId="48" fillId="0" borderId="23" xfId="102" applyNumberFormat="1" applyFont="1" applyBorder="1" applyAlignment="1">
      <alignment vertical="center"/>
      <protection/>
    </xf>
    <xf numFmtId="0" fontId="30" fillId="0" borderId="29" xfId="102" applyFont="1" applyBorder="1">
      <alignment/>
      <protection/>
    </xf>
    <xf numFmtId="0" fontId="30" fillId="0" borderId="42" xfId="102" applyFont="1" applyBorder="1">
      <alignment/>
      <protection/>
    </xf>
    <xf numFmtId="3" fontId="30" fillId="0" borderId="30" xfId="102" applyNumberFormat="1" applyFont="1" applyBorder="1">
      <alignment/>
      <protection/>
    </xf>
    <xf numFmtId="0" fontId="30" fillId="0" borderId="44" xfId="102" applyFont="1" applyBorder="1" applyAlignment="1">
      <alignment horizontal="center" vertical="center"/>
      <protection/>
    </xf>
    <xf numFmtId="0" fontId="30" fillId="0" borderId="29" xfId="102" applyFont="1" applyBorder="1" applyAlignment="1">
      <alignment vertical="center"/>
      <protection/>
    </xf>
    <xf numFmtId="0" fontId="30" fillId="0" borderId="42" xfId="102" applyFont="1" applyBorder="1" applyAlignment="1">
      <alignment vertical="center"/>
      <protection/>
    </xf>
    <xf numFmtId="0" fontId="18" fillId="0" borderId="0" xfId="104" applyFont="1">
      <alignment/>
      <protection/>
    </xf>
    <xf numFmtId="0" fontId="18" fillId="0" borderId="29" xfId="104" applyFont="1" applyBorder="1">
      <alignment/>
      <protection/>
    </xf>
    <xf numFmtId="0" fontId="18" fillId="0" borderId="42" xfId="104" applyFont="1" applyBorder="1">
      <alignment/>
      <protection/>
    </xf>
    <xf numFmtId="3" fontId="18" fillId="0" borderId="30" xfId="104" applyNumberFormat="1" applyFont="1" applyBorder="1">
      <alignment/>
      <protection/>
    </xf>
    <xf numFmtId="0" fontId="33" fillId="0" borderId="32" xfId="104" applyFont="1" applyBorder="1" applyAlignment="1">
      <alignment horizontal="center"/>
      <protection/>
    </xf>
    <xf numFmtId="3" fontId="30" fillId="0" borderId="23" xfId="104" applyNumberFormat="1" applyFont="1" applyBorder="1">
      <alignment/>
      <protection/>
    </xf>
    <xf numFmtId="0" fontId="18" fillId="0" borderId="32" xfId="104" applyFont="1" applyBorder="1" applyAlignment="1">
      <alignment horizontal="right" vertical="center"/>
      <protection/>
    </xf>
    <xf numFmtId="3" fontId="18" fillId="0" borderId="23" xfId="104" applyNumberFormat="1" applyFont="1" applyBorder="1" applyAlignment="1">
      <alignment vertical="center"/>
      <protection/>
    </xf>
    <xf numFmtId="0" fontId="33" fillId="0" borderId="32" xfId="104" applyFont="1" applyBorder="1" applyAlignment="1">
      <alignment vertical="center"/>
      <protection/>
    </xf>
    <xf numFmtId="3" fontId="33" fillId="0" borderId="24" xfId="104" applyNumberFormat="1" applyFont="1" applyBorder="1" applyAlignment="1">
      <alignment vertical="center"/>
      <protection/>
    </xf>
    <xf numFmtId="0" fontId="30" fillId="0" borderId="32" xfId="104" applyFont="1" applyBorder="1" applyAlignment="1">
      <alignment vertical="center"/>
      <protection/>
    </xf>
    <xf numFmtId="0" fontId="33" fillId="0" borderId="34" xfId="104" applyFont="1" applyBorder="1" applyAlignment="1">
      <alignment vertical="center"/>
      <protection/>
    </xf>
    <xf numFmtId="0" fontId="33" fillId="0" borderId="32" xfId="104" applyFont="1" applyBorder="1" applyAlignment="1">
      <alignment horizontal="center" vertical="center"/>
      <protection/>
    </xf>
    <xf numFmtId="3" fontId="33" fillId="0" borderId="23" xfId="104" applyNumberFormat="1" applyFont="1" applyBorder="1" applyAlignment="1">
      <alignment vertical="center"/>
      <protection/>
    </xf>
    <xf numFmtId="0" fontId="18" fillId="0" borderId="29" xfId="104" applyFont="1" applyBorder="1" applyAlignment="1">
      <alignment vertical="center"/>
      <protection/>
    </xf>
    <xf numFmtId="0" fontId="18" fillId="0" borderId="42" xfId="104" applyFont="1" applyBorder="1" applyAlignment="1">
      <alignment vertical="center"/>
      <protection/>
    </xf>
    <xf numFmtId="3" fontId="18" fillId="0" borderId="30" xfId="104" applyNumberFormat="1" applyFont="1" applyBorder="1" applyAlignment="1">
      <alignment vertical="center"/>
      <protection/>
    </xf>
    <xf numFmtId="0" fontId="31" fillId="0" borderId="32" xfId="104" applyFont="1" applyBorder="1" applyAlignment="1">
      <alignment horizontal="center" vertical="center"/>
      <protection/>
    </xf>
    <xf numFmtId="0" fontId="30" fillId="0" borderId="32" xfId="104" applyFont="1" applyBorder="1" applyAlignment="1">
      <alignment horizontal="right" vertical="center"/>
      <protection/>
    </xf>
    <xf numFmtId="0" fontId="30" fillId="0" borderId="34" xfId="104" applyFont="1" applyBorder="1" applyAlignment="1">
      <alignment horizontal="right" vertical="center"/>
      <protection/>
    </xf>
    <xf numFmtId="0" fontId="31" fillId="0" borderId="32" xfId="104" applyFont="1" applyBorder="1" applyAlignment="1">
      <alignment horizontal="center"/>
      <protection/>
    </xf>
    <xf numFmtId="0" fontId="31" fillId="0" borderId="0" xfId="104" applyFont="1">
      <alignment/>
      <protection/>
    </xf>
    <xf numFmtId="0" fontId="33" fillId="0" borderId="46" xfId="104" applyFont="1" applyBorder="1" applyAlignment="1">
      <alignment wrapText="1"/>
      <protection/>
    </xf>
    <xf numFmtId="0" fontId="33" fillId="0" borderId="47" xfId="104" applyFont="1" applyBorder="1" applyAlignment="1">
      <alignment horizontal="center" vertical="center" wrapText="1"/>
      <protection/>
    </xf>
    <xf numFmtId="0" fontId="33" fillId="0" borderId="0" xfId="104" applyFont="1" applyAlignment="1">
      <alignment horizontal="right"/>
      <protection/>
    </xf>
    <xf numFmtId="0" fontId="30" fillId="0" borderId="32" xfId="104" applyFont="1" applyFill="1" applyBorder="1" applyAlignment="1">
      <alignment horizontal="right" vertical="center"/>
      <protection/>
    </xf>
    <xf numFmtId="0" fontId="47" fillId="0" borderId="39" xfId="104" applyFont="1" applyFill="1" applyBorder="1" applyAlignment="1">
      <alignment horizontal="right" vertical="center"/>
      <protection/>
    </xf>
    <xf numFmtId="0" fontId="48" fillId="0" borderId="45" xfId="104" applyFont="1" applyBorder="1" applyAlignment="1">
      <alignment vertical="center" wrapText="1"/>
      <protection/>
    </xf>
    <xf numFmtId="3" fontId="48" fillId="0" borderId="40" xfId="104" applyNumberFormat="1" applyFont="1" applyBorder="1" applyAlignment="1">
      <alignment vertical="center"/>
      <protection/>
    </xf>
    <xf numFmtId="0" fontId="47" fillId="0" borderId="46" xfId="104" applyFont="1" applyBorder="1" applyAlignment="1">
      <alignment vertical="center"/>
      <protection/>
    </xf>
    <xf numFmtId="0" fontId="48" fillId="0" borderId="50" xfId="104" applyFont="1" applyFill="1" applyBorder="1" applyAlignment="1">
      <alignment vertical="center"/>
      <protection/>
    </xf>
    <xf numFmtId="3" fontId="48" fillId="0" borderId="47" xfId="104" applyNumberFormat="1" applyFont="1" applyBorder="1" applyAlignment="1">
      <alignment vertical="center"/>
      <protection/>
    </xf>
    <xf numFmtId="0" fontId="51" fillId="0" borderId="0" xfId="104" applyFont="1" applyBorder="1">
      <alignment/>
      <protection/>
    </xf>
    <xf numFmtId="0" fontId="48" fillId="0" borderId="11" xfId="104" applyFont="1" applyBorder="1" applyAlignment="1">
      <alignment vertical="center" wrapText="1"/>
      <protection/>
    </xf>
    <xf numFmtId="0" fontId="48" fillId="0" borderId="32" xfId="104" applyFont="1" applyBorder="1" applyAlignment="1">
      <alignment horizontal="right" vertical="center"/>
      <protection/>
    </xf>
    <xf numFmtId="0" fontId="48" fillId="0" borderId="45" xfId="104" applyFont="1" applyFill="1" applyBorder="1" applyAlignment="1">
      <alignment vertical="center" wrapText="1"/>
      <protection/>
    </xf>
    <xf numFmtId="0" fontId="47" fillId="0" borderId="39" xfId="104" applyFont="1" applyBorder="1" applyAlignment="1">
      <alignment vertical="center"/>
      <protection/>
    </xf>
    <xf numFmtId="0" fontId="48" fillId="0" borderId="50" xfId="104" applyFont="1" applyFill="1" applyBorder="1" applyAlignment="1">
      <alignment vertical="center" wrapText="1"/>
      <protection/>
    </xf>
    <xf numFmtId="0" fontId="48" fillId="0" borderId="51" xfId="104" applyFont="1" applyFill="1" applyBorder="1" applyAlignment="1">
      <alignment vertical="center"/>
      <protection/>
    </xf>
    <xf numFmtId="0" fontId="51" fillId="0" borderId="0" xfId="104" applyFont="1" applyBorder="1" applyAlignment="1">
      <alignment vertical="center"/>
      <protection/>
    </xf>
    <xf numFmtId="0" fontId="48" fillId="0" borderId="18" xfId="104" applyFont="1" applyFill="1" applyBorder="1" applyAlignment="1">
      <alignment vertical="center"/>
      <protection/>
    </xf>
    <xf numFmtId="0" fontId="51" fillId="0" borderId="23" xfId="104" applyFont="1" applyBorder="1">
      <alignment/>
      <protection/>
    </xf>
    <xf numFmtId="3" fontId="42" fillId="0" borderId="23" xfId="102" applyNumberFormat="1" applyFont="1" applyBorder="1" applyAlignment="1">
      <alignment vertical="center"/>
      <protection/>
    </xf>
    <xf numFmtId="3" fontId="44" fillId="0" borderId="23" xfId="102" applyNumberFormat="1" applyFont="1" applyBorder="1" applyAlignment="1">
      <alignment vertical="center"/>
      <protection/>
    </xf>
    <xf numFmtId="3" fontId="80" fillId="0" borderId="23" xfId="102" applyNumberFormat="1" applyFont="1" applyBorder="1" applyAlignment="1">
      <alignment vertical="center"/>
      <protection/>
    </xf>
    <xf numFmtId="0" fontId="96" fillId="0" borderId="32" xfId="104" applyFont="1" applyBorder="1" applyAlignment="1">
      <alignment horizontal="right" vertical="center"/>
      <protection/>
    </xf>
    <xf numFmtId="0" fontId="96" fillId="0" borderId="57" xfId="104" applyFont="1" applyFill="1" applyBorder="1" applyAlignment="1">
      <alignment vertical="center"/>
      <protection/>
    </xf>
    <xf numFmtId="0" fontId="96" fillId="0" borderId="51" xfId="104" applyFont="1" applyFill="1" applyBorder="1" applyAlignment="1">
      <alignment vertical="center"/>
      <protection/>
    </xf>
    <xf numFmtId="0" fontId="48" fillId="0" borderId="20" xfId="104" applyFont="1" applyFill="1" applyBorder="1" applyAlignment="1">
      <alignment vertical="center"/>
      <protection/>
    </xf>
    <xf numFmtId="0" fontId="48" fillId="0" borderId="18" xfId="104" applyFont="1" applyBorder="1" applyAlignment="1">
      <alignment vertical="center"/>
      <protection/>
    </xf>
    <xf numFmtId="0" fontId="48" fillId="0" borderId="20" xfId="104" applyFont="1" applyBorder="1" applyAlignment="1">
      <alignment vertical="center"/>
      <protection/>
    </xf>
    <xf numFmtId="0" fontId="30" fillId="0" borderId="61" xfId="104" applyFont="1" applyFill="1" applyBorder="1" applyAlignment="1">
      <alignment vertical="center"/>
      <protection/>
    </xf>
    <xf numFmtId="0" fontId="18" fillId="0" borderId="34" xfId="104" applyFont="1" applyFill="1" applyBorder="1" applyAlignment="1">
      <alignment horizontal="right" vertical="center"/>
      <protection/>
    </xf>
    <xf numFmtId="0" fontId="48" fillId="0" borderId="20" xfId="104" applyFont="1" applyBorder="1" applyAlignment="1">
      <alignment vertical="center" wrapText="1"/>
      <protection/>
    </xf>
    <xf numFmtId="0" fontId="30" fillId="0" borderId="0" xfId="104" applyFont="1" applyFill="1" applyBorder="1" applyAlignment="1">
      <alignment vertical="center"/>
      <protection/>
    </xf>
    <xf numFmtId="0" fontId="30" fillId="0" borderId="20" xfId="104" applyFont="1" applyBorder="1" applyAlignment="1">
      <alignment vertical="center"/>
      <protection/>
    </xf>
    <xf numFmtId="0" fontId="33" fillId="0" borderId="54" xfId="102" applyFont="1" applyBorder="1" applyAlignment="1">
      <alignment horizontal="center" vertical="center" wrapText="1"/>
      <protection/>
    </xf>
    <xf numFmtId="3" fontId="30" fillId="0" borderId="53" xfId="102" applyNumberFormat="1" applyFont="1" applyBorder="1" applyAlignment="1">
      <alignment vertical="center"/>
      <protection/>
    </xf>
    <xf numFmtId="3" fontId="47" fillId="0" borderId="16" xfId="102" applyNumberFormat="1" applyFont="1" applyBorder="1" applyAlignment="1">
      <alignment vertical="center"/>
      <protection/>
    </xf>
    <xf numFmtId="3" fontId="42" fillId="0" borderId="18" xfId="102" applyNumberFormat="1" applyFont="1" applyBorder="1" applyAlignment="1">
      <alignment vertical="center"/>
      <protection/>
    </xf>
    <xf numFmtId="3" fontId="42" fillId="0" borderId="20" xfId="102" applyNumberFormat="1" applyFont="1" applyBorder="1" applyAlignment="1">
      <alignment vertical="center"/>
      <protection/>
    </xf>
    <xf numFmtId="3" fontId="48" fillId="0" borderId="20" xfId="102" applyNumberFormat="1" applyFont="1" applyBorder="1" applyAlignment="1">
      <alignment vertical="center"/>
      <protection/>
    </xf>
    <xf numFmtId="3" fontId="42" fillId="0" borderId="14" xfId="102" applyNumberFormat="1" applyFont="1" applyBorder="1" applyAlignment="1">
      <alignment vertical="center"/>
      <protection/>
    </xf>
    <xf numFmtId="3" fontId="30" fillId="0" borderId="18" xfId="102" applyNumberFormat="1" applyFont="1" applyBorder="1" applyAlignment="1">
      <alignment vertical="center"/>
      <protection/>
    </xf>
    <xf numFmtId="3" fontId="48" fillId="0" borderId="57" xfId="102" applyNumberFormat="1" applyFont="1" applyBorder="1" applyAlignment="1">
      <alignment vertical="center"/>
      <protection/>
    </xf>
    <xf numFmtId="3" fontId="30" fillId="0" borderId="16" xfId="102" applyNumberFormat="1" applyFont="1" applyBorder="1" applyAlignment="1">
      <alignment vertical="center"/>
      <protection/>
    </xf>
    <xf numFmtId="3" fontId="48" fillId="0" borderId="16" xfId="102" applyNumberFormat="1" applyFont="1" applyBorder="1" applyAlignment="1">
      <alignment vertical="center"/>
      <protection/>
    </xf>
    <xf numFmtId="3" fontId="44" fillId="0" borderId="16" xfId="102" applyNumberFormat="1" applyFont="1" applyBorder="1" applyAlignment="1">
      <alignment vertical="center"/>
      <protection/>
    </xf>
    <xf numFmtId="3" fontId="80" fillId="0" borderId="16" xfId="102" applyNumberFormat="1" applyFont="1" applyBorder="1" applyAlignment="1">
      <alignment vertical="center"/>
      <protection/>
    </xf>
    <xf numFmtId="3" fontId="80" fillId="0" borderId="57" xfId="102" applyNumberFormat="1" applyFont="1" applyBorder="1" applyAlignment="1">
      <alignment vertical="center"/>
      <protection/>
    </xf>
    <xf numFmtId="3" fontId="80" fillId="0" borderId="51" xfId="102" applyNumberFormat="1" applyFont="1" applyBorder="1" applyAlignment="1">
      <alignment vertical="center"/>
      <protection/>
    </xf>
    <xf numFmtId="3" fontId="44" fillId="0" borderId="18" xfId="102" applyNumberFormat="1" applyFont="1" applyBorder="1" applyAlignment="1">
      <alignment vertical="center"/>
      <protection/>
    </xf>
    <xf numFmtId="3" fontId="42" fillId="0" borderId="16" xfId="102" applyNumberFormat="1" applyFont="1" applyBorder="1" applyAlignment="1">
      <alignment vertical="center"/>
      <protection/>
    </xf>
    <xf numFmtId="3" fontId="80" fillId="0" borderId="62" xfId="102" applyNumberFormat="1" applyFont="1" applyBorder="1" applyAlignment="1">
      <alignment vertical="center"/>
      <protection/>
    </xf>
    <xf numFmtId="3" fontId="80" fillId="0" borderId="18" xfId="102" applyNumberFormat="1" applyFont="1" applyBorder="1" applyAlignment="1">
      <alignment vertical="center"/>
      <protection/>
    </xf>
    <xf numFmtId="3" fontId="44" fillId="0" borderId="14" xfId="102" applyNumberFormat="1" applyFont="1" applyBorder="1" applyAlignment="1">
      <alignment vertical="center"/>
      <protection/>
    </xf>
    <xf numFmtId="3" fontId="48" fillId="0" borderId="63" xfId="102" applyNumberFormat="1" applyFont="1" applyBorder="1" applyAlignment="1">
      <alignment vertical="center"/>
      <protection/>
    </xf>
    <xf numFmtId="3" fontId="30" fillId="0" borderId="53" xfId="102" applyNumberFormat="1" applyFont="1" applyBorder="1">
      <alignment/>
      <protection/>
    </xf>
    <xf numFmtId="3" fontId="48" fillId="0" borderId="18" xfId="102" applyNumberFormat="1" applyFont="1" applyBorder="1" applyAlignment="1">
      <alignment vertical="center"/>
      <protection/>
    </xf>
    <xf numFmtId="3" fontId="96" fillId="0" borderId="16" xfId="102" applyNumberFormat="1" applyFont="1" applyBorder="1" applyAlignment="1">
      <alignment vertical="center"/>
      <protection/>
    </xf>
    <xf numFmtId="3" fontId="96" fillId="0" borderId="52" xfId="102" applyNumberFormat="1" applyFont="1" applyBorder="1" applyAlignment="1">
      <alignment vertical="center"/>
      <protection/>
    </xf>
    <xf numFmtId="3" fontId="96" fillId="0" borderId="51" xfId="102" applyNumberFormat="1" applyFont="1" applyBorder="1" applyAlignment="1">
      <alignment vertical="center"/>
      <protection/>
    </xf>
    <xf numFmtId="3" fontId="42" fillId="0" borderId="37" xfId="102" applyNumberFormat="1" applyFont="1" applyBorder="1" applyAlignment="1">
      <alignment vertical="center"/>
      <protection/>
    </xf>
    <xf numFmtId="3" fontId="42" fillId="0" borderId="38" xfId="102" applyNumberFormat="1" applyFont="1" applyBorder="1" applyAlignment="1">
      <alignment vertical="center"/>
      <protection/>
    </xf>
    <xf numFmtId="3" fontId="42" fillId="0" borderId="64" xfId="102" applyNumberFormat="1" applyFont="1" applyBorder="1" applyAlignment="1">
      <alignment vertical="center"/>
      <protection/>
    </xf>
    <xf numFmtId="3" fontId="30" fillId="0" borderId="37" xfId="102" applyNumberFormat="1" applyFont="1" applyBorder="1" applyAlignment="1">
      <alignment vertical="center"/>
      <protection/>
    </xf>
    <xf numFmtId="3" fontId="42" fillId="0" borderId="65" xfId="102" applyNumberFormat="1" applyFont="1" applyBorder="1" applyAlignment="1">
      <alignment vertical="center"/>
      <protection/>
    </xf>
    <xf numFmtId="3" fontId="30" fillId="0" borderId="30" xfId="102" applyNumberFormat="1" applyFont="1" applyBorder="1" applyAlignment="1">
      <alignment vertical="center"/>
      <protection/>
    </xf>
    <xf numFmtId="3" fontId="42" fillId="0" borderId="24" xfId="102" applyNumberFormat="1" applyFont="1" applyBorder="1" applyAlignment="1">
      <alignment vertical="center"/>
      <protection/>
    </xf>
    <xf numFmtId="3" fontId="42" fillId="0" borderId="22" xfId="102" applyNumberFormat="1" applyFont="1" applyBorder="1" applyAlignment="1">
      <alignment vertical="center"/>
      <protection/>
    </xf>
    <xf numFmtId="3" fontId="48" fillId="0" borderId="22" xfId="102" applyNumberFormat="1" applyFont="1" applyBorder="1" applyAlignment="1">
      <alignment vertical="center"/>
      <protection/>
    </xf>
    <xf numFmtId="3" fontId="42" fillId="0" borderId="27" xfId="102" applyNumberFormat="1" applyFont="1" applyBorder="1" applyAlignment="1">
      <alignment vertical="center"/>
      <protection/>
    </xf>
    <xf numFmtId="3" fontId="30" fillId="0" borderId="24" xfId="102" applyNumberFormat="1" applyFont="1" applyBorder="1" applyAlignment="1">
      <alignment vertical="center"/>
      <protection/>
    </xf>
    <xf numFmtId="3" fontId="48" fillId="0" borderId="25" xfId="102" applyNumberFormat="1" applyFont="1" applyBorder="1" applyAlignment="1">
      <alignment vertical="center"/>
      <protection/>
    </xf>
    <xf numFmtId="3" fontId="80" fillId="0" borderId="25" xfId="102" applyNumberFormat="1" applyFont="1" applyBorder="1" applyAlignment="1">
      <alignment vertical="center"/>
      <protection/>
    </xf>
    <xf numFmtId="3" fontId="80" fillId="0" borderId="58" xfId="102" applyNumberFormat="1" applyFont="1" applyBorder="1" applyAlignment="1">
      <alignment vertical="center"/>
      <protection/>
    </xf>
    <xf numFmtId="3" fontId="44" fillId="0" borderId="24" xfId="102" applyNumberFormat="1" applyFont="1" applyBorder="1" applyAlignment="1">
      <alignment vertical="center"/>
      <protection/>
    </xf>
    <xf numFmtId="3" fontId="80" fillId="0" borderId="28" xfId="102" applyNumberFormat="1" applyFont="1" applyBorder="1" applyAlignment="1">
      <alignment vertical="center"/>
      <protection/>
    </xf>
    <xf numFmtId="3" fontId="80" fillId="0" borderId="24" xfId="102" applyNumberFormat="1" applyFont="1" applyBorder="1" applyAlignment="1">
      <alignment vertical="center"/>
      <protection/>
    </xf>
    <xf numFmtId="3" fontId="44" fillId="0" borderId="27" xfId="102" applyNumberFormat="1" applyFont="1" applyBorder="1" applyAlignment="1">
      <alignment vertical="center"/>
      <protection/>
    </xf>
    <xf numFmtId="3" fontId="48" fillId="0" borderId="40" xfId="102" applyNumberFormat="1" applyFont="1" applyBorder="1" applyAlignment="1">
      <alignment vertical="center"/>
      <protection/>
    </xf>
    <xf numFmtId="3" fontId="48" fillId="0" borderId="24" xfId="102" applyNumberFormat="1" applyFont="1" applyBorder="1" applyAlignment="1">
      <alignment vertical="center"/>
      <protection/>
    </xf>
    <xf numFmtId="3" fontId="96" fillId="0" borderId="23" xfId="102" applyNumberFormat="1" applyFont="1" applyBorder="1" applyAlignment="1">
      <alignment vertical="center"/>
      <protection/>
    </xf>
    <xf numFmtId="3" fontId="96" fillId="0" borderId="26" xfId="102" applyNumberFormat="1" applyFont="1" applyBorder="1" applyAlignment="1">
      <alignment vertical="center"/>
      <protection/>
    </xf>
    <xf numFmtId="3" fontId="96" fillId="0" borderId="58" xfId="102" applyNumberFormat="1" applyFont="1" applyBorder="1" applyAlignment="1">
      <alignment vertical="center"/>
      <protection/>
    </xf>
    <xf numFmtId="0" fontId="47" fillId="0" borderId="0" xfId="102" applyFont="1" applyBorder="1" applyAlignment="1">
      <alignment vertical="center"/>
      <protection/>
    </xf>
    <xf numFmtId="0" fontId="48" fillId="0" borderId="0" xfId="102" applyFont="1" applyFill="1" applyBorder="1" applyAlignment="1">
      <alignment horizontal="left" vertical="center"/>
      <protection/>
    </xf>
    <xf numFmtId="3" fontId="48" fillId="0" borderId="0" xfId="102" applyNumberFormat="1" applyFont="1" applyBorder="1" applyAlignment="1">
      <alignment vertical="center"/>
      <protection/>
    </xf>
    <xf numFmtId="3" fontId="18" fillId="0" borderId="66" xfId="104" applyNumberFormat="1" applyFont="1" applyBorder="1">
      <alignment/>
      <protection/>
    </xf>
    <xf numFmtId="3" fontId="30" fillId="0" borderId="65" xfId="104" applyNumberFormat="1" applyFont="1" applyBorder="1">
      <alignment/>
      <protection/>
    </xf>
    <xf numFmtId="3" fontId="30" fillId="0" borderId="67" xfId="104" applyNumberFormat="1" applyFont="1" applyBorder="1" applyAlignment="1">
      <alignment vertical="center"/>
      <protection/>
    </xf>
    <xf numFmtId="3" fontId="33" fillId="0" borderId="37" xfId="104" applyNumberFormat="1" applyFont="1" applyBorder="1" applyAlignment="1">
      <alignment vertical="center"/>
      <protection/>
    </xf>
    <xf numFmtId="3" fontId="48" fillId="0" borderId="37" xfId="104" applyNumberFormat="1" applyFont="1" applyBorder="1" applyAlignment="1">
      <alignment vertical="center"/>
      <protection/>
    </xf>
    <xf numFmtId="3" fontId="33" fillId="0" borderId="65" xfId="104" applyNumberFormat="1" applyFont="1" applyBorder="1" applyAlignment="1">
      <alignment vertical="center"/>
      <protection/>
    </xf>
    <xf numFmtId="3" fontId="30" fillId="0" borderId="68" xfId="102" applyNumberFormat="1" applyFont="1" applyBorder="1" applyAlignment="1">
      <alignment vertical="center"/>
      <protection/>
    </xf>
    <xf numFmtId="3" fontId="42" fillId="0" borderId="68" xfId="102" applyNumberFormat="1" applyFont="1" applyBorder="1" applyAlignment="1">
      <alignment vertical="center"/>
      <protection/>
    </xf>
    <xf numFmtId="3" fontId="33" fillId="0" borderId="38" xfId="104" applyNumberFormat="1" applyFont="1" applyBorder="1" applyAlignment="1">
      <alignment vertical="center"/>
      <protection/>
    </xf>
    <xf numFmtId="3" fontId="33" fillId="0" borderId="69" xfId="104" applyNumberFormat="1" applyFont="1" applyBorder="1" applyAlignment="1">
      <alignment vertical="center"/>
      <protection/>
    </xf>
    <xf numFmtId="3" fontId="48" fillId="0" borderId="70" xfId="104" applyNumberFormat="1" applyFont="1" applyBorder="1" applyAlignment="1">
      <alignment vertical="center"/>
      <protection/>
    </xf>
    <xf numFmtId="3" fontId="48" fillId="0" borderId="71" xfId="104" applyNumberFormat="1" applyFont="1" applyBorder="1" applyAlignment="1">
      <alignment vertical="center"/>
      <protection/>
    </xf>
    <xf numFmtId="3" fontId="18" fillId="0" borderId="66" xfId="104" applyNumberFormat="1" applyFont="1" applyBorder="1" applyAlignment="1">
      <alignment vertical="center"/>
      <protection/>
    </xf>
    <xf numFmtId="3" fontId="18" fillId="0" borderId="65" xfId="104" applyNumberFormat="1" applyFont="1" applyBorder="1" applyAlignment="1">
      <alignment vertical="center"/>
      <protection/>
    </xf>
    <xf numFmtId="3" fontId="31" fillId="0" borderId="65" xfId="104" applyNumberFormat="1" applyFont="1" applyBorder="1" applyAlignment="1">
      <alignment vertical="center"/>
      <protection/>
    </xf>
    <xf numFmtId="3" fontId="30" fillId="0" borderId="68" xfId="104" applyNumberFormat="1" applyFont="1" applyBorder="1" applyAlignment="1">
      <alignment vertical="center"/>
      <protection/>
    </xf>
    <xf numFmtId="3" fontId="30" fillId="0" borderId="65" xfId="104" applyNumberFormat="1" applyFont="1" applyBorder="1" applyAlignment="1">
      <alignment vertical="center"/>
      <protection/>
    </xf>
    <xf numFmtId="3" fontId="30" fillId="0" borderId="38" xfId="104" applyNumberFormat="1" applyFont="1" applyBorder="1" applyAlignment="1">
      <alignment vertical="center"/>
      <protection/>
    </xf>
    <xf numFmtId="3" fontId="30" fillId="0" borderId="26" xfId="104" applyNumberFormat="1" applyFont="1" applyBorder="1" applyAlignment="1">
      <alignment vertical="center"/>
      <protection/>
    </xf>
    <xf numFmtId="3" fontId="48" fillId="0" borderId="24" xfId="104" applyNumberFormat="1" applyFont="1" applyBorder="1" applyAlignment="1">
      <alignment vertical="center"/>
      <protection/>
    </xf>
    <xf numFmtId="3" fontId="30" fillId="0" borderId="25" xfId="102" applyNumberFormat="1" applyFont="1" applyBorder="1" applyAlignment="1">
      <alignment vertical="center"/>
      <protection/>
    </xf>
    <xf numFmtId="3" fontId="42" fillId="0" borderId="25" xfId="102" applyNumberFormat="1" applyFont="1" applyBorder="1" applyAlignment="1">
      <alignment vertical="center"/>
      <protection/>
    </xf>
    <xf numFmtId="3" fontId="33" fillId="0" borderId="22" xfId="104" applyNumberFormat="1" applyFont="1" applyBorder="1" applyAlignment="1">
      <alignment vertical="center"/>
      <protection/>
    </xf>
    <xf numFmtId="3" fontId="33" fillId="0" borderId="58" xfId="104" applyNumberFormat="1" applyFont="1" applyBorder="1" applyAlignment="1">
      <alignment vertical="center"/>
      <protection/>
    </xf>
    <xf numFmtId="3" fontId="31" fillId="0" borderId="23" xfId="104" applyNumberFormat="1" applyFont="1" applyBorder="1" applyAlignment="1">
      <alignment vertical="center"/>
      <protection/>
    </xf>
    <xf numFmtId="3" fontId="30" fillId="0" borderId="25" xfId="104" applyNumberFormat="1" applyFont="1" applyBorder="1" applyAlignment="1">
      <alignment vertical="center"/>
      <protection/>
    </xf>
    <xf numFmtId="3" fontId="30" fillId="0" borderId="23" xfId="104" applyNumberFormat="1" applyFont="1" applyBorder="1" applyAlignment="1">
      <alignment vertical="center"/>
      <protection/>
    </xf>
    <xf numFmtId="3" fontId="30" fillId="0" borderId="22" xfId="104" applyNumberFormat="1" applyFont="1" applyBorder="1" applyAlignment="1">
      <alignment vertical="center"/>
      <protection/>
    </xf>
    <xf numFmtId="3" fontId="18" fillId="0" borderId="53" xfId="104" applyNumberFormat="1" applyFont="1" applyBorder="1">
      <alignment/>
      <protection/>
    </xf>
    <xf numFmtId="3" fontId="30" fillId="0" borderId="16" xfId="104" applyNumberFormat="1" applyFont="1" applyBorder="1">
      <alignment/>
      <protection/>
    </xf>
    <xf numFmtId="3" fontId="30" fillId="0" borderId="52" xfId="104" applyNumberFormat="1" applyFont="1" applyBorder="1" applyAlignment="1">
      <alignment vertical="center"/>
      <protection/>
    </xf>
    <xf numFmtId="3" fontId="33" fillId="0" borderId="18" xfId="104" applyNumberFormat="1" applyFont="1" applyBorder="1" applyAlignment="1">
      <alignment vertical="center"/>
      <protection/>
    </xf>
    <xf numFmtId="3" fontId="48" fillId="0" borderId="18" xfId="104" applyNumberFormat="1" applyFont="1" applyBorder="1" applyAlignment="1">
      <alignment vertical="center"/>
      <protection/>
    </xf>
    <xf numFmtId="3" fontId="33" fillId="0" borderId="16" xfId="104" applyNumberFormat="1" applyFont="1" applyBorder="1" applyAlignment="1">
      <alignment vertical="center"/>
      <protection/>
    </xf>
    <xf numFmtId="3" fontId="30" fillId="0" borderId="57" xfId="102" applyNumberFormat="1" applyFont="1" applyBorder="1" applyAlignment="1">
      <alignment vertical="center"/>
      <protection/>
    </xf>
    <xf numFmtId="3" fontId="42" fillId="0" borderId="57" xfId="102" applyNumberFormat="1" applyFont="1" applyBorder="1" applyAlignment="1">
      <alignment vertical="center"/>
      <protection/>
    </xf>
    <xf numFmtId="3" fontId="33" fillId="0" borderId="20" xfId="104" applyNumberFormat="1" applyFont="1" applyBorder="1" applyAlignment="1">
      <alignment vertical="center"/>
      <protection/>
    </xf>
    <xf numFmtId="3" fontId="33" fillId="0" borderId="51" xfId="104" applyNumberFormat="1" applyFont="1" applyBorder="1" applyAlignment="1">
      <alignment vertical="center"/>
      <protection/>
    </xf>
    <xf numFmtId="3" fontId="48" fillId="0" borderId="63" xfId="104" applyNumberFormat="1" applyFont="1" applyBorder="1" applyAlignment="1">
      <alignment vertical="center"/>
      <protection/>
    </xf>
    <xf numFmtId="3" fontId="48" fillId="0" borderId="54" xfId="104" applyNumberFormat="1" applyFont="1" applyBorder="1" applyAlignment="1">
      <alignment vertical="center"/>
      <protection/>
    </xf>
    <xf numFmtId="3" fontId="18" fillId="0" borderId="53" xfId="104" applyNumberFormat="1" applyFont="1" applyBorder="1" applyAlignment="1">
      <alignment vertical="center"/>
      <protection/>
    </xf>
    <xf numFmtId="3" fontId="18" fillId="0" borderId="16" xfId="104" applyNumberFormat="1" applyFont="1" applyBorder="1" applyAlignment="1">
      <alignment vertical="center"/>
      <protection/>
    </xf>
    <xf numFmtId="3" fontId="31" fillId="0" borderId="16" xfId="104" applyNumberFormat="1" applyFont="1" applyBorder="1" applyAlignment="1">
      <alignment vertical="center"/>
      <protection/>
    </xf>
    <xf numFmtId="3" fontId="30" fillId="0" borderId="57" xfId="104" applyNumberFormat="1" applyFont="1" applyBorder="1" applyAlignment="1">
      <alignment vertical="center"/>
      <protection/>
    </xf>
    <xf numFmtId="3" fontId="30" fillId="0" borderId="16" xfId="104" applyNumberFormat="1" applyFont="1" applyBorder="1" applyAlignment="1">
      <alignment vertical="center"/>
      <protection/>
    </xf>
    <xf numFmtId="3" fontId="30" fillId="0" borderId="20" xfId="104" applyNumberFormat="1" applyFont="1" applyBorder="1" applyAlignment="1">
      <alignment vertical="center"/>
      <protection/>
    </xf>
    <xf numFmtId="0" fontId="47" fillId="0" borderId="34" xfId="102" applyFont="1" applyBorder="1" applyAlignment="1">
      <alignment horizontal="center" vertical="center"/>
      <protection/>
    </xf>
    <xf numFmtId="0" fontId="96" fillId="0" borderId="18" xfId="104" applyFont="1" applyFill="1" applyBorder="1" applyAlignment="1">
      <alignment vertical="center"/>
      <protection/>
    </xf>
    <xf numFmtId="0" fontId="48" fillId="0" borderId="18" xfId="102" applyFont="1" applyBorder="1" applyAlignment="1">
      <alignment vertical="center"/>
      <protection/>
    </xf>
    <xf numFmtId="0" fontId="48" fillId="0" borderId="22" xfId="102" applyFont="1" applyBorder="1" applyAlignment="1">
      <alignment vertical="center"/>
      <protection/>
    </xf>
    <xf numFmtId="3" fontId="30" fillId="0" borderId="31" xfId="102" applyNumberFormat="1" applyFont="1" applyBorder="1" applyAlignment="1">
      <alignment vertical="center"/>
      <protection/>
    </xf>
    <xf numFmtId="3" fontId="30" fillId="0" borderId="31" xfId="102" applyNumberFormat="1" applyFont="1" applyBorder="1">
      <alignment/>
      <protection/>
    </xf>
    <xf numFmtId="0" fontId="59" fillId="0" borderId="26" xfId="106" applyFont="1" applyFill="1" applyBorder="1" applyAlignment="1">
      <alignment wrapText="1"/>
      <protection/>
    </xf>
    <xf numFmtId="0" fontId="52" fillId="0" borderId="0" xfId="116" applyFont="1" applyBorder="1" applyAlignment="1">
      <alignment horizontal="right"/>
      <protection/>
    </xf>
    <xf numFmtId="0" fontId="19" fillId="0" borderId="0" xfId="116" applyFont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38" fillId="0" borderId="0" xfId="93" applyFont="1" applyBorder="1" applyAlignment="1">
      <alignment vertical="center"/>
      <protection/>
    </xf>
    <xf numFmtId="0" fontId="99" fillId="0" borderId="23" xfId="93" applyFont="1" applyBorder="1" applyAlignment="1">
      <alignment wrapText="1"/>
      <protection/>
    </xf>
    <xf numFmtId="0" fontId="99" fillId="0" borderId="26" xfId="93" applyFont="1" applyBorder="1" applyAlignment="1">
      <alignment wrapText="1"/>
      <protection/>
    </xf>
    <xf numFmtId="0" fontId="19" fillId="0" borderId="0" xfId="117" applyFont="1" applyAlignment="1">
      <alignment horizontal="right"/>
      <protection/>
    </xf>
    <xf numFmtId="0" fontId="19" fillId="0" borderId="0" xfId="117" applyFont="1" applyAlignment="1">
      <alignment horizontal="right"/>
      <protection/>
    </xf>
    <xf numFmtId="3" fontId="30" fillId="0" borderId="0" xfId="112" applyNumberFormat="1" applyFont="1" applyFill="1" applyBorder="1">
      <alignment/>
      <protection/>
    </xf>
    <xf numFmtId="3" fontId="44" fillId="0" borderId="35" xfId="102" applyNumberFormat="1" applyFont="1" applyBorder="1" applyAlignment="1">
      <alignment vertical="center"/>
      <protection/>
    </xf>
    <xf numFmtId="0" fontId="47" fillId="0" borderId="18" xfId="104" applyFont="1" applyFill="1" applyBorder="1" applyAlignment="1">
      <alignment vertical="center"/>
      <protection/>
    </xf>
    <xf numFmtId="3" fontId="30" fillId="0" borderId="18" xfId="104" applyNumberFormat="1" applyFont="1" applyBorder="1" applyAlignment="1">
      <alignment vertical="center"/>
      <protection/>
    </xf>
    <xf numFmtId="3" fontId="30" fillId="0" borderId="24" xfId="104" applyNumberFormat="1" applyFont="1" applyBorder="1" applyAlignment="1">
      <alignment vertical="center"/>
      <protection/>
    </xf>
    <xf numFmtId="3" fontId="30" fillId="0" borderId="37" xfId="104" applyNumberFormat="1" applyFont="1" applyBorder="1" applyAlignment="1">
      <alignment vertical="center"/>
      <protection/>
    </xf>
    <xf numFmtId="0" fontId="30" fillId="0" borderId="52" xfId="104" applyFont="1" applyBorder="1" applyAlignment="1">
      <alignment vertical="center"/>
      <protection/>
    </xf>
    <xf numFmtId="0" fontId="44" fillId="0" borderId="16" xfId="102" applyFont="1" applyFill="1" applyBorder="1" applyAlignment="1">
      <alignment vertical="center"/>
      <protection/>
    </xf>
    <xf numFmtId="0" fontId="44" fillId="0" borderId="20" xfId="102" applyFont="1" applyFill="1" applyBorder="1" applyAlignment="1">
      <alignment vertical="center"/>
      <protection/>
    </xf>
    <xf numFmtId="3" fontId="44" fillId="0" borderId="20" xfId="102" applyNumberFormat="1" applyFont="1" applyBorder="1" applyAlignment="1">
      <alignment vertical="center"/>
      <protection/>
    </xf>
    <xf numFmtId="3" fontId="44" fillId="0" borderId="22" xfId="102" applyNumberFormat="1" applyFont="1" applyBorder="1" applyAlignment="1">
      <alignment vertical="center"/>
      <protection/>
    </xf>
    <xf numFmtId="3" fontId="88" fillId="0" borderId="18" xfId="102" applyNumberFormat="1" applyFont="1" applyBorder="1" applyAlignment="1">
      <alignment vertical="center"/>
      <protection/>
    </xf>
    <xf numFmtId="3" fontId="88" fillId="0" borderId="24" xfId="102" applyNumberFormat="1" applyFont="1" applyBorder="1" applyAlignment="1">
      <alignment vertical="center"/>
      <protection/>
    </xf>
    <xf numFmtId="3" fontId="88" fillId="0" borderId="43" xfId="102" applyNumberFormat="1" applyFont="1" applyBorder="1" applyAlignment="1">
      <alignment vertical="center"/>
      <protection/>
    </xf>
    <xf numFmtId="0" fontId="30" fillId="0" borderId="24" xfId="109" applyFont="1" applyBorder="1" applyAlignment="1">
      <alignment vertical="center" wrapText="1"/>
      <protection/>
    </xf>
    <xf numFmtId="0" fontId="33" fillId="0" borderId="54" xfId="103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110" applyFont="1" applyBorder="1" applyAlignment="1">
      <alignment vertical="center"/>
      <protection/>
    </xf>
    <xf numFmtId="0" fontId="20" fillId="0" borderId="0" xfId="110" applyFont="1" applyBorder="1" applyAlignment="1">
      <alignment vertical="center"/>
      <protection/>
    </xf>
    <xf numFmtId="0" fontId="20" fillId="0" borderId="0" xfId="110" applyFont="1" applyFill="1" applyBorder="1" applyAlignment="1">
      <alignment vertical="center"/>
      <protection/>
    </xf>
    <xf numFmtId="0" fontId="32" fillId="0" borderId="0" xfId="110" applyFont="1" applyFill="1" applyAlignment="1">
      <alignment vertical="center"/>
      <protection/>
    </xf>
    <xf numFmtId="0" fontId="32" fillId="0" borderId="0" xfId="110" applyFont="1" applyBorder="1" applyAlignment="1">
      <alignment vertical="center"/>
      <protection/>
    </xf>
    <xf numFmtId="0" fontId="18" fillId="0" borderId="0" xfId="110" applyFont="1" applyBorder="1" applyAlignment="1">
      <alignment vertical="center"/>
      <protection/>
    </xf>
    <xf numFmtId="3" fontId="25" fillId="0" borderId="0" xfId="110" applyNumberFormat="1" applyFont="1" applyAlignment="1">
      <alignment horizontal="right" vertical="center"/>
      <protection/>
    </xf>
    <xf numFmtId="0" fontId="32" fillId="0" borderId="0" xfId="110" applyFont="1" applyAlignment="1">
      <alignment vertical="center"/>
      <protection/>
    </xf>
    <xf numFmtId="0" fontId="19" fillId="0" borderId="0" xfId="11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8" fillId="0" borderId="0" xfId="110" applyFont="1" applyAlignment="1">
      <alignment vertical="center"/>
      <protection/>
    </xf>
    <xf numFmtId="0" fontId="18" fillId="0" borderId="0" xfId="110" applyFont="1" applyFill="1" applyAlignment="1">
      <alignment vertical="center"/>
      <protection/>
    </xf>
    <xf numFmtId="0" fontId="18" fillId="0" borderId="0" xfId="110" applyFont="1" applyFill="1" applyAlignment="1">
      <alignment horizontal="center" vertical="center"/>
      <protection/>
    </xf>
    <xf numFmtId="0" fontId="21" fillId="0" borderId="0" xfId="110" applyFont="1" applyAlignment="1">
      <alignment vertical="center"/>
      <protection/>
    </xf>
    <xf numFmtId="3" fontId="18" fillId="0" borderId="0" xfId="110" applyNumberFormat="1" applyFont="1" applyAlignment="1">
      <alignment horizontal="right" vertical="center"/>
      <protection/>
    </xf>
    <xf numFmtId="0" fontId="20" fillId="0" borderId="0" xfId="110" applyFont="1" applyFill="1" applyBorder="1" applyAlignment="1">
      <alignment horizontal="center" vertical="center"/>
      <protection/>
    </xf>
    <xf numFmtId="0" fontId="86" fillId="0" borderId="0" xfId="110" applyFont="1" applyFill="1" applyAlignment="1">
      <alignment vertical="center"/>
      <protection/>
    </xf>
    <xf numFmtId="0" fontId="80" fillId="0" borderId="0" xfId="110" applyFont="1" applyAlignment="1">
      <alignment vertical="center"/>
      <protection/>
    </xf>
    <xf numFmtId="0" fontId="19" fillId="0" borderId="0" xfId="110" applyFont="1" applyAlignment="1">
      <alignment vertical="center"/>
      <protection/>
    </xf>
    <xf numFmtId="3" fontId="18" fillId="0" borderId="0" xfId="110" applyNumberFormat="1" applyFont="1" applyBorder="1" applyAlignment="1">
      <alignment vertical="center"/>
      <protection/>
    </xf>
    <xf numFmtId="3" fontId="91" fillId="0" borderId="0" xfId="110" applyNumberFormat="1" applyFont="1" applyBorder="1" applyAlignment="1">
      <alignment vertical="center"/>
      <protection/>
    </xf>
    <xf numFmtId="3" fontId="91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center" vertical="center"/>
      <protection/>
    </xf>
    <xf numFmtId="3" fontId="90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right" vertical="center"/>
      <protection/>
    </xf>
    <xf numFmtId="0" fontId="93" fillId="0" borderId="0" xfId="110" applyFont="1" applyAlignment="1">
      <alignment vertical="center"/>
      <protection/>
    </xf>
    <xf numFmtId="3" fontId="18" fillId="0" borderId="0" xfId="110" applyNumberFormat="1" applyFont="1" applyFill="1" applyBorder="1" applyAlignment="1">
      <alignment vertical="center"/>
      <protection/>
    </xf>
    <xf numFmtId="3" fontId="18" fillId="0" borderId="0" xfId="110" applyNumberFormat="1" applyFont="1" applyFill="1" applyBorder="1" applyAlignment="1">
      <alignment horizontal="center" vertical="center"/>
      <protection/>
    </xf>
    <xf numFmtId="3" fontId="19" fillId="0" borderId="0" xfId="110" applyNumberFormat="1" applyFont="1" applyFill="1" applyBorder="1" applyAlignment="1">
      <alignment vertical="center"/>
      <protection/>
    </xf>
    <xf numFmtId="3" fontId="20" fillId="0" borderId="0" xfId="110" applyNumberFormat="1" applyFont="1" applyFill="1" applyBorder="1" applyAlignment="1">
      <alignment vertical="center"/>
      <protection/>
    </xf>
    <xf numFmtId="3" fontId="18" fillId="0" borderId="0" xfId="110" applyNumberFormat="1" applyFont="1" applyFill="1" applyBorder="1" applyAlignment="1">
      <alignment horizontal="right" vertical="center"/>
      <protection/>
    </xf>
    <xf numFmtId="0" fontId="19" fillId="0" borderId="0" xfId="101" applyFont="1" applyAlignment="1">
      <alignment vertical="center"/>
      <protection/>
    </xf>
    <xf numFmtId="3" fontId="25" fillId="0" borderId="0" xfId="110" applyNumberFormat="1" applyFont="1" applyBorder="1" applyAlignment="1">
      <alignment vertical="center"/>
      <protection/>
    </xf>
    <xf numFmtId="3" fontId="25" fillId="0" borderId="0" xfId="110" applyNumberFormat="1" applyFont="1" applyFill="1" applyBorder="1" applyAlignment="1">
      <alignment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0" fontId="54" fillId="0" borderId="0" xfId="110" applyFont="1" applyAlignment="1">
      <alignment vertical="center"/>
      <protection/>
    </xf>
    <xf numFmtId="3" fontId="25" fillId="0" borderId="0" xfId="110" applyNumberFormat="1" applyFont="1" applyFill="1" applyBorder="1" applyAlignment="1">
      <alignment horizontal="center"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0" fontId="25" fillId="0" borderId="0" xfId="101" applyFont="1" applyAlignment="1">
      <alignment vertical="center"/>
      <protection/>
    </xf>
    <xf numFmtId="3" fontId="31" fillId="0" borderId="0" xfId="110" applyNumberFormat="1" applyFont="1" applyAlignment="1">
      <alignment horizontal="right" vertical="center"/>
      <protection/>
    </xf>
    <xf numFmtId="3" fontId="18" fillId="0" borderId="0" xfId="110" applyNumberFormat="1" applyFont="1" applyFill="1" applyBorder="1" applyAlignment="1">
      <alignment/>
      <protection/>
    </xf>
    <xf numFmtId="0" fontId="32" fillId="0" borderId="0" xfId="110" applyFont="1" applyAlignment="1">
      <alignment/>
      <protection/>
    </xf>
    <xf numFmtId="3" fontId="88" fillId="0" borderId="0" xfId="110" applyNumberFormat="1" applyFont="1" applyBorder="1" applyAlignment="1">
      <alignment vertical="center"/>
      <protection/>
    </xf>
    <xf numFmtId="3" fontId="88" fillId="0" borderId="0" xfId="110" applyNumberFormat="1" applyFont="1" applyFill="1" applyBorder="1" applyAlignment="1">
      <alignment vertical="center"/>
      <protection/>
    </xf>
    <xf numFmtId="3" fontId="85" fillId="0" borderId="0" xfId="110" applyNumberFormat="1" applyFont="1" applyFill="1" applyBorder="1" applyAlignment="1">
      <alignment vertical="center"/>
      <protection/>
    </xf>
    <xf numFmtId="3" fontId="88" fillId="0" borderId="0" xfId="110" applyNumberFormat="1" applyFont="1" applyFill="1" applyBorder="1" applyAlignment="1">
      <alignment horizontal="right" vertical="center"/>
      <protection/>
    </xf>
    <xf numFmtId="0" fontId="94" fillId="0" borderId="0" xfId="110" applyFont="1" applyAlignment="1">
      <alignment vertical="center"/>
      <protection/>
    </xf>
    <xf numFmtId="0" fontId="88" fillId="0" borderId="0" xfId="110" applyFont="1" applyBorder="1" applyAlignment="1">
      <alignment vertical="center"/>
      <protection/>
    </xf>
    <xf numFmtId="0" fontId="88" fillId="0" borderId="0" xfId="110" applyFont="1" applyFill="1" applyBorder="1" applyAlignment="1">
      <alignment vertical="center"/>
      <protection/>
    </xf>
    <xf numFmtId="0" fontId="85" fillId="0" borderId="0" xfId="110" applyFont="1" applyFill="1" applyBorder="1" applyAlignment="1">
      <alignment vertical="center"/>
      <protection/>
    </xf>
    <xf numFmtId="0" fontId="95" fillId="0" borderId="0" xfId="110" applyFont="1" applyFill="1" applyAlignment="1">
      <alignment vertical="center"/>
      <protection/>
    </xf>
    <xf numFmtId="3" fontId="88" fillId="0" borderId="0" xfId="110" applyNumberFormat="1" applyFont="1" applyBorder="1" applyAlignment="1">
      <alignment horizontal="center" vertical="center"/>
      <protection/>
    </xf>
    <xf numFmtId="0" fontId="95" fillId="0" borderId="0" xfId="110" applyFont="1" applyAlignment="1">
      <alignment vertical="center"/>
      <protection/>
    </xf>
    <xf numFmtId="0" fontId="81" fillId="0" borderId="0" xfId="101" applyFont="1" applyFill="1" applyAlignment="1">
      <alignment horizontal="center" vertical="center"/>
      <protection/>
    </xf>
    <xf numFmtId="0" fontId="82" fillId="0" borderId="0" xfId="101" applyFont="1" applyFill="1" applyAlignment="1">
      <alignment vertical="center"/>
      <protection/>
    </xf>
    <xf numFmtId="3" fontId="81" fillId="0" borderId="0" xfId="110" applyNumberFormat="1" applyFont="1" applyFill="1" applyBorder="1" applyAlignment="1">
      <alignment vertical="center"/>
      <protection/>
    </xf>
    <xf numFmtId="3" fontId="81" fillId="0" borderId="0" xfId="110" applyNumberFormat="1" applyFont="1" applyFill="1" applyBorder="1" applyAlignment="1">
      <alignment horizontal="right" vertical="center"/>
      <protection/>
    </xf>
    <xf numFmtId="3" fontId="31" fillId="0" borderId="0" xfId="110" applyNumberFormat="1" applyFont="1" applyFill="1" applyBorder="1" applyAlignment="1">
      <alignment horizontal="center" vertical="center"/>
      <protection/>
    </xf>
    <xf numFmtId="3" fontId="31" fillId="0" borderId="0" xfId="110" applyNumberFormat="1" applyFont="1" applyFill="1" applyBorder="1" applyAlignment="1">
      <alignment vertical="center"/>
      <protection/>
    </xf>
    <xf numFmtId="3" fontId="21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vertical="center"/>
      <protection/>
    </xf>
    <xf numFmtId="0" fontId="82" fillId="0" borderId="0" xfId="10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0" fontId="25" fillId="0" borderId="0" xfId="101" applyFont="1" applyBorder="1" applyAlignment="1">
      <alignment vertical="center"/>
      <protection/>
    </xf>
    <xf numFmtId="0" fontId="19" fillId="0" borderId="0" xfId="101" applyFont="1" applyBorder="1" applyAlignment="1">
      <alignment vertical="center"/>
      <protection/>
    </xf>
    <xf numFmtId="3" fontId="25" fillId="0" borderId="0" xfId="110" applyNumberFormat="1" applyFont="1" applyAlignment="1">
      <alignment horizontal="right" vertical="center"/>
      <protection/>
    </xf>
    <xf numFmtId="3" fontId="31" fillId="0" borderId="0" xfId="110" applyNumberFormat="1" applyFont="1" applyFill="1" applyBorder="1" applyAlignment="1">
      <alignment horizontal="right" vertical="center"/>
      <protection/>
    </xf>
    <xf numFmtId="3" fontId="20" fillId="0" borderId="0" xfId="110" applyNumberFormat="1" applyFont="1" applyFill="1" applyBorder="1" applyAlignment="1">
      <alignment horizontal="right" vertical="center"/>
      <protection/>
    </xf>
    <xf numFmtId="3" fontId="18" fillId="0" borderId="11" xfId="110" applyNumberFormat="1" applyFont="1" applyFill="1" applyBorder="1" applyAlignment="1">
      <alignment horizontal="right" vertical="center"/>
      <protection/>
    </xf>
    <xf numFmtId="0" fontId="25" fillId="0" borderId="0" xfId="110" applyFont="1" applyBorder="1" applyAlignment="1">
      <alignment vertical="center"/>
      <protection/>
    </xf>
    <xf numFmtId="0" fontId="18" fillId="0" borderId="0" xfId="110" applyFont="1" applyFill="1" applyBorder="1" applyAlignment="1">
      <alignment horizontal="center" vertical="center"/>
      <protection/>
    </xf>
    <xf numFmtId="0" fontId="18" fillId="0" borderId="11" xfId="110" applyFont="1" applyFill="1" applyBorder="1" applyAlignment="1">
      <alignment vertical="center"/>
      <protection/>
    </xf>
    <xf numFmtId="0" fontId="25" fillId="0" borderId="11" xfId="110" applyFont="1" applyBorder="1" applyAlignment="1">
      <alignment vertical="center"/>
      <protection/>
    </xf>
    <xf numFmtId="0" fontId="18" fillId="0" borderId="11" xfId="110" applyFont="1" applyBorder="1" applyAlignment="1">
      <alignment vertical="center"/>
      <protection/>
    </xf>
    <xf numFmtId="3" fontId="25" fillId="0" borderId="11" xfId="110" applyNumberFormat="1" applyFont="1" applyBorder="1" applyAlignment="1">
      <alignment vertical="center"/>
      <protection/>
    </xf>
    <xf numFmtId="0" fontId="81" fillId="0" borderId="0" xfId="101" applyFont="1" applyFill="1" applyBorder="1" applyAlignment="1">
      <alignment horizontal="center" vertical="center"/>
      <protection/>
    </xf>
    <xf numFmtId="0" fontId="81" fillId="0" borderId="11" xfId="101" applyFont="1" applyFill="1" applyBorder="1" applyAlignment="1">
      <alignment vertical="center"/>
      <protection/>
    </xf>
    <xf numFmtId="3" fontId="25" fillId="0" borderId="12" xfId="110" applyNumberFormat="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vertical="center"/>
      <protection/>
    </xf>
    <xf numFmtId="0" fontId="25" fillId="0" borderId="11" xfId="101" applyFont="1" applyBorder="1" applyAlignment="1">
      <alignment vertical="center"/>
      <protection/>
    </xf>
    <xf numFmtId="0" fontId="81" fillId="0" borderId="0" xfId="10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horizontal="right" vertical="center"/>
      <protection/>
    </xf>
    <xf numFmtId="0" fontId="19" fillId="0" borderId="11" xfId="101" applyFont="1" applyBorder="1" applyAlignment="1">
      <alignment vertical="center"/>
      <protection/>
    </xf>
    <xf numFmtId="3" fontId="18" fillId="0" borderId="11" xfId="110" applyNumberFormat="1" applyFont="1" applyFill="1" applyBorder="1" applyAlignment="1">
      <alignment vertical="center"/>
      <protection/>
    </xf>
    <xf numFmtId="0" fontId="0" fillId="0" borderId="0" xfId="110" applyFont="1" applyAlignment="1">
      <alignment vertical="center"/>
      <protection/>
    </xf>
    <xf numFmtId="0" fontId="0" fillId="0" borderId="0" xfId="110" applyFont="1" applyFill="1" applyAlignment="1">
      <alignment vertical="center"/>
      <protection/>
    </xf>
    <xf numFmtId="49" fontId="18" fillId="0" borderId="0" xfId="0" applyNumberFormat="1" applyFont="1" applyAlignment="1">
      <alignment horizontal="right" vertical="center"/>
    </xf>
    <xf numFmtId="0" fontId="52" fillId="0" borderId="0" xfId="114" applyFont="1" applyAlignment="1">
      <alignment horizontal="right" vertical="center"/>
      <protection/>
    </xf>
    <xf numFmtId="0" fontId="0" fillId="0" borderId="0" xfId="110" applyFont="1" applyBorder="1" applyAlignment="1">
      <alignment vertical="center"/>
      <protection/>
    </xf>
    <xf numFmtId="0" fontId="19" fillId="0" borderId="0" xfId="114" applyFont="1" applyAlignment="1">
      <alignment horizontal="right" vertical="center"/>
      <protection/>
    </xf>
    <xf numFmtId="0" fontId="0" fillId="0" borderId="0" xfId="110" applyFont="1" applyFill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9" fillId="0" borderId="0" xfId="110" applyFont="1" applyFill="1" applyAlignment="1">
      <alignment horizontal="center" vertical="center"/>
      <protection/>
    </xf>
    <xf numFmtId="0" fontId="18" fillId="0" borderId="0" xfId="110" applyFont="1" applyAlignment="1">
      <alignment vertical="center"/>
      <protection/>
    </xf>
    <xf numFmtId="0" fontId="18" fillId="0" borderId="0" xfId="110" applyFont="1" applyFill="1" applyAlignment="1">
      <alignment vertical="center"/>
      <protection/>
    </xf>
    <xf numFmtId="0" fontId="18" fillId="0" borderId="0" xfId="110" applyFont="1" applyAlignment="1">
      <alignment horizontal="right" vertical="center"/>
      <protection/>
    </xf>
    <xf numFmtId="0" fontId="20" fillId="0" borderId="10" xfId="110" applyFont="1" applyBorder="1" applyAlignment="1">
      <alignment vertical="center"/>
      <protection/>
    </xf>
    <xf numFmtId="0" fontId="20" fillId="0" borderId="10" xfId="110" applyFont="1" applyFill="1" applyBorder="1" applyAlignment="1">
      <alignment vertical="center"/>
      <protection/>
    </xf>
    <xf numFmtId="3" fontId="20" fillId="0" borderId="72" xfId="110" applyNumberFormat="1" applyFont="1" applyFill="1" applyBorder="1" applyAlignment="1">
      <alignment horizontal="center" vertical="center"/>
      <protection/>
    </xf>
    <xf numFmtId="0" fontId="20" fillId="0" borderId="0" xfId="110" applyFont="1" applyFill="1" applyAlignment="1">
      <alignment vertical="center"/>
      <protection/>
    </xf>
    <xf numFmtId="0" fontId="20" fillId="0" borderId="0" xfId="110" applyFont="1" applyAlignment="1">
      <alignment vertical="center"/>
      <protection/>
    </xf>
    <xf numFmtId="3" fontId="20" fillId="0" borderId="0" xfId="110" applyNumberFormat="1" applyFont="1" applyFill="1" applyBorder="1" applyAlignment="1">
      <alignment horizontal="center" vertical="center"/>
      <protection/>
    </xf>
    <xf numFmtId="0" fontId="20" fillId="0" borderId="11" xfId="110" applyFont="1" applyBorder="1" applyAlignment="1">
      <alignment vertical="center"/>
      <protection/>
    </xf>
    <xf numFmtId="0" fontId="20" fillId="0" borderId="11" xfId="110" applyFont="1" applyFill="1" applyBorder="1" applyAlignment="1">
      <alignment vertical="center"/>
      <protection/>
    </xf>
    <xf numFmtId="3" fontId="20" fillId="0" borderId="11" xfId="110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9" fillId="0" borderId="0" xfId="110" applyFont="1" applyFill="1" applyAlignment="1">
      <alignment vertical="center"/>
      <protection/>
    </xf>
    <xf numFmtId="0" fontId="18" fillId="0" borderId="0" xfId="110" applyFont="1" applyBorder="1" applyAlignment="1">
      <alignment horizontal="center" vertical="center"/>
      <protection/>
    </xf>
    <xf numFmtId="0" fontId="32" fillId="0" borderId="11" xfId="110" applyFont="1" applyBorder="1" applyAlignment="1">
      <alignment vertical="center"/>
      <protection/>
    </xf>
    <xf numFmtId="3" fontId="25" fillId="0" borderId="11" xfId="110" applyNumberFormat="1" applyFont="1" applyBorder="1" applyAlignment="1">
      <alignment horizontal="right" vertical="center"/>
      <protection/>
    </xf>
    <xf numFmtId="3" fontId="25" fillId="0" borderId="0" xfId="110" applyNumberFormat="1" applyFont="1" applyBorder="1" applyAlignment="1">
      <alignment horizontal="right" vertical="center"/>
      <protection/>
    </xf>
    <xf numFmtId="3" fontId="31" fillId="0" borderId="0" xfId="110" applyNumberFormat="1" applyFont="1" applyBorder="1" applyAlignment="1">
      <alignment vertical="center"/>
      <protection/>
    </xf>
    <xf numFmtId="0" fontId="80" fillId="0" borderId="0" xfId="110" applyFont="1" applyFill="1" applyAlignment="1">
      <alignment vertical="center"/>
      <protection/>
    </xf>
    <xf numFmtId="0" fontId="88" fillId="0" borderId="0" xfId="110" applyFont="1" applyFill="1" applyAlignment="1">
      <alignment vertical="center"/>
      <protection/>
    </xf>
    <xf numFmtId="3" fontId="88" fillId="0" borderId="0" xfId="110" applyNumberFormat="1" applyFont="1" applyAlignment="1">
      <alignment vertical="center"/>
      <protection/>
    </xf>
    <xf numFmtId="0" fontId="32" fillId="0" borderId="0" xfId="110" applyFont="1" applyAlignment="1">
      <alignment horizontal="center" vertical="center"/>
      <protection/>
    </xf>
    <xf numFmtId="0" fontId="19" fillId="0" borderId="11" xfId="110" applyFont="1" applyBorder="1" applyAlignment="1">
      <alignment vertical="center"/>
      <protection/>
    </xf>
    <xf numFmtId="0" fontId="92" fillId="0" borderId="0" xfId="110" applyFont="1" applyAlignment="1">
      <alignment vertical="center"/>
      <protection/>
    </xf>
    <xf numFmtId="0" fontId="92" fillId="0" borderId="0" xfId="110" applyFont="1" applyFill="1" applyAlignment="1">
      <alignment vertical="center"/>
      <protection/>
    </xf>
    <xf numFmtId="3" fontId="89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right" vertical="center"/>
      <protection/>
    </xf>
    <xf numFmtId="0" fontId="35" fillId="0" borderId="0" xfId="110" applyFont="1" applyAlignment="1">
      <alignment vertical="center"/>
      <protection/>
    </xf>
    <xf numFmtId="0" fontId="35" fillId="0" borderId="0" xfId="110" applyFont="1" applyFill="1" applyAlignment="1">
      <alignment vertical="center"/>
      <protection/>
    </xf>
    <xf numFmtId="3" fontId="31" fillId="0" borderId="11" xfId="110" applyNumberFormat="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horizontal="right" vertical="center"/>
      <protection/>
    </xf>
    <xf numFmtId="0" fontId="25" fillId="0" borderId="0" xfId="110" applyFont="1" applyFill="1" applyAlignment="1">
      <alignment horizontal="center" vertical="center"/>
      <protection/>
    </xf>
    <xf numFmtId="3" fontId="89" fillId="0" borderId="0" xfId="110" applyNumberFormat="1" applyFont="1" applyFill="1" applyBorder="1" applyAlignment="1">
      <alignment horizontal="right" vertical="center"/>
      <protection/>
    </xf>
    <xf numFmtId="0" fontId="35" fillId="0" borderId="0" xfId="110" applyFont="1" applyFill="1" applyBorder="1" applyAlignment="1">
      <alignment vertical="center"/>
      <protection/>
    </xf>
    <xf numFmtId="0" fontId="54" fillId="0" borderId="0" xfId="110" applyFont="1" applyFill="1" applyAlignment="1">
      <alignment vertical="center"/>
      <protection/>
    </xf>
    <xf numFmtId="0" fontId="88" fillId="0" borderId="11" xfId="110" applyFont="1" applyFill="1" applyBorder="1" applyAlignment="1">
      <alignment vertical="center"/>
      <protection/>
    </xf>
    <xf numFmtId="0" fontId="83" fillId="0" borderId="0" xfId="110" applyFont="1" applyFill="1" applyBorder="1" applyAlignment="1">
      <alignment vertical="center"/>
      <protection/>
    </xf>
    <xf numFmtId="0" fontId="83" fillId="0" borderId="11" xfId="110" applyFont="1" applyFill="1" applyBorder="1" applyAlignment="1">
      <alignment vertical="center"/>
      <protection/>
    </xf>
    <xf numFmtId="0" fontId="78" fillId="0" borderId="11" xfId="110" applyFont="1" applyFill="1" applyBorder="1" applyAlignment="1">
      <alignment vertical="center"/>
      <protection/>
    </xf>
    <xf numFmtId="3" fontId="83" fillId="0" borderId="11" xfId="110" applyNumberFormat="1" applyFont="1" applyBorder="1" applyAlignment="1">
      <alignment vertical="center"/>
      <protection/>
    </xf>
    <xf numFmtId="0" fontId="0" fillId="0" borderId="11" xfId="110" applyFont="1" applyFill="1" applyBorder="1" applyAlignment="1">
      <alignment vertical="center"/>
      <protection/>
    </xf>
    <xf numFmtId="0" fontId="81" fillId="0" borderId="0" xfId="101" applyFont="1" applyFill="1" applyAlignment="1">
      <alignment vertical="center"/>
      <protection/>
    </xf>
    <xf numFmtId="0" fontId="32" fillId="0" borderId="0" xfId="110" applyFont="1" applyFill="1" applyAlignment="1">
      <alignment horizontal="center" vertical="center"/>
      <protection/>
    </xf>
    <xf numFmtId="0" fontId="82" fillId="0" borderId="0" xfId="101" applyFont="1" applyFill="1" applyBorder="1" applyAlignment="1">
      <alignment vertical="center"/>
      <protection/>
    </xf>
    <xf numFmtId="0" fontId="82" fillId="0" borderId="11" xfId="101" applyFont="1" applyBorder="1" applyAlignment="1">
      <alignment vertical="center"/>
      <protection/>
    </xf>
    <xf numFmtId="3" fontId="31" fillId="0" borderId="11" xfId="110" applyNumberFormat="1" applyFont="1" applyFill="1" applyBorder="1" applyAlignment="1">
      <alignment horizontal="right" vertical="center"/>
      <protection/>
    </xf>
    <xf numFmtId="0" fontId="32" fillId="0" borderId="11" xfId="110" applyFont="1" applyFill="1" applyBorder="1" applyAlignment="1">
      <alignment vertical="center"/>
      <protection/>
    </xf>
    <xf numFmtId="3" fontId="18" fillId="0" borderId="11" xfId="110" applyNumberFormat="1" applyFont="1" applyFill="1" applyBorder="1" applyAlignment="1">
      <alignment horizontal="center" vertical="center"/>
      <protection/>
    </xf>
    <xf numFmtId="0" fontId="32" fillId="0" borderId="0" xfId="110" applyFont="1" applyFill="1" applyBorder="1" applyAlignment="1">
      <alignment vertical="center"/>
      <protection/>
    </xf>
    <xf numFmtId="3" fontId="31" fillId="0" borderId="11" xfId="110" applyNumberFormat="1" applyFont="1" applyBorder="1" applyAlignment="1">
      <alignment vertical="center"/>
      <protection/>
    </xf>
    <xf numFmtId="3" fontId="31" fillId="0" borderId="0" xfId="110" applyNumberFormat="1" applyFont="1" applyAlignment="1">
      <alignment vertical="center"/>
      <protection/>
    </xf>
    <xf numFmtId="3" fontId="25" fillId="0" borderId="0" xfId="110" applyNumberFormat="1" applyFont="1" applyAlignment="1">
      <alignment vertical="center"/>
      <protection/>
    </xf>
    <xf numFmtId="0" fontId="86" fillId="0" borderId="11" xfId="110" applyFont="1" applyFill="1" applyBorder="1" applyAlignment="1">
      <alignment vertical="center"/>
      <protection/>
    </xf>
    <xf numFmtId="0" fontId="86" fillId="0" borderId="11" xfId="110" applyFont="1" applyBorder="1" applyAlignment="1">
      <alignment vertical="center"/>
      <protection/>
    </xf>
    <xf numFmtId="3" fontId="88" fillId="0" borderId="11" xfId="110" applyNumberFormat="1" applyFont="1" applyBorder="1" applyAlignment="1">
      <alignment vertical="center"/>
      <protection/>
    </xf>
    <xf numFmtId="0" fontId="88" fillId="0" borderId="0" xfId="110" applyFont="1" applyAlignment="1">
      <alignment vertical="center"/>
      <protection/>
    </xf>
    <xf numFmtId="0" fontId="88" fillId="0" borderId="11" xfId="110" applyFont="1" applyBorder="1" applyAlignment="1">
      <alignment vertical="center"/>
      <protection/>
    </xf>
    <xf numFmtId="0" fontId="84" fillId="0" borderId="0" xfId="110" applyFont="1" applyAlignment="1">
      <alignment vertical="center"/>
      <protection/>
    </xf>
    <xf numFmtId="0" fontId="80" fillId="0" borderId="0" xfId="101" applyFont="1" applyAlignment="1">
      <alignment horizontal="right" vertical="center"/>
      <protection/>
    </xf>
    <xf numFmtId="0" fontId="80" fillId="0" borderId="0" xfId="101" applyFont="1" applyAlignment="1">
      <alignment vertical="center"/>
      <protection/>
    </xf>
    <xf numFmtId="0" fontId="80" fillId="0" borderId="11" xfId="101" applyFont="1" applyBorder="1" applyAlignment="1">
      <alignment horizontal="right" vertical="center"/>
      <protection/>
    </xf>
    <xf numFmtId="0" fontId="80" fillId="0" borderId="11" xfId="101" applyFont="1" applyBorder="1" applyAlignment="1">
      <alignment vertical="center"/>
      <protection/>
    </xf>
    <xf numFmtId="3" fontId="25" fillId="0" borderId="21" xfId="110" applyNumberFormat="1" applyFont="1" applyBorder="1" applyAlignment="1">
      <alignment vertical="center"/>
      <protection/>
    </xf>
    <xf numFmtId="0" fontId="86" fillId="0" borderId="21" xfId="110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/>
      <protection/>
    </xf>
    <xf numFmtId="3" fontId="21" fillId="0" borderId="0" xfId="110" applyNumberFormat="1" applyFont="1" applyFill="1" applyBorder="1" applyAlignment="1">
      <alignment/>
      <protection/>
    </xf>
    <xf numFmtId="0" fontId="25" fillId="0" borderId="10" xfId="101" applyFont="1" applyBorder="1" applyAlignment="1">
      <alignment vertical="center"/>
      <protection/>
    </xf>
    <xf numFmtId="0" fontId="18" fillId="0" borderId="10" xfId="110" applyFont="1" applyFill="1" applyBorder="1" applyAlignment="1">
      <alignment vertical="center"/>
      <protection/>
    </xf>
    <xf numFmtId="3" fontId="18" fillId="0" borderId="10" xfId="110" applyNumberFormat="1" applyFont="1" applyFill="1" applyBorder="1" applyAlignment="1">
      <alignment vertical="center"/>
      <protection/>
    </xf>
    <xf numFmtId="0" fontId="25" fillId="0" borderId="0" xfId="110" applyFont="1" applyFill="1" applyBorder="1" applyAlignment="1">
      <alignment horizontal="center" vertical="center"/>
      <protection/>
    </xf>
    <xf numFmtId="0" fontId="30" fillId="0" borderId="0" xfId="110" applyFont="1" applyFill="1" applyBorder="1" applyAlignment="1">
      <alignment vertical="center"/>
      <protection/>
    </xf>
    <xf numFmtId="0" fontId="80" fillId="0" borderId="0" xfId="102" applyFont="1" applyBorder="1" applyAlignment="1">
      <alignment vertical="center" wrapText="1"/>
      <protection/>
    </xf>
    <xf numFmtId="0" fontId="65" fillId="0" borderId="24" xfId="106" applyFont="1" applyBorder="1" applyAlignment="1">
      <alignment horizontal="center"/>
      <protection/>
    </xf>
    <xf numFmtId="0" fontId="65" fillId="0" borderId="16" xfId="106" applyFont="1" applyBorder="1">
      <alignment/>
      <protection/>
    </xf>
    <xf numFmtId="0" fontId="65" fillId="0" borderId="18" xfId="106" applyFont="1" applyBorder="1">
      <alignment/>
      <protection/>
    </xf>
    <xf numFmtId="0" fontId="65" fillId="0" borderId="15" xfId="106" applyFont="1" applyBorder="1" applyAlignment="1">
      <alignment wrapText="1"/>
      <protection/>
    </xf>
    <xf numFmtId="0" fontId="62" fillId="0" borderId="17" xfId="106" applyFont="1" applyBorder="1" applyAlignment="1">
      <alignment wrapText="1"/>
      <protection/>
    </xf>
    <xf numFmtId="0" fontId="62" fillId="0" borderId="19" xfId="106" applyFont="1" applyBorder="1" applyAlignment="1">
      <alignment wrapText="1"/>
      <protection/>
    </xf>
    <xf numFmtId="0" fontId="99" fillId="0" borderId="0" xfId="93" applyFont="1">
      <alignment/>
      <protection/>
    </xf>
    <xf numFmtId="0" fontId="102" fillId="0" borderId="27" xfId="93" applyFont="1" applyBorder="1">
      <alignment/>
      <protection/>
    </xf>
    <xf numFmtId="0" fontId="99" fillId="0" borderId="27" xfId="93" applyFont="1" applyBorder="1">
      <alignment/>
      <protection/>
    </xf>
    <xf numFmtId="0" fontId="99" fillId="0" borderId="10" xfId="93" applyFont="1" applyBorder="1">
      <alignment/>
      <protection/>
    </xf>
    <xf numFmtId="0" fontId="99" fillId="0" borderId="14" xfId="93" applyFont="1" applyBorder="1">
      <alignment/>
      <protection/>
    </xf>
    <xf numFmtId="0" fontId="99" fillId="0" borderId="15" xfId="93" applyFont="1" applyBorder="1">
      <alignment/>
      <protection/>
    </xf>
    <xf numFmtId="0" fontId="99" fillId="0" borderId="25" xfId="93" applyFont="1" applyBorder="1">
      <alignment/>
      <protection/>
    </xf>
    <xf numFmtId="3" fontId="99" fillId="0" borderId="25" xfId="93" applyNumberFormat="1" applyFont="1" applyBorder="1">
      <alignment/>
      <protection/>
    </xf>
    <xf numFmtId="3" fontId="99" fillId="0" borderId="61" xfId="93" applyNumberFormat="1" applyFont="1" applyBorder="1">
      <alignment/>
      <protection/>
    </xf>
    <xf numFmtId="3" fontId="99" fillId="0" borderId="57" xfId="93" applyNumberFormat="1" applyFont="1" applyBorder="1">
      <alignment/>
      <protection/>
    </xf>
    <xf numFmtId="3" fontId="99" fillId="0" borderId="73" xfId="93" applyNumberFormat="1" applyFont="1" applyBorder="1">
      <alignment/>
      <protection/>
    </xf>
    <xf numFmtId="0" fontId="99" fillId="0" borderId="26" xfId="93" applyFont="1" applyBorder="1">
      <alignment/>
      <protection/>
    </xf>
    <xf numFmtId="3" fontId="99" fillId="0" borderId="26" xfId="93" applyNumberFormat="1" applyFont="1" applyBorder="1">
      <alignment/>
      <protection/>
    </xf>
    <xf numFmtId="3" fontId="99" fillId="0" borderId="74" xfId="93" applyNumberFormat="1" applyFont="1" applyBorder="1">
      <alignment/>
      <protection/>
    </xf>
    <xf numFmtId="3" fontId="99" fillId="0" borderId="52" xfId="93" applyNumberFormat="1" applyFont="1" applyBorder="1">
      <alignment/>
      <protection/>
    </xf>
    <xf numFmtId="3" fontId="99" fillId="0" borderId="75" xfId="93" applyNumberFormat="1" applyFont="1" applyBorder="1">
      <alignment/>
      <protection/>
    </xf>
    <xf numFmtId="0" fontId="99" fillId="0" borderId="58" xfId="93" applyFont="1" applyBorder="1">
      <alignment/>
      <protection/>
    </xf>
    <xf numFmtId="3" fontId="99" fillId="0" borderId="58" xfId="93" applyNumberFormat="1" applyFont="1" applyBorder="1">
      <alignment/>
      <protection/>
    </xf>
    <xf numFmtId="0" fontId="99" fillId="0" borderId="76" xfId="93" applyFont="1" applyBorder="1">
      <alignment/>
      <protection/>
    </xf>
    <xf numFmtId="0" fontId="99" fillId="0" borderId="51" xfId="93" applyFont="1" applyBorder="1">
      <alignment/>
      <protection/>
    </xf>
    <xf numFmtId="3" fontId="99" fillId="0" borderId="77" xfId="93" applyNumberFormat="1" applyFont="1" applyBorder="1">
      <alignment/>
      <protection/>
    </xf>
    <xf numFmtId="0" fontId="102" fillId="0" borderId="23" xfId="93" applyFont="1" applyBorder="1">
      <alignment/>
      <protection/>
    </xf>
    <xf numFmtId="0" fontId="99" fillId="0" borderId="0" xfId="93" applyFont="1" applyBorder="1">
      <alignment/>
      <protection/>
    </xf>
    <xf numFmtId="0" fontId="99" fillId="0" borderId="78" xfId="93" applyFont="1" applyBorder="1">
      <alignment/>
      <protection/>
    </xf>
    <xf numFmtId="3" fontId="99" fillId="0" borderId="76" xfId="93" applyNumberFormat="1" applyFont="1" applyBorder="1">
      <alignment/>
      <protection/>
    </xf>
    <xf numFmtId="3" fontId="99" fillId="0" borderId="51" xfId="93" applyNumberFormat="1" applyFont="1" applyBorder="1">
      <alignment/>
      <protection/>
    </xf>
    <xf numFmtId="0" fontId="99" fillId="0" borderId="23" xfId="93" applyFont="1" applyBorder="1">
      <alignment/>
      <protection/>
    </xf>
    <xf numFmtId="0" fontId="99" fillId="0" borderId="16" xfId="93" applyFont="1" applyBorder="1">
      <alignment/>
      <protection/>
    </xf>
    <xf numFmtId="0" fontId="99" fillId="0" borderId="17" xfId="93" applyFont="1" applyBorder="1">
      <alignment/>
      <protection/>
    </xf>
    <xf numFmtId="0" fontId="99" fillId="0" borderId="28" xfId="93" applyFont="1" applyBorder="1">
      <alignment/>
      <protection/>
    </xf>
    <xf numFmtId="3" fontId="99" fillId="0" borderId="28" xfId="93" applyNumberFormat="1" applyFont="1" applyBorder="1">
      <alignment/>
      <protection/>
    </xf>
    <xf numFmtId="3" fontId="99" fillId="0" borderId="79" xfId="93" applyNumberFormat="1" applyFont="1" applyBorder="1">
      <alignment/>
      <protection/>
    </xf>
    <xf numFmtId="3" fontId="99" fillId="0" borderId="80" xfId="93" applyNumberFormat="1" applyFont="1" applyBorder="1">
      <alignment/>
      <protection/>
    </xf>
    <xf numFmtId="0" fontId="101" fillId="0" borderId="23" xfId="93" applyFont="1" applyBorder="1">
      <alignment/>
      <protection/>
    </xf>
    <xf numFmtId="0" fontId="102" fillId="0" borderId="24" xfId="93" applyFont="1" applyBorder="1">
      <alignment/>
      <protection/>
    </xf>
    <xf numFmtId="3" fontId="99" fillId="0" borderId="24" xfId="93" applyNumberFormat="1" applyFont="1" applyBorder="1">
      <alignment/>
      <protection/>
    </xf>
    <xf numFmtId="3" fontId="99" fillId="0" borderId="11" xfId="93" applyNumberFormat="1" applyFont="1" applyBorder="1">
      <alignment/>
      <protection/>
    </xf>
    <xf numFmtId="3" fontId="99" fillId="0" borderId="18" xfId="93" applyNumberFormat="1" applyFont="1" applyBorder="1">
      <alignment/>
      <protection/>
    </xf>
    <xf numFmtId="3" fontId="99" fillId="0" borderId="19" xfId="93" applyNumberFormat="1" applyFont="1" applyBorder="1">
      <alignment/>
      <protection/>
    </xf>
    <xf numFmtId="3" fontId="99" fillId="0" borderId="0" xfId="93" applyNumberFormat="1" applyFont="1" applyBorder="1">
      <alignment/>
      <protection/>
    </xf>
    <xf numFmtId="3" fontId="99" fillId="0" borderId="27" xfId="93" applyNumberFormat="1" applyFont="1" applyBorder="1">
      <alignment/>
      <protection/>
    </xf>
    <xf numFmtId="3" fontId="99" fillId="0" borderId="23" xfId="93" applyNumberFormat="1" applyFont="1" applyBorder="1">
      <alignment/>
      <protection/>
    </xf>
    <xf numFmtId="0" fontId="99" fillId="0" borderId="80" xfId="93" applyFont="1" applyBorder="1">
      <alignment/>
      <protection/>
    </xf>
    <xf numFmtId="0" fontId="101" fillId="0" borderId="46" xfId="93" applyFont="1" applyFill="1" applyBorder="1">
      <alignment/>
      <protection/>
    </xf>
    <xf numFmtId="0" fontId="102" fillId="0" borderId="16" xfId="93" applyFont="1" applyBorder="1" applyAlignment="1">
      <alignment wrapText="1"/>
      <protection/>
    </xf>
    <xf numFmtId="0" fontId="103" fillId="0" borderId="23" xfId="0" applyFont="1" applyBorder="1" applyAlignment="1">
      <alignment/>
    </xf>
    <xf numFmtId="0" fontId="101" fillId="0" borderId="16" xfId="93" applyFont="1" applyBorder="1" applyAlignment="1">
      <alignment wrapText="1"/>
      <protection/>
    </xf>
    <xf numFmtId="3" fontId="99" fillId="0" borderId="0" xfId="93" applyNumberFormat="1" applyFont="1">
      <alignment/>
      <protection/>
    </xf>
    <xf numFmtId="0" fontId="102" fillId="0" borderId="23" xfId="93" applyFont="1" applyBorder="1" applyAlignment="1">
      <alignment wrapText="1"/>
      <protection/>
    </xf>
    <xf numFmtId="3" fontId="99" fillId="0" borderId="17" xfId="93" applyNumberFormat="1" applyFont="1" applyBorder="1">
      <alignment/>
      <protection/>
    </xf>
    <xf numFmtId="0" fontId="99" fillId="0" borderId="74" xfId="93" applyFont="1" applyBorder="1">
      <alignment/>
      <protection/>
    </xf>
    <xf numFmtId="0" fontId="99" fillId="0" borderId="24" xfId="93" applyFont="1" applyBorder="1">
      <alignment/>
      <protection/>
    </xf>
    <xf numFmtId="0" fontId="99" fillId="0" borderId="18" xfId="93" applyFont="1" applyBorder="1">
      <alignment/>
      <protection/>
    </xf>
    <xf numFmtId="0" fontId="99" fillId="0" borderId="25" xfId="93" applyFont="1" applyBorder="1" applyAlignment="1">
      <alignment wrapText="1"/>
      <protection/>
    </xf>
    <xf numFmtId="3" fontId="99" fillId="0" borderId="16" xfId="93" applyNumberFormat="1" applyFont="1" applyBorder="1">
      <alignment/>
      <protection/>
    </xf>
    <xf numFmtId="3" fontId="99" fillId="0" borderId="14" xfId="93" applyNumberFormat="1" applyFont="1" applyBorder="1">
      <alignment/>
      <protection/>
    </xf>
    <xf numFmtId="3" fontId="99" fillId="0" borderId="10" xfId="93" applyNumberFormat="1" applyFont="1" applyBorder="1">
      <alignment/>
      <protection/>
    </xf>
    <xf numFmtId="3" fontId="99" fillId="0" borderId="15" xfId="93" applyNumberFormat="1" applyFont="1" applyBorder="1">
      <alignment/>
      <protection/>
    </xf>
    <xf numFmtId="0" fontId="104" fillId="0" borderId="27" xfId="93" applyFont="1" applyBorder="1">
      <alignment/>
      <protection/>
    </xf>
    <xf numFmtId="0" fontId="70" fillId="0" borderId="0" xfId="93" applyFont="1">
      <alignment/>
      <protection/>
    </xf>
    <xf numFmtId="0" fontId="104" fillId="0" borderId="24" xfId="93" applyFont="1" applyBorder="1">
      <alignment/>
      <protection/>
    </xf>
    <xf numFmtId="0" fontId="104" fillId="0" borderId="20" xfId="93" applyFont="1" applyBorder="1">
      <alignment/>
      <protection/>
    </xf>
    <xf numFmtId="0" fontId="104" fillId="0" borderId="22" xfId="93" applyFont="1" applyBorder="1">
      <alignment/>
      <protection/>
    </xf>
    <xf numFmtId="0" fontId="104" fillId="0" borderId="21" xfId="93" applyFont="1" applyBorder="1">
      <alignment/>
      <protection/>
    </xf>
    <xf numFmtId="0" fontId="96" fillId="0" borderId="25" xfId="102" applyFont="1" applyFill="1" applyBorder="1" applyAlignment="1">
      <alignment vertical="center"/>
      <protection/>
    </xf>
    <xf numFmtId="3" fontId="96" fillId="0" borderId="55" xfId="102" applyNumberFormat="1" applyFont="1" applyBorder="1" applyAlignment="1">
      <alignment vertical="center"/>
      <protection/>
    </xf>
    <xf numFmtId="0" fontId="47" fillId="0" borderId="57" xfId="103" applyFont="1" applyFill="1" applyBorder="1" applyAlignment="1">
      <alignment vertical="center"/>
      <protection/>
    </xf>
    <xf numFmtId="3" fontId="48" fillId="0" borderId="48" xfId="104" applyNumberFormat="1" applyFont="1" applyBorder="1" applyAlignment="1">
      <alignment vertical="center"/>
      <protection/>
    </xf>
    <xf numFmtId="3" fontId="33" fillId="0" borderId="35" xfId="104" applyNumberFormat="1" applyFont="1" applyBorder="1" applyAlignment="1">
      <alignment vertical="center"/>
      <protection/>
    </xf>
    <xf numFmtId="0" fontId="42" fillId="0" borderId="36" xfId="102" applyFont="1" applyBorder="1" applyAlignment="1">
      <alignment horizontal="right" vertical="center"/>
      <protection/>
    </xf>
    <xf numFmtId="3" fontId="96" fillId="0" borderId="18" xfId="104" applyNumberFormat="1" applyFont="1" applyBorder="1" applyAlignment="1">
      <alignment vertical="center"/>
      <protection/>
    </xf>
    <xf numFmtId="3" fontId="96" fillId="0" borderId="24" xfId="104" applyNumberFormat="1" applyFont="1" applyBorder="1" applyAlignment="1">
      <alignment vertical="center"/>
      <protection/>
    </xf>
    <xf numFmtId="3" fontId="96" fillId="0" borderId="37" xfId="104" applyNumberFormat="1" applyFont="1" applyBorder="1" applyAlignment="1">
      <alignment vertical="center"/>
      <protection/>
    </xf>
    <xf numFmtId="3" fontId="96" fillId="0" borderId="18" xfId="102" applyNumberFormat="1" applyFont="1" applyBorder="1" applyAlignment="1">
      <alignment vertical="center"/>
      <protection/>
    </xf>
    <xf numFmtId="3" fontId="96" fillId="0" borderId="24" xfId="102" applyNumberFormat="1" applyFont="1" applyBorder="1" applyAlignment="1">
      <alignment vertical="center"/>
      <protection/>
    </xf>
    <xf numFmtId="3" fontId="96" fillId="0" borderId="37" xfId="102" applyNumberFormat="1" applyFont="1" applyBorder="1" applyAlignment="1">
      <alignment vertical="center"/>
      <protection/>
    </xf>
    <xf numFmtId="0" fontId="99" fillId="0" borderId="58" xfId="93" applyFont="1" applyBorder="1" applyAlignment="1">
      <alignment wrapText="1"/>
      <protection/>
    </xf>
    <xf numFmtId="0" fontId="30" fillId="0" borderId="27" xfId="113" applyFont="1" applyBorder="1" applyAlignment="1">
      <alignment vertical="center" wrapText="1"/>
      <protection/>
    </xf>
    <xf numFmtId="0" fontId="30" fillId="0" borderId="81" xfId="109" applyFont="1" applyBorder="1" applyAlignment="1">
      <alignment horizontal="center" vertical="center"/>
      <protection/>
    </xf>
    <xf numFmtId="0" fontId="30" fillId="0" borderId="46" xfId="109" applyFont="1" applyBorder="1" applyAlignment="1">
      <alignment horizontal="center" vertical="center"/>
      <protection/>
    </xf>
    <xf numFmtId="3" fontId="18" fillId="0" borderId="0" xfId="105" applyNumberFormat="1" applyFont="1" applyBorder="1">
      <alignment/>
      <protection/>
    </xf>
    <xf numFmtId="3" fontId="18" fillId="0" borderId="10" xfId="105" applyNumberFormat="1" applyFont="1" applyBorder="1">
      <alignment/>
      <protection/>
    </xf>
    <xf numFmtId="3" fontId="31" fillId="0" borderId="0" xfId="105" applyNumberFormat="1" applyFont="1" applyBorder="1">
      <alignment/>
      <protection/>
    </xf>
    <xf numFmtId="3" fontId="31" fillId="0" borderId="11" xfId="105" applyNumberFormat="1" applyFont="1" applyBorder="1">
      <alignment/>
      <protection/>
    </xf>
    <xf numFmtId="3" fontId="18" fillId="0" borderId="0" xfId="105" applyNumberFormat="1" applyFont="1" applyBorder="1">
      <alignment/>
      <protection/>
    </xf>
    <xf numFmtId="3" fontId="18" fillId="0" borderId="11" xfId="105" applyNumberFormat="1" applyFont="1" applyBorder="1">
      <alignment/>
      <protection/>
    </xf>
    <xf numFmtId="3" fontId="31" fillId="0" borderId="0" xfId="105" applyNumberFormat="1" applyFont="1" applyBorder="1">
      <alignment/>
      <protection/>
    </xf>
    <xf numFmtId="3" fontId="33" fillId="0" borderId="21" xfId="105" applyNumberFormat="1" applyFont="1" applyBorder="1">
      <alignment/>
      <protection/>
    </xf>
    <xf numFmtId="0" fontId="18" fillId="0" borderId="16" xfId="105" applyFont="1" applyBorder="1">
      <alignment/>
      <protection/>
    </xf>
    <xf numFmtId="0" fontId="31" fillId="0" borderId="16" xfId="105" applyFont="1" applyBorder="1" applyAlignment="1">
      <alignment horizontal="left"/>
      <protection/>
    </xf>
    <xf numFmtId="0" fontId="18" fillId="0" borderId="16" xfId="105" applyFont="1" applyBorder="1" applyAlignment="1">
      <alignment horizontal="right"/>
      <protection/>
    </xf>
    <xf numFmtId="0" fontId="31" fillId="0" borderId="16" xfId="105" applyFont="1" applyBorder="1">
      <alignment/>
      <protection/>
    </xf>
    <xf numFmtId="0" fontId="32" fillId="0" borderId="0" xfId="111" applyFont="1" applyAlignment="1">
      <alignment vertical="center"/>
      <protection/>
    </xf>
    <xf numFmtId="0" fontId="32" fillId="0" borderId="0" xfId="111" applyFont="1" applyFill="1" applyAlignment="1">
      <alignment vertical="center"/>
      <protection/>
    </xf>
    <xf numFmtId="0" fontId="18" fillId="0" borderId="0" xfId="111" applyFont="1" applyFill="1" applyBorder="1" applyAlignment="1">
      <alignment vertical="center"/>
      <protection/>
    </xf>
    <xf numFmtId="3" fontId="18" fillId="0" borderId="0" xfId="111" applyNumberFormat="1" applyFont="1" applyBorder="1" applyAlignment="1">
      <alignment vertical="center"/>
      <protection/>
    </xf>
    <xf numFmtId="3" fontId="18" fillId="0" borderId="0" xfId="111" applyNumberFormat="1" applyFont="1" applyFill="1" applyBorder="1" applyAlignment="1">
      <alignment vertical="center"/>
      <protection/>
    </xf>
    <xf numFmtId="3" fontId="18" fillId="0" borderId="0" xfId="111" applyNumberFormat="1" applyFont="1" applyFill="1" applyBorder="1" applyAlignment="1">
      <alignment horizontal="right" vertical="center"/>
      <protection/>
    </xf>
    <xf numFmtId="0" fontId="18" fillId="0" borderId="0" xfId="111" applyFont="1" applyAlignment="1">
      <alignment vertical="center"/>
      <protection/>
    </xf>
    <xf numFmtId="0" fontId="18" fillId="0" borderId="0" xfId="111" applyFont="1" applyFill="1" applyAlignment="1">
      <alignment vertical="center"/>
      <protection/>
    </xf>
    <xf numFmtId="0" fontId="25" fillId="0" borderId="0" xfId="111" applyFont="1" applyFill="1" applyAlignment="1">
      <alignment horizontal="center" vertical="center"/>
      <protection/>
    </xf>
    <xf numFmtId="0" fontId="19" fillId="0" borderId="0" xfId="111" applyFont="1" applyBorder="1" applyAlignment="1">
      <alignment vertical="center"/>
      <protection/>
    </xf>
    <xf numFmtId="3" fontId="18" fillId="0" borderId="0" xfId="111" applyNumberFormat="1" applyFont="1" applyAlignment="1">
      <alignment horizontal="right" vertical="center"/>
      <protection/>
    </xf>
    <xf numFmtId="0" fontId="18" fillId="0" borderId="0" xfId="111" applyFont="1" applyBorder="1" applyAlignment="1">
      <alignment horizontal="center" vertical="center"/>
      <protection/>
    </xf>
    <xf numFmtId="0" fontId="32" fillId="0" borderId="0" xfId="111" applyFont="1" applyAlignment="1">
      <alignment horizontal="center" vertical="center"/>
      <protection/>
    </xf>
    <xf numFmtId="0" fontId="20" fillId="0" borderId="0" xfId="111" applyFont="1" applyBorder="1" applyAlignment="1">
      <alignment vertical="center"/>
      <protection/>
    </xf>
    <xf numFmtId="0" fontId="20" fillId="0" borderId="0" xfId="111" applyFont="1" applyFill="1" applyBorder="1" applyAlignment="1">
      <alignment vertical="center"/>
      <protection/>
    </xf>
    <xf numFmtId="0" fontId="25" fillId="0" borderId="0" xfId="111" applyFont="1" applyFill="1" applyBorder="1" applyAlignment="1">
      <alignment horizontal="center" vertical="center"/>
      <protection/>
    </xf>
    <xf numFmtId="0" fontId="18" fillId="0" borderId="0" xfId="111" applyFont="1" applyBorder="1" applyAlignment="1">
      <alignment vertical="center"/>
      <protection/>
    </xf>
    <xf numFmtId="0" fontId="32" fillId="0" borderId="11" xfId="111" applyFont="1" applyBorder="1" applyAlignment="1">
      <alignment vertical="center"/>
      <protection/>
    </xf>
    <xf numFmtId="0" fontId="25" fillId="0" borderId="11" xfId="111" applyFont="1" applyBorder="1" applyAlignment="1">
      <alignment vertical="center"/>
      <protection/>
    </xf>
    <xf numFmtId="0" fontId="18" fillId="0" borderId="11" xfId="111" applyFont="1" applyBorder="1" applyAlignment="1">
      <alignment vertical="center"/>
      <protection/>
    </xf>
    <xf numFmtId="3" fontId="25" fillId="0" borderId="11" xfId="111" applyNumberFormat="1" applyFont="1" applyBorder="1" applyAlignment="1">
      <alignment horizontal="right" vertical="center"/>
      <protection/>
    </xf>
    <xf numFmtId="0" fontId="25" fillId="0" borderId="0" xfId="111" applyFont="1" applyBorder="1" applyAlignment="1">
      <alignment vertical="center"/>
      <protection/>
    </xf>
    <xf numFmtId="0" fontId="32" fillId="0" borderId="0" xfId="111" applyFont="1" applyBorder="1" applyAlignment="1">
      <alignment vertical="center"/>
      <protection/>
    </xf>
    <xf numFmtId="3" fontId="25" fillId="0" borderId="0" xfId="111" applyNumberFormat="1" applyFont="1" applyBorder="1" applyAlignment="1">
      <alignment horizontal="right" vertical="center"/>
      <protection/>
    </xf>
    <xf numFmtId="3" fontId="25" fillId="0" borderId="0" xfId="111" applyNumberFormat="1" applyFont="1" applyAlignment="1">
      <alignment horizontal="right" vertical="center"/>
      <protection/>
    </xf>
    <xf numFmtId="0" fontId="20" fillId="0" borderId="0" xfId="111" applyFont="1" applyFill="1" applyBorder="1" applyAlignment="1">
      <alignment horizontal="center" vertical="center"/>
      <protection/>
    </xf>
    <xf numFmtId="0" fontId="18" fillId="0" borderId="0" xfId="111" applyFont="1" applyFill="1" applyAlignment="1">
      <alignment horizontal="center" vertical="center"/>
      <protection/>
    </xf>
    <xf numFmtId="3" fontId="25" fillId="0" borderId="0" xfId="111" applyNumberFormat="1" applyFont="1" applyFill="1" applyBorder="1" applyAlignment="1">
      <alignment horizontal="center"/>
      <protection/>
    </xf>
    <xf numFmtId="3" fontId="18" fillId="0" borderId="0" xfId="110" applyNumberFormat="1" applyFont="1" applyFill="1" applyBorder="1" applyAlignment="1">
      <alignment vertical="center"/>
      <protection/>
    </xf>
    <xf numFmtId="0" fontId="31" fillId="0" borderId="0" xfId="0" applyFont="1" applyAlignment="1">
      <alignment horizontal="right"/>
    </xf>
    <xf numFmtId="0" fontId="104" fillId="0" borderId="20" xfId="93" applyFont="1" applyBorder="1" applyAlignment="1">
      <alignment horizontal="center"/>
      <protection/>
    </xf>
    <xf numFmtId="0" fontId="104" fillId="0" borderId="21" xfId="93" applyFont="1" applyBorder="1" applyAlignment="1">
      <alignment horizontal="center"/>
      <protection/>
    </xf>
    <xf numFmtId="3" fontId="25" fillId="0" borderId="10" xfId="110" applyNumberFormat="1" applyFont="1" applyFill="1" applyBorder="1" applyAlignment="1">
      <alignment vertical="center"/>
      <protection/>
    </xf>
    <xf numFmtId="3" fontId="31" fillId="0" borderId="0" xfId="110" applyNumberFormat="1" applyFont="1" applyFill="1" applyBorder="1" applyAlignment="1">
      <alignment vertical="center"/>
      <protection/>
    </xf>
    <xf numFmtId="3" fontId="31" fillId="0" borderId="12" xfId="110" applyNumberFormat="1" applyFont="1" applyFill="1" applyBorder="1" applyAlignment="1">
      <alignment horizontal="right"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3" fontId="99" fillId="0" borderId="62" xfId="93" applyNumberFormat="1" applyFont="1" applyBorder="1">
      <alignment/>
      <protection/>
    </xf>
    <xf numFmtId="0" fontId="104" fillId="0" borderId="22" xfId="93" applyFont="1" applyBorder="1" applyAlignment="1">
      <alignment horizontal="center"/>
      <protection/>
    </xf>
    <xf numFmtId="0" fontId="99" fillId="0" borderId="79" xfId="93" applyFont="1" applyBorder="1">
      <alignment/>
      <protection/>
    </xf>
    <xf numFmtId="3" fontId="101" fillId="0" borderId="47" xfId="93" applyNumberFormat="1" applyFont="1" applyBorder="1">
      <alignment/>
      <protection/>
    </xf>
    <xf numFmtId="3" fontId="101" fillId="0" borderId="48" xfId="93" applyNumberFormat="1" applyFont="1" applyBorder="1">
      <alignment/>
      <protection/>
    </xf>
    <xf numFmtId="0" fontId="18" fillId="0" borderId="11" xfId="101" applyFont="1" applyBorder="1">
      <alignment/>
      <protection/>
    </xf>
    <xf numFmtId="3" fontId="18" fillId="0" borderId="11" xfId="105" applyNumberFormat="1" applyFont="1" applyBorder="1">
      <alignment/>
      <protection/>
    </xf>
    <xf numFmtId="3" fontId="30" fillId="0" borderId="49" xfId="102" applyNumberFormat="1" applyFont="1" applyBorder="1" applyAlignment="1">
      <alignment vertical="center"/>
      <protection/>
    </xf>
    <xf numFmtId="0" fontId="47" fillId="18" borderId="22" xfId="0" applyFont="1" applyFill="1" applyBorder="1" applyAlignment="1">
      <alignment wrapText="1"/>
    </xf>
    <xf numFmtId="0" fontId="56" fillId="0" borderId="23" xfId="102" applyFont="1" applyBorder="1" applyAlignment="1">
      <alignment vertical="center"/>
      <protection/>
    </xf>
    <xf numFmtId="0" fontId="56" fillId="0" borderId="14" xfId="102" applyFont="1" applyBorder="1" applyAlignment="1">
      <alignment vertical="center"/>
      <protection/>
    </xf>
    <xf numFmtId="3" fontId="9" fillId="0" borderId="0" xfId="106" applyNumberFormat="1">
      <alignment/>
      <protection/>
    </xf>
    <xf numFmtId="3" fontId="18" fillId="0" borderId="11" xfId="110" applyNumberFormat="1" applyFont="1" applyBorder="1" applyAlignment="1">
      <alignment horizontal="right" vertical="center"/>
      <protection/>
    </xf>
    <xf numFmtId="0" fontId="47" fillId="0" borderId="57" xfId="104" applyFont="1" applyFill="1" applyBorder="1" applyAlignment="1">
      <alignment vertic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5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3" fontId="47" fillId="0" borderId="0" xfId="0" applyNumberFormat="1" applyFont="1" applyAlignment="1">
      <alignment/>
    </xf>
    <xf numFmtId="0" fontId="57" fillId="0" borderId="11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5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 horizontal="left"/>
    </xf>
    <xf numFmtId="3" fontId="47" fillId="0" borderId="1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108" fillId="0" borderId="21" xfId="0" applyFont="1" applyBorder="1" applyAlignment="1">
      <alignment horizontal="left"/>
    </xf>
    <xf numFmtId="3" fontId="108" fillId="0" borderId="21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4" fillId="0" borderId="21" xfId="0" applyFont="1" applyFill="1" applyBorder="1" applyAlignment="1">
      <alignment horizontal="left"/>
    </xf>
    <xf numFmtId="3" fontId="48" fillId="0" borderId="21" xfId="0" applyNumberFormat="1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48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3" fontId="48" fillId="0" borderId="0" xfId="0" applyNumberFormat="1" applyFont="1" applyBorder="1" applyAlignment="1">
      <alignment/>
    </xf>
    <xf numFmtId="0" fontId="47" fillId="0" borderId="0" xfId="115" applyFont="1" applyBorder="1" applyAlignment="1">
      <alignment horizontal="center"/>
      <protection/>
    </xf>
    <xf numFmtId="3" fontId="47" fillId="0" borderId="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3" fontId="10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20" fillId="0" borderId="21" xfId="0" applyFont="1" applyBorder="1" applyAlignment="1">
      <alignment horizontal="left" vertical="center"/>
    </xf>
    <xf numFmtId="3" fontId="18" fillId="0" borderId="0" xfId="110" applyNumberFormat="1" applyFont="1" applyFill="1" applyBorder="1" applyAlignment="1">
      <alignment horizontal="right" vertical="center"/>
      <protection/>
    </xf>
    <xf numFmtId="0" fontId="44" fillId="0" borderId="0" xfId="0" applyFont="1" applyFill="1" applyBorder="1" applyAlignment="1">
      <alignment/>
    </xf>
    <xf numFmtId="3" fontId="18" fillId="0" borderId="0" xfId="111" applyNumberFormat="1" applyFont="1" applyFill="1" applyAlignment="1">
      <alignment horizontal="right" vertical="center"/>
      <protection/>
    </xf>
    <xf numFmtId="3" fontId="31" fillId="0" borderId="0" xfId="110" applyNumberFormat="1" applyFont="1" applyAlignment="1">
      <alignment vertical="center"/>
      <protection/>
    </xf>
    <xf numFmtId="3" fontId="30" fillId="0" borderId="38" xfId="113" applyNumberFormat="1" applyFont="1" applyBorder="1" applyAlignment="1">
      <alignment vertical="center"/>
      <protection/>
    </xf>
    <xf numFmtId="0" fontId="81" fillId="0" borderId="0" xfId="110" applyFont="1" applyAlignment="1">
      <alignment horizontal="right"/>
      <protection/>
    </xf>
    <xf numFmtId="0" fontId="81" fillId="0" borderId="0" xfId="110" applyFont="1" applyFill="1" applyAlignment="1">
      <alignment horizontal="right"/>
      <protection/>
    </xf>
    <xf numFmtId="0" fontId="85" fillId="0" borderId="0" xfId="110" applyFont="1" applyFill="1" applyAlignment="1">
      <alignment/>
      <protection/>
    </xf>
    <xf numFmtId="0" fontId="86" fillId="0" borderId="0" xfId="110" applyFont="1" applyFill="1" applyAlignment="1">
      <alignment/>
      <protection/>
    </xf>
    <xf numFmtId="0" fontId="80" fillId="0" borderId="0" xfId="110" applyFont="1" applyAlignment="1">
      <alignment/>
      <protection/>
    </xf>
    <xf numFmtId="0" fontId="86" fillId="0" borderId="0" xfId="110" applyFont="1" applyAlignment="1">
      <alignment/>
      <protection/>
    </xf>
    <xf numFmtId="0" fontId="87" fillId="0" borderId="0" xfId="110" applyFont="1" applyAlignment="1">
      <alignment horizontal="right"/>
      <protection/>
    </xf>
    <xf numFmtId="0" fontId="87" fillId="0" borderId="0" xfId="110" applyFont="1" applyFill="1" applyAlignment="1">
      <alignment horizontal="right"/>
      <protection/>
    </xf>
    <xf numFmtId="0" fontId="88" fillId="0" borderId="0" xfId="110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80" fillId="0" borderId="0" xfId="0" applyFont="1" applyAlignment="1">
      <alignment/>
    </xf>
    <xf numFmtId="3" fontId="80" fillId="0" borderId="0" xfId="0" applyNumberFormat="1" applyFont="1" applyBorder="1" applyAlignment="1">
      <alignment horizontal="right"/>
    </xf>
    <xf numFmtId="0" fontId="32" fillId="0" borderId="0" xfId="110" applyFont="1" applyFill="1" applyAlignment="1">
      <alignment/>
      <protection/>
    </xf>
    <xf numFmtId="3" fontId="25" fillId="0" borderId="0" xfId="110" applyNumberFormat="1" applyFont="1" applyFill="1" applyBorder="1" applyAlignment="1">
      <alignment/>
      <protection/>
    </xf>
    <xf numFmtId="0" fontId="21" fillId="0" borderId="0" xfId="110" applyFont="1" applyFill="1" applyBorder="1" applyAlignment="1">
      <alignment/>
      <protection/>
    </xf>
    <xf numFmtId="3" fontId="66" fillId="0" borderId="0" xfId="106" applyNumberFormat="1" applyFont="1">
      <alignment/>
      <protection/>
    </xf>
    <xf numFmtId="3" fontId="9" fillId="0" borderId="0" xfId="106" applyNumberFormat="1" applyAlignment="1">
      <alignment vertical="center"/>
      <protection/>
    </xf>
    <xf numFmtId="3" fontId="26" fillId="0" borderId="0" xfId="106" applyNumberFormat="1" applyFont="1">
      <alignment/>
      <protection/>
    </xf>
    <xf numFmtId="164" fontId="59" fillId="0" borderId="0" xfId="106" applyNumberFormat="1" applyFont="1">
      <alignment/>
      <protection/>
    </xf>
    <xf numFmtId="164" fontId="59" fillId="0" borderId="0" xfId="106" applyNumberFormat="1" applyFont="1" applyAlignment="1">
      <alignment wrapText="1"/>
      <protection/>
    </xf>
    <xf numFmtId="164" fontId="9" fillId="0" borderId="0" xfId="106" applyNumberFormat="1">
      <alignment/>
      <protection/>
    </xf>
    <xf numFmtId="2" fontId="59" fillId="0" borderId="0" xfId="106" applyNumberFormat="1" applyFont="1">
      <alignment/>
      <protection/>
    </xf>
    <xf numFmtId="0" fontId="18" fillId="0" borderId="0" xfId="110" applyFont="1" applyAlignment="1">
      <alignment/>
      <protection/>
    </xf>
    <xf numFmtId="0" fontId="18" fillId="0" borderId="0" xfId="110" applyFont="1" applyFill="1" applyAlignment="1">
      <alignment/>
      <protection/>
    </xf>
    <xf numFmtId="0" fontId="81" fillId="0" borderId="0" xfId="101" applyFont="1" applyFill="1" applyAlignment="1">
      <alignment/>
      <protection/>
    </xf>
    <xf numFmtId="0" fontId="82" fillId="0" borderId="0" xfId="101" applyFont="1" applyFill="1" applyAlignment="1">
      <alignment/>
      <protection/>
    </xf>
    <xf numFmtId="3" fontId="99" fillId="0" borderId="26" xfId="93" applyNumberFormat="1" applyFont="1" applyFill="1" applyBorder="1">
      <alignment/>
      <protection/>
    </xf>
    <xf numFmtId="3" fontId="99" fillId="0" borderId="74" xfId="93" applyNumberFormat="1" applyFont="1" applyFill="1" applyBorder="1">
      <alignment/>
      <protection/>
    </xf>
    <xf numFmtId="3" fontId="99" fillId="0" borderId="52" xfId="93" applyNumberFormat="1" applyFont="1" applyFill="1" applyBorder="1">
      <alignment/>
      <protection/>
    </xf>
    <xf numFmtId="0" fontId="102" fillId="0" borderId="28" xfId="93" applyFont="1" applyBorder="1" applyAlignment="1">
      <alignment wrapText="1"/>
      <protection/>
    </xf>
    <xf numFmtId="3" fontId="31" fillId="0" borderId="0" xfId="110" applyNumberFormat="1" applyFont="1" applyFill="1" applyBorder="1" applyAlignment="1">
      <alignment horizontal="center"/>
      <protection/>
    </xf>
    <xf numFmtId="3" fontId="31" fillId="0" borderId="0" xfId="110" applyNumberFormat="1" applyFont="1" applyFill="1" applyBorder="1" applyAlignment="1">
      <alignment/>
      <protection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47" fillId="0" borderId="0" xfId="0" applyFont="1" applyBorder="1" applyAlignment="1">
      <alignment/>
    </xf>
    <xf numFmtId="0" fontId="31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3" fontId="18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49" fontId="81" fillId="0" borderId="11" xfId="0" applyNumberFormat="1" applyFont="1" applyBorder="1" applyAlignment="1">
      <alignment horizontal="right"/>
    </xf>
    <xf numFmtId="3" fontId="81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56" fillId="0" borderId="16" xfId="102" applyFont="1" applyBorder="1" applyAlignment="1">
      <alignment vertical="center"/>
      <protection/>
    </xf>
    <xf numFmtId="0" fontId="20" fillId="0" borderId="0" xfId="0" applyFont="1" applyBorder="1" applyAlignment="1">
      <alignment horizontal="left"/>
    </xf>
    <xf numFmtId="3" fontId="25" fillId="0" borderId="0" xfId="110" applyNumberFormat="1" applyFont="1" applyFill="1" applyBorder="1" applyAlignment="1">
      <alignment horizontal="right"/>
      <protection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25" fillId="0" borderId="11" xfId="110" applyNumberFormat="1" applyFont="1" applyFill="1" applyBorder="1" applyAlignment="1">
      <alignment horizontal="right" vertical="center"/>
      <protection/>
    </xf>
    <xf numFmtId="0" fontId="19" fillId="0" borderId="0" xfId="101" applyFont="1" applyAlignment="1">
      <alignment/>
      <protection/>
    </xf>
    <xf numFmtId="3" fontId="18" fillId="0" borderId="0" xfId="110" applyNumberFormat="1" applyFont="1" applyFill="1" applyBorder="1" applyAlignment="1">
      <alignment horizontal="center" vertical="center"/>
      <protection/>
    </xf>
    <xf numFmtId="3" fontId="18" fillId="0" borderId="0" xfId="110" applyNumberFormat="1" applyFont="1" applyFill="1" applyBorder="1" applyAlignment="1">
      <alignment horizontal="center"/>
      <protection/>
    </xf>
    <xf numFmtId="0" fontId="18" fillId="0" borderId="0" xfId="101" applyFont="1" applyBorder="1" applyAlignment="1">
      <alignment vertical="center"/>
      <protection/>
    </xf>
    <xf numFmtId="3" fontId="18" fillId="0" borderId="0" xfId="111" applyNumberFormat="1" applyFont="1" applyFill="1" applyBorder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110" applyFont="1" applyFill="1" applyAlignment="1">
      <alignment vertical="center"/>
      <protection/>
    </xf>
    <xf numFmtId="0" fontId="51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19" fillId="0" borderId="0" xfId="101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101" applyFont="1" applyAlignment="1">
      <alignment/>
      <protection/>
    </xf>
    <xf numFmtId="0" fontId="3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50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74" fillId="0" borderId="0" xfId="109" applyFont="1" applyAlignment="1">
      <alignment horizontal="center" wrapText="1"/>
      <protection/>
    </xf>
    <xf numFmtId="0" fontId="0" fillId="0" borderId="0" xfId="0" applyAlignment="1">
      <alignment/>
    </xf>
    <xf numFmtId="0" fontId="19" fillId="0" borderId="0" xfId="110" applyFont="1" applyAlignment="1">
      <alignment horizontal="center" vertical="center"/>
      <protection/>
    </xf>
    <xf numFmtId="0" fontId="10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110" applyFont="1" applyAlignment="1">
      <alignment horizontal="right" vertical="center"/>
      <protection/>
    </xf>
    <xf numFmtId="3" fontId="71" fillId="0" borderId="0" xfId="110" applyNumberFormat="1" applyFont="1" applyBorder="1" applyAlignment="1">
      <alignment horizontal="center"/>
      <protection/>
    </xf>
    <xf numFmtId="0" fontId="74" fillId="0" borderId="0" xfId="113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33" fillId="0" borderId="30" xfId="113" applyFont="1" applyBorder="1" applyAlignment="1">
      <alignment horizontal="center" vertical="center" wrapText="1"/>
      <protection/>
    </xf>
    <xf numFmtId="0" fontId="33" fillId="0" borderId="24" xfId="113" applyFont="1" applyBorder="1" applyAlignment="1">
      <alignment horizontal="center" vertical="center"/>
      <protection/>
    </xf>
    <xf numFmtId="0" fontId="33" fillId="0" borderId="31" xfId="113" applyFont="1" applyBorder="1" applyAlignment="1">
      <alignment horizontal="center" vertical="center" wrapText="1"/>
      <protection/>
    </xf>
    <xf numFmtId="0" fontId="33" fillId="0" borderId="43" xfId="113" applyFont="1" applyBorder="1" applyAlignment="1">
      <alignment horizontal="center" vertical="center"/>
      <protection/>
    </xf>
    <xf numFmtId="0" fontId="33" fillId="0" borderId="30" xfId="113" applyFont="1" applyBorder="1" applyAlignment="1">
      <alignment horizontal="center" vertical="center"/>
      <protection/>
    </xf>
    <xf numFmtId="0" fontId="33" fillId="0" borderId="23" xfId="113" applyFont="1" applyBorder="1" applyAlignment="1">
      <alignment horizontal="center" vertical="center"/>
      <protection/>
    </xf>
    <xf numFmtId="0" fontId="33" fillId="0" borderId="29" xfId="113" applyFont="1" applyBorder="1" applyAlignment="1">
      <alignment horizontal="center" vertical="center" wrapText="1"/>
      <protection/>
    </xf>
    <xf numFmtId="0" fontId="33" fillId="0" borderId="32" xfId="113" applyFont="1" applyBorder="1" applyAlignment="1">
      <alignment horizontal="center" vertical="center" wrapText="1"/>
      <protection/>
    </xf>
    <xf numFmtId="0" fontId="7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8" fillId="0" borderId="2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108" fillId="0" borderId="11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108" fillId="0" borderId="21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51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0" fontId="48" fillId="0" borderId="21" xfId="0" applyFont="1" applyBorder="1" applyAlignment="1">
      <alignment wrapText="1"/>
    </xf>
    <xf numFmtId="0" fontId="75" fillId="0" borderId="0" xfId="102" applyFont="1" applyAlignment="1">
      <alignment horizontal="center"/>
      <protection/>
    </xf>
    <xf numFmtId="0" fontId="51" fillId="0" borderId="0" xfId="103" applyFont="1" applyAlignment="1">
      <alignment horizontal="center"/>
      <protection/>
    </xf>
    <xf numFmtId="0" fontId="51" fillId="0" borderId="0" xfId="105" applyFont="1" applyAlignment="1">
      <alignment horizontal="center"/>
      <protection/>
    </xf>
    <xf numFmtId="0" fontId="31" fillId="0" borderId="20" xfId="105" applyFont="1" applyBorder="1" applyAlignment="1">
      <alignment horizontal="left"/>
      <protection/>
    </xf>
    <xf numFmtId="0" fontId="31" fillId="0" borderId="21" xfId="105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44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44" fillId="0" borderId="22" xfId="0" applyFont="1" applyBorder="1" applyAlignment="1">
      <alignment/>
    </xf>
    <xf numFmtId="0" fontId="67" fillId="0" borderId="20" xfId="106" applyFont="1" applyBorder="1" applyAlignment="1">
      <alignment vertical="center" wrapText="1"/>
      <protection/>
    </xf>
    <xf numFmtId="0" fontId="26" fillId="0" borderId="13" xfId="106" applyFont="1" applyBorder="1" applyAlignment="1">
      <alignment vertical="center" wrapText="1"/>
      <protection/>
    </xf>
    <xf numFmtId="0" fontId="54" fillId="0" borderId="20" xfId="107" applyFont="1" applyBorder="1" applyAlignment="1">
      <alignment horizontal="center"/>
      <protection/>
    </xf>
    <xf numFmtId="0" fontId="54" fillId="0" borderId="21" xfId="107" applyFont="1" applyBorder="1" applyAlignment="1">
      <alignment horizontal="center"/>
      <protection/>
    </xf>
    <xf numFmtId="0" fontId="54" fillId="0" borderId="13" xfId="107" applyFont="1" applyBorder="1" applyAlignment="1">
      <alignment horizontal="center"/>
      <protection/>
    </xf>
    <xf numFmtId="0" fontId="38" fillId="0" borderId="0" xfId="107" applyFont="1" applyAlignment="1">
      <alignment horizontal="center"/>
      <protection/>
    </xf>
    <xf numFmtId="0" fontId="104" fillId="0" borderId="27" xfId="93" applyFont="1" applyBorder="1" applyAlignment="1">
      <alignment horizontal="center" vertical="center" wrapText="1"/>
      <protection/>
    </xf>
    <xf numFmtId="0" fontId="104" fillId="0" borderId="24" xfId="93" applyFont="1" applyBorder="1" applyAlignment="1">
      <alignment horizontal="center" vertical="center" wrapText="1"/>
      <protection/>
    </xf>
    <xf numFmtId="0" fontId="104" fillId="0" borderId="20" xfId="93" applyFont="1" applyBorder="1" applyAlignment="1">
      <alignment horizontal="center"/>
      <protection/>
    </xf>
    <xf numFmtId="0" fontId="104" fillId="0" borderId="21" xfId="93" applyFont="1" applyBorder="1" applyAlignment="1">
      <alignment horizontal="center"/>
      <protection/>
    </xf>
    <xf numFmtId="0" fontId="104" fillId="0" borderId="13" xfId="93" applyFont="1" applyBorder="1" applyAlignment="1">
      <alignment horizontal="center"/>
      <protection/>
    </xf>
    <xf numFmtId="0" fontId="104" fillId="0" borderId="27" xfId="93" applyFont="1" applyBorder="1" applyAlignment="1">
      <alignment horizontal="center" vertical="center"/>
      <protection/>
    </xf>
    <xf numFmtId="0" fontId="104" fillId="0" borderId="24" xfId="93" applyFont="1" applyBorder="1" applyAlignment="1">
      <alignment horizontal="center" vertical="center"/>
      <protection/>
    </xf>
    <xf numFmtId="0" fontId="104" fillId="0" borderId="15" xfId="93" applyFont="1" applyBorder="1" applyAlignment="1">
      <alignment horizontal="center" vertical="center" wrapText="1"/>
      <protection/>
    </xf>
    <xf numFmtId="0" fontId="104" fillId="0" borderId="17" xfId="93" applyFont="1" applyBorder="1" applyAlignment="1">
      <alignment horizontal="center" vertical="center" wrapText="1"/>
      <protection/>
    </xf>
    <xf numFmtId="0" fontId="79" fillId="0" borderId="0" xfId="93" applyFont="1" applyBorder="1" applyAlignment="1">
      <alignment horizontal="center"/>
      <protection/>
    </xf>
    <xf numFmtId="0" fontId="79" fillId="0" borderId="0" xfId="93" applyFont="1" applyBorder="1" applyAlignment="1">
      <alignment horizontal="center" wrapText="1"/>
      <protection/>
    </xf>
    <xf numFmtId="0" fontId="51" fillId="0" borderId="0" xfId="104" applyFont="1" applyAlignment="1">
      <alignment horizontal="center" vertical="center"/>
      <protection/>
    </xf>
    <xf numFmtId="0" fontId="76" fillId="0" borderId="0" xfId="102" applyFont="1" applyAlignment="1">
      <alignment/>
      <protection/>
    </xf>
    <xf numFmtId="0" fontId="0" fillId="0" borderId="0" xfId="95" applyAlignment="1">
      <alignment/>
      <protection/>
    </xf>
    <xf numFmtId="0" fontId="75" fillId="0" borderId="0" xfId="102" applyFont="1" applyAlignment="1">
      <alignment horizontal="center" vertical="center"/>
      <protection/>
    </xf>
  </cellXfs>
  <cellStyles count="11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 2" xfId="93"/>
    <cellStyle name="Normál 2 2" xfId="94"/>
    <cellStyle name="Normál 3" xfId="95"/>
    <cellStyle name="Normál 3 2" xfId="96"/>
    <cellStyle name="Normál 4" xfId="97"/>
    <cellStyle name="Normál 4 2" xfId="98"/>
    <cellStyle name="Normál 5" xfId="99"/>
    <cellStyle name="Normál 6" xfId="100"/>
    <cellStyle name="Normál_1. mell Az önkormányzat 2011. költségvetés címrendje" xfId="101"/>
    <cellStyle name="Normál_10. melléklet a 2011. évi működési bevételek és kiadások mérlege" xfId="102"/>
    <cellStyle name="Normál_11. mellékl. a 2011. évi telj_felhalmozási bevételek és kiadások  előir. mérlege" xfId="103"/>
    <cellStyle name="Normál_11. mellékl. a 2011. évi telj_felhalmozási bevételek és kiadások  előir. mérlege 2" xfId="104"/>
    <cellStyle name="Normál_12. sz melléklet 2011 evi összevont mérleg" xfId="105"/>
    <cellStyle name="Normál_14. mell 2011. évi előirányzat-felhasználási ütemterv" xfId="106"/>
    <cellStyle name="Normál_16. számú mell az ózd v. önkormányzat 2011. évi közvetett támogatásai" xfId="107"/>
    <cellStyle name="Normál_2.c. melléklet I.22." xfId="108"/>
    <cellStyle name="Normál_3 sz mell 2011évi bevételi források int részletezése" xfId="109"/>
    <cellStyle name="Normál_4_5_ mell 2011" xfId="110"/>
    <cellStyle name="Normál_4_5_ mell 2011 2" xfId="111"/>
    <cellStyle name="Normál_4_5_ mell 2011_Több éves kihat.kötváll., Uniós" xfId="112"/>
    <cellStyle name="Normál_6 sz mell ktgvszervek támogatása 2011" xfId="113"/>
    <cellStyle name="Normál_8_9 mell 2011" xfId="114"/>
    <cellStyle name="Normál_8_9 mell 2011 2" xfId="115"/>
    <cellStyle name="Normál_8_9 mell 2011_2012. évi uniós" xfId="116"/>
    <cellStyle name="Normál_8_9 mell 2011_Több éves kihat.kötváll., Uniós" xfId="117"/>
    <cellStyle name="Összesen" xfId="118"/>
    <cellStyle name="Összesen 2" xfId="119"/>
    <cellStyle name="Currency" xfId="120"/>
    <cellStyle name="Currency [0]" xfId="121"/>
    <cellStyle name="Rossz" xfId="122"/>
    <cellStyle name="Rossz 2" xfId="123"/>
    <cellStyle name="Semleges" xfId="124"/>
    <cellStyle name="Semleges 2" xfId="125"/>
    <cellStyle name="Számítás" xfId="126"/>
    <cellStyle name="Számítás 2" xfId="127"/>
    <cellStyle name="Percent" xfId="128"/>
    <cellStyle name="Százalék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zoomScale="120" zoomScaleNormal="120" zoomScalePageLayoutView="0" workbookViewId="0" topLeftCell="A1">
      <selection activeCell="I1" sqref="I1"/>
    </sheetView>
  </sheetViews>
  <sheetFormatPr defaultColWidth="9.00390625" defaultRowHeight="12.75"/>
  <cols>
    <col min="1" max="1" width="4.75390625" style="2" customWidth="1"/>
    <col min="2" max="2" width="5.375" style="2" customWidth="1"/>
    <col min="3" max="3" width="7.375" style="2" customWidth="1"/>
    <col min="4" max="4" width="5.25390625" style="2" customWidth="1"/>
    <col min="5" max="11" width="9.125" style="2" customWidth="1"/>
    <col min="12" max="12" width="4.625" style="2" customWidth="1"/>
    <col min="13" max="16384" width="9.125" style="2" customWidth="1"/>
  </cols>
  <sheetData>
    <row r="1" spans="2:9" ht="13.5">
      <c r="B1" s="1"/>
      <c r="C1" s="1"/>
      <c r="D1" s="1"/>
      <c r="E1" s="1"/>
      <c r="F1" s="1"/>
      <c r="G1" s="1"/>
      <c r="I1" s="153" t="s">
        <v>849</v>
      </c>
    </row>
    <row r="2" spans="2:11" ht="13.5">
      <c r="B2" s="1"/>
      <c r="C2" s="1"/>
      <c r="D2" s="1"/>
      <c r="E2" s="1"/>
      <c r="F2" s="1"/>
      <c r="G2" s="1"/>
      <c r="I2" s="152" t="s">
        <v>258</v>
      </c>
      <c r="J2" s="1"/>
      <c r="K2" s="3"/>
    </row>
    <row r="3" spans="2:11" ht="6" customHeight="1">
      <c r="B3" s="1"/>
      <c r="C3" s="1"/>
      <c r="D3" s="1"/>
      <c r="E3" s="1"/>
      <c r="F3" s="1"/>
      <c r="G3" s="1"/>
      <c r="H3" s="4"/>
      <c r="I3" s="5"/>
      <c r="J3" s="1"/>
      <c r="K3" s="6"/>
    </row>
    <row r="4" spans="2:11" ht="15" customHeight="1">
      <c r="B4" s="1"/>
      <c r="C4" s="1"/>
      <c r="D4" s="1"/>
      <c r="E4" s="1"/>
      <c r="F4" s="1"/>
      <c r="G4" s="1"/>
      <c r="H4" s="4"/>
      <c r="I4" s="5"/>
      <c r="J4" s="1"/>
      <c r="K4" s="6"/>
    </row>
    <row r="5" spans="2:10" s="8" customFormat="1" ht="15">
      <c r="B5" s="7" t="s">
        <v>774</v>
      </c>
      <c r="C5" s="7"/>
      <c r="D5" s="7"/>
      <c r="E5" s="7"/>
      <c r="F5" s="7"/>
      <c r="G5" s="7"/>
      <c r="H5" s="7"/>
      <c r="I5" s="7"/>
      <c r="J5" s="7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6"/>
    </row>
    <row r="7" spans="2:11" ht="6" customHeight="1">
      <c r="B7" s="1"/>
      <c r="C7" s="1"/>
      <c r="D7" s="1"/>
      <c r="E7" s="1"/>
      <c r="F7" s="1"/>
      <c r="G7" s="1"/>
      <c r="H7" s="1"/>
      <c r="I7" s="1"/>
      <c r="J7" s="1"/>
      <c r="K7" s="6"/>
    </row>
    <row r="8" spans="2:11" ht="13.5">
      <c r="B8" s="1237" t="s">
        <v>259</v>
      </c>
      <c r="C8" s="1238"/>
      <c r="D8" s="1238"/>
      <c r="E8" s="1238"/>
      <c r="F8" s="1238"/>
      <c r="G8" s="1238"/>
      <c r="H8" s="1238"/>
      <c r="I8" s="1238"/>
      <c r="J8" s="1238"/>
      <c r="K8" s="6"/>
    </row>
    <row r="9" spans="2:11" ht="6" customHeight="1">
      <c r="B9" s="1"/>
      <c r="C9" s="1"/>
      <c r="D9" s="1"/>
      <c r="E9" s="5"/>
      <c r="F9" s="1"/>
      <c r="G9" s="1"/>
      <c r="H9" s="1"/>
      <c r="I9" s="1"/>
      <c r="J9" s="1"/>
      <c r="K9" s="6"/>
    </row>
    <row r="10" spans="2:11" s="10" customFormat="1" ht="15.75">
      <c r="B10" s="1" t="s">
        <v>260</v>
      </c>
      <c r="C10" s="1"/>
      <c r="D10" s="1"/>
      <c r="E10" s="1"/>
      <c r="F10" s="1"/>
      <c r="G10" s="1"/>
      <c r="H10" s="1"/>
      <c r="I10" s="1"/>
      <c r="J10" s="1"/>
      <c r="K10" s="6"/>
    </row>
    <row r="11" spans="2:11" s="10" customFormat="1" ht="15.75">
      <c r="B11" s="1" t="s">
        <v>261</v>
      </c>
      <c r="C11" s="1"/>
      <c r="D11" s="11" t="s">
        <v>262</v>
      </c>
      <c r="E11" s="12"/>
      <c r="F11" s="12"/>
      <c r="G11" s="12"/>
      <c r="H11" s="12"/>
      <c r="I11" s="12"/>
      <c r="J11" s="1"/>
      <c r="K11" s="6"/>
    </row>
    <row r="12" spans="2:11" s="10" customFormat="1" ht="15.75">
      <c r="B12" s="1"/>
      <c r="C12" s="1"/>
      <c r="D12" s="12"/>
      <c r="E12" s="12"/>
      <c r="F12" s="12"/>
      <c r="G12" s="12"/>
      <c r="H12" s="12"/>
      <c r="I12" s="12"/>
      <c r="J12" s="1"/>
      <c r="K12" s="6"/>
    </row>
    <row r="13" spans="2:11" s="10" customFormat="1" ht="15.75">
      <c r="B13" s="1" t="s">
        <v>263</v>
      </c>
      <c r="C13" s="1"/>
      <c r="D13" s="1" t="s">
        <v>635</v>
      </c>
      <c r="E13" s="1"/>
      <c r="F13" s="1"/>
      <c r="G13" s="1"/>
      <c r="H13" s="1"/>
      <c r="I13" s="1"/>
      <c r="J13" s="1"/>
      <c r="K13" s="6"/>
    </row>
    <row r="14" spans="2:11" s="10" customFormat="1" ht="15.75">
      <c r="B14" s="1" t="s">
        <v>264</v>
      </c>
      <c r="C14" s="1"/>
      <c r="D14" s="1" t="s">
        <v>437</v>
      </c>
      <c r="E14" s="1"/>
      <c r="F14" s="1"/>
      <c r="G14" s="1"/>
      <c r="H14" s="1"/>
      <c r="I14" s="1"/>
      <c r="J14" s="1"/>
      <c r="K14" s="6"/>
    </row>
    <row r="15" spans="2:11" s="10" customFormat="1" ht="15.75">
      <c r="B15" s="1" t="s">
        <v>266</v>
      </c>
      <c r="C15" s="1"/>
      <c r="D15" s="1" t="s">
        <v>439</v>
      </c>
      <c r="E15" s="1"/>
      <c r="F15" s="1"/>
      <c r="G15" s="1"/>
      <c r="H15" s="1"/>
      <c r="I15" s="1"/>
      <c r="J15" s="1"/>
      <c r="K15" s="6"/>
    </row>
    <row r="16" spans="2:11" s="10" customFormat="1" ht="15.75">
      <c r="B16" s="1" t="s">
        <v>267</v>
      </c>
      <c r="C16" s="1"/>
      <c r="D16" s="1" t="s">
        <v>611</v>
      </c>
      <c r="E16" s="1"/>
      <c r="F16" s="1"/>
      <c r="G16" s="1"/>
      <c r="H16" s="1"/>
      <c r="I16" s="1"/>
      <c r="J16" s="1"/>
      <c r="K16" s="6"/>
    </row>
    <row r="17" spans="2:11" s="10" customFormat="1" ht="15.75">
      <c r="B17" s="1" t="s">
        <v>272</v>
      </c>
      <c r="C17" s="1"/>
      <c r="D17" s="1" t="s">
        <v>438</v>
      </c>
      <c r="E17" s="1"/>
      <c r="F17" s="1"/>
      <c r="G17" s="1"/>
      <c r="H17" s="1"/>
      <c r="I17" s="1"/>
      <c r="J17" s="1"/>
      <c r="K17" s="6"/>
    </row>
    <row r="18" spans="2:11" s="10" customFormat="1" ht="15.75">
      <c r="B18" s="1" t="s">
        <v>274</v>
      </c>
      <c r="C18" s="1"/>
      <c r="D18" s="1" t="s">
        <v>609</v>
      </c>
      <c r="E18" s="1"/>
      <c r="F18" s="1"/>
      <c r="G18" s="1"/>
      <c r="H18" s="1"/>
      <c r="I18" s="1"/>
      <c r="J18" s="1"/>
      <c r="K18" s="6"/>
    </row>
    <row r="19" spans="2:11" s="10" customFormat="1" ht="15.75">
      <c r="B19" s="1" t="s">
        <v>275</v>
      </c>
      <c r="C19" s="1"/>
      <c r="D19" s="1" t="s">
        <v>265</v>
      </c>
      <c r="E19" s="1"/>
      <c r="F19" s="1"/>
      <c r="G19" s="1"/>
      <c r="H19" s="1"/>
      <c r="I19" s="1"/>
      <c r="J19" s="1"/>
      <c r="K19" s="6"/>
    </row>
    <row r="20" spans="2:11" s="10" customFormat="1" ht="15.75">
      <c r="B20" s="1" t="s">
        <v>276</v>
      </c>
      <c r="C20" s="1"/>
      <c r="D20" s="1" t="s">
        <v>444</v>
      </c>
      <c r="E20" s="1"/>
      <c r="F20" s="1"/>
      <c r="G20" s="1"/>
      <c r="H20" s="1"/>
      <c r="I20" s="1"/>
      <c r="J20" s="1"/>
      <c r="K20" s="6"/>
    </row>
    <row r="21" spans="2:11" s="10" customFormat="1" ht="15.75">
      <c r="B21" s="1" t="s">
        <v>277</v>
      </c>
      <c r="C21" s="1"/>
      <c r="D21" s="1" t="s">
        <v>636</v>
      </c>
      <c r="E21" s="1"/>
      <c r="F21" s="1"/>
      <c r="G21" s="1"/>
      <c r="H21" s="1"/>
      <c r="I21" s="1"/>
      <c r="J21" s="1"/>
      <c r="K21" s="6"/>
    </row>
    <row r="22" spans="2:11" s="10" customFormat="1" ht="15.75">
      <c r="B22" s="1" t="s">
        <v>278</v>
      </c>
      <c r="C22" s="1"/>
      <c r="D22" s="1" t="s">
        <v>56</v>
      </c>
      <c r="E22" s="1"/>
      <c r="F22" s="1"/>
      <c r="G22" s="1"/>
      <c r="H22" s="1"/>
      <c r="I22" s="1"/>
      <c r="J22" s="1"/>
      <c r="K22" s="6"/>
    </row>
    <row r="23" spans="2:11" s="10" customFormat="1" ht="15.75"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2:11" s="10" customFormat="1" ht="15.75"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2:11" ht="13.5">
      <c r="B25" s="1237" t="s">
        <v>610</v>
      </c>
      <c r="C25" s="1238"/>
      <c r="D25" s="1238"/>
      <c r="E25" s="1238"/>
      <c r="F25" s="1238"/>
      <c r="G25" s="1238"/>
      <c r="H25" s="1238"/>
      <c r="I25" s="1238"/>
      <c r="J25" s="1238"/>
      <c r="K25" s="6"/>
    </row>
    <row r="26" spans="2:11" s="10" customFormat="1" ht="6.75" customHeight="1"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2:11" s="10" customFormat="1" ht="15.75">
      <c r="B27" s="1" t="s">
        <v>268</v>
      </c>
      <c r="C27" s="1" t="s">
        <v>22</v>
      </c>
      <c r="D27" s="1239" t="s">
        <v>172</v>
      </c>
      <c r="E27" s="1239"/>
      <c r="F27" s="1239"/>
      <c r="G27" s="1239"/>
      <c r="H27" s="1239"/>
      <c r="I27" s="1"/>
      <c r="J27" s="1"/>
      <c r="K27" s="6"/>
    </row>
    <row r="28" spans="2:11" s="10" customFormat="1" ht="15.75">
      <c r="B28" s="1"/>
      <c r="C28" s="1" t="s">
        <v>261</v>
      </c>
      <c r="D28" s="1"/>
      <c r="E28" s="1"/>
      <c r="F28" s="1"/>
      <c r="G28" s="1"/>
      <c r="H28" s="1"/>
      <c r="I28" s="1"/>
      <c r="J28" s="1"/>
      <c r="K28" s="6"/>
    </row>
    <row r="29" spans="2:11" s="15" customFormat="1" ht="15.75">
      <c r="B29" s="13" t="s">
        <v>276</v>
      </c>
      <c r="C29" s="13"/>
      <c r="D29" s="13" t="s">
        <v>304</v>
      </c>
      <c r="E29" s="13"/>
      <c r="F29" s="13"/>
      <c r="G29" s="13"/>
      <c r="H29" s="13"/>
      <c r="I29" s="13"/>
      <c r="J29" s="13"/>
      <c r="K29" s="14"/>
    </row>
    <row r="30" spans="2:11" s="10" customFormat="1" ht="15.75">
      <c r="B30" s="1"/>
      <c r="C30" s="1" t="s">
        <v>263</v>
      </c>
      <c r="D30" s="1" t="s">
        <v>271</v>
      </c>
      <c r="E30" s="1"/>
      <c r="F30" s="1"/>
      <c r="G30" s="1"/>
      <c r="H30" s="1"/>
      <c r="I30" s="1"/>
      <c r="J30" s="1"/>
      <c r="K30" s="6"/>
    </row>
    <row r="31" spans="2:11" s="10" customFormat="1" ht="15.75">
      <c r="B31" s="1"/>
      <c r="C31" s="1" t="s">
        <v>264</v>
      </c>
      <c r="D31" s="1" t="s">
        <v>23</v>
      </c>
      <c r="E31" s="1"/>
      <c r="F31" s="1"/>
      <c r="G31" s="1"/>
      <c r="H31" s="1"/>
      <c r="I31" s="1"/>
      <c r="J31" s="1"/>
      <c r="K31" s="6"/>
    </row>
    <row r="32" spans="2:11" s="10" customFormat="1" ht="15.75">
      <c r="B32" s="1"/>
      <c r="C32" s="1"/>
      <c r="D32" s="1"/>
      <c r="E32" s="1"/>
      <c r="F32" s="1"/>
      <c r="G32" s="1"/>
      <c r="H32" s="1"/>
      <c r="I32" s="1"/>
      <c r="J32" s="1"/>
      <c r="K32" s="6"/>
    </row>
    <row r="33" spans="2:11" s="15" customFormat="1" ht="15.75">
      <c r="B33" s="13" t="s">
        <v>278</v>
      </c>
      <c r="C33" s="13"/>
      <c r="D33" s="13" t="s">
        <v>56</v>
      </c>
      <c r="E33" s="13"/>
      <c r="F33" s="13"/>
      <c r="G33" s="13"/>
      <c r="H33" s="13"/>
      <c r="I33" s="13"/>
      <c r="J33" s="13"/>
      <c r="K33" s="14"/>
    </row>
    <row r="34" spans="2:11" s="10" customFormat="1" ht="5.25" customHeight="1">
      <c r="B34" s="1"/>
      <c r="C34" s="1"/>
      <c r="D34" s="1"/>
      <c r="E34" s="1"/>
      <c r="F34" s="1"/>
      <c r="G34" s="1"/>
      <c r="H34" s="1"/>
      <c r="I34" s="1"/>
      <c r="J34" s="1"/>
      <c r="K34" s="6"/>
    </row>
    <row r="35" spans="2:11" s="15" customFormat="1" ht="15.75">
      <c r="B35" s="13"/>
      <c r="C35" s="1" t="s">
        <v>263</v>
      </c>
      <c r="D35" s="1" t="s">
        <v>486</v>
      </c>
      <c r="E35" s="13"/>
      <c r="F35" s="13"/>
      <c r="G35" s="13"/>
      <c r="H35" s="13"/>
      <c r="I35" s="13"/>
      <c r="J35" s="13"/>
      <c r="K35" s="14"/>
    </row>
    <row r="36" spans="2:11" s="10" customFormat="1" ht="15.75">
      <c r="B36" s="1"/>
      <c r="C36" s="1" t="s">
        <v>264</v>
      </c>
      <c r="D36" s="1" t="s">
        <v>454</v>
      </c>
      <c r="E36" s="1"/>
      <c r="F36" s="1"/>
      <c r="G36" s="1"/>
      <c r="H36" s="1"/>
      <c r="I36" s="1"/>
      <c r="J36" s="1"/>
      <c r="K36" s="6"/>
    </row>
    <row r="37" spans="2:11" s="10" customFormat="1" ht="15.75">
      <c r="B37" s="1"/>
      <c r="C37" s="1" t="s">
        <v>266</v>
      </c>
      <c r="D37" s="1" t="s">
        <v>455</v>
      </c>
      <c r="E37" s="1"/>
      <c r="F37" s="1"/>
      <c r="G37" s="1"/>
      <c r="H37" s="1"/>
      <c r="I37" s="1"/>
      <c r="J37" s="1"/>
      <c r="K37" s="6"/>
    </row>
    <row r="38" spans="2:11" s="10" customFormat="1" ht="15.75">
      <c r="B38" s="1"/>
      <c r="C38" s="1" t="s">
        <v>267</v>
      </c>
      <c r="D38" s="1" t="s">
        <v>651</v>
      </c>
      <c r="E38" s="1"/>
      <c r="F38" s="1"/>
      <c r="G38" s="1"/>
      <c r="H38" s="1"/>
      <c r="I38" s="1"/>
      <c r="J38" s="1"/>
      <c r="K38" s="6"/>
    </row>
    <row r="39" spans="2:11" s="10" customFormat="1" ht="15.75">
      <c r="B39" s="1"/>
      <c r="C39" s="1" t="s">
        <v>272</v>
      </c>
      <c r="D39" s="1" t="s">
        <v>456</v>
      </c>
      <c r="E39" s="1"/>
      <c r="F39" s="1"/>
      <c r="G39" s="1"/>
      <c r="H39" s="1"/>
      <c r="I39" s="1"/>
      <c r="J39" s="1"/>
      <c r="K39" s="6"/>
    </row>
    <row r="40" spans="2:11" s="10" customFormat="1" ht="15.75">
      <c r="B40" s="1"/>
      <c r="C40" s="1" t="s">
        <v>274</v>
      </c>
      <c r="D40" s="1" t="s">
        <v>435</v>
      </c>
      <c r="E40" s="1"/>
      <c r="F40" s="1"/>
      <c r="G40" s="1"/>
      <c r="H40" s="1"/>
      <c r="I40" s="1"/>
      <c r="J40" s="1"/>
      <c r="K40" s="6"/>
    </row>
    <row r="41" spans="2:11" s="10" customFormat="1" ht="15.75">
      <c r="B41" s="1"/>
      <c r="C41" s="1" t="s">
        <v>275</v>
      </c>
      <c r="D41" s="1" t="s">
        <v>457</v>
      </c>
      <c r="E41" s="1"/>
      <c r="F41" s="1"/>
      <c r="G41" s="1"/>
      <c r="H41" s="1"/>
      <c r="I41" s="1"/>
      <c r="J41" s="1"/>
      <c r="K41" s="6"/>
    </row>
    <row r="42" spans="2:11" s="10" customFormat="1" ht="15.75">
      <c r="B42" s="1"/>
      <c r="C42" s="1" t="s">
        <v>276</v>
      </c>
      <c r="D42" s="1" t="s">
        <v>458</v>
      </c>
      <c r="E42" s="1"/>
      <c r="F42" s="1"/>
      <c r="G42" s="1"/>
      <c r="H42" s="1"/>
      <c r="I42" s="1"/>
      <c r="J42" s="1"/>
      <c r="K42" s="6"/>
    </row>
    <row r="43" spans="2:13" s="10" customFormat="1" ht="15.75">
      <c r="B43" s="1"/>
      <c r="C43" s="1" t="s">
        <v>277</v>
      </c>
      <c r="D43" s="1" t="s">
        <v>459</v>
      </c>
      <c r="E43" s="1"/>
      <c r="F43" s="1"/>
      <c r="G43" s="1"/>
      <c r="H43" s="1"/>
      <c r="I43" s="1"/>
      <c r="J43" s="1"/>
      <c r="K43" s="6"/>
      <c r="L43" s="1"/>
      <c r="M43" s="1"/>
    </row>
    <row r="44" spans="2:11" s="10" customFormat="1" ht="15.75">
      <c r="B44" s="1"/>
      <c r="C44" s="1" t="s">
        <v>278</v>
      </c>
      <c r="D44" s="1" t="s">
        <v>460</v>
      </c>
      <c r="E44" s="1"/>
      <c r="F44" s="1"/>
      <c r="G44" s="1"/>
      <c r="H44" s="1"/>
      <c r="I44" s="1"/>
      <c r="J44" s="1"/>
      <c r="K44" s="6"/>
    </row>
    <row r="45" spans="2:11" s="10" customFormat="1" ht="15.75">
      <c r="B45" s="1"/>
      <c r="C45" s="1" t="s">
        <v>279</v>
      </c>
      <c r="D45" s="1" t="s">
        <v>132</v>
      </c>
      <c r="E45" s="1"/>
      <c r="F45" s="1"/>
      <c r="G45" s="1"/>
      <c r="H45" s="1"/>
      <c r="I45" s="1"/>
      <c r="J45" s="1"/>
      <c r="K45" s="6"/>
    </row>
    <row r="46" spans="2:11" s="10" customFormat="1" ht="15.75">
      <c r="B46" s="1"/>
      <c r="C46" s="1" t="s">
        <v>280</v>
      </c>
      <c r="D46" s="1" t="s">
        <v>461</v>
      </c>
      <c r="E46" s="1"/>
      <c r="F46" s="1"/>
      <c r="G46" s="1"/>
      <c r="H46" s="1"/>
      <c r="I46" s="1"/>
      <c r="J46" s="1"/>
      <c r="K46" s="6"/>
    </row>
    <row r="47" spans="2:11" s="10" customFormat="1" ht="15.75">
      <c r="B47" s="1"/>
      <c r="C47" s="11"/>
      <c r="D47" s="1"/>
      <c r="E47" s="1"/>
      <c r="F47" s="1"/>
      <c r="G47" s="1"/>
      <c r="H47" s="1"/>
      <c r="I47" s="1"/>
      <c r="J47" s="1"/>
      <c r="K47" s="6"/>
    </row>
    <row r="48" spans="2:11" s="10" customFormat="1" ht="15.75">
      <c r="B48" s="1"/>
      <c r="C48" s="11"/>
      <c r="D48" s="1"/>
      <c r="E48" s="1"/>
      <c r="F48" s="1"/>
      <c r="G48" s="1"/>
      <c r="H48" s="1"/>
      <c r="I48" s="1"/>
      <c r="J48" s="1"/>
      <c r="K48" s="6"/>
    </row>
    <row r="49" spans="2:11" s="10" customFormat="1" ht="15.75">
      <c r="B49" s="1"/>
      <c r="C49" s="11"/>
      <c r="D49" s="1"/>
      <c r="E49" s="1"/>
      <c r="F49" s="1"/>
      <c r="G49" s="1"/>
      <c r="H49" s="1"/>
      <c r="I49" s="1"/>
      <c r="J49" s="1"/>
      <c r="K49" s="6"/>
    </row>
    <row r="50" spans="2:11" s="10" customFormat="1" ht="15.75">
      <c r="B50" s="12" t="s">
        <v>283</v>
      </c>
      <c r="C50" s="12"/>
      <c r="D50" s="12"/>
      <c r="E50" s="12"/>
      <c r="F50" s="12"/>
      <c r="G50" s="12"/>
      <c r="H50" s="12"/>
      <c r="I50" s="12"/>
      <c r="J50" s="12"/>
      <c r="K50" s="6"/>
    </row>
    <row r="51" spans="2:11" s="10" customFormat="1" ht="15.75"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2:11" s="10" customFormat="1" ht="15.75"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2:11" s="10" customFormat="1" ht="15.75"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2:11" s="10" customFormat="1" ht="15.75">
      <c r="B54" s="9" t="s">
        <v>446</v>
      </c>
      <c r="C54" s="9"/>
      <c r="D54" s="9"/>
      <c r="E54" s="9"/>
      <c r="F54" s="9"/>
      <c r="G54" s="9"/>
      <c r="H54" s="9"/>
      <c r="I54" s="9"/>
      <c r="J54" s="9"/>
      <c r="K54" s="6"/>
    </row>
    <row r="55" spans="2:11" s="10" customFormat="1" ht="15.75">
      <c r="B55" s="1"/>
      <c r="C55" s="1"/>
      <c r="D55" s="1"/>
      <c r="E55" s="1"/>
      <c r="F55" s="1"/>
      <c r="G55" s="1"/>
      <c r="H55" s="1"/>
      <c r="I55" s="1"/>
      <c r="J55" s="1"/>
      <c r="K55" s="6"/>
    </row>
    <row r="56" spans="2:11" s="10" customFormat="1" ht="15.75">
      <c r="B56" s="155" t="s">
        <v>263</v>
      </c>
      <c r="C56" s="1" t="s">
        <v>406</v>
      </c>
      <c r="D56" s="1" t="s">
        <v>53</v>
      </c>
      <c r="E56" s="1"/>
      <c r="F56" s="1"/>
      <c r="G56" s="1"/>
      <c r="H56" s="1"/>
      <c r="I56" s="1"/>
      <c r="J56" s="1"/>
      <c r="K56" s="6"/>
    </row>
    <row r="57" spans="2:11" s="10" customFormat="1" ht="15.75">
      <c r="B57" s="155" t="s">
        <v>264</v>
      </c>
      <c r="C57" s="1" t="s">
        <v>407</v>
      </c>
      <c r="D57" s="1" t="s">
        <v>694</v>
      </c>
      <c r="E57" s="1"/>
      <c r="F57" s="1"/>
      <c r="G57" s="1"/>
      <c r="H57" s="1"/>
      <c r="I57" s="1"/>
      <c r="J57" s="1"/>
      <c r="K57" s="6"/>
    </row>
    <row r="58" spans="2:11" s="10" customFormat="1" ht="15.75">
      <c r="B58" s="155" t="s">
        <v>266</v>
      </c>
      <c r="C58" s="1" t="s">
        <v>408</v>
      </c>
      <c r="D58" s="1" t="s">
        <v>289</v>
      </c>
      <c r="E58" s="1"/>
      <c r="F58" s="1"/>
      <c r="G58" s="1"/>
      <c r="H58" s="1"/>
      <c r="I58" s="1"/>
      <c r="J58" s="1"/>
      <c r="K58" s="6"/>
    </row>
    <row r="59" spans="2:11" s="10" customFormat="1" ht="15.75">
      <c r="B59" s="155" t="s">
        <v>267</v>
      </c>
      <c r="C59" s="1" t="s">
        <v>409</v>
      </c>
      <c r="D59" s="1" t="s">
        <v>405</v>
      </c>
      <c r="E59" s="1"/>
      <c r="F59" s="1"/>
      <c r="G59" s="1"/>
      <c r="H59" s="1"/>
      <c r="I59" s="1"/>
      <c r="J59" s="1"/>
      <c r="K59" s="6"/>
    </row>
    <row r="60" spans="2:11" s="10" customFormat="1" ht="15.75">
      <c r="B60" s="155" t="s">
        <v>272</v>
      </c>
      <c r="C60" s="1" t="s">
        <v>410</v>
      </c>
      <c r="D60" s="1" t="s">
        <v>424</v>
      </c>
      <c r="E60" s="1"/>
      <c r="F60" s="1"/>
      <c r="G60" s="1"/>
      <c r="H60" s="1"/>
      <c r="I60" s="1"/>
      <c r="J60" s="1"/>
      <c r="K60" s="6"/>
    </row>
    <row r="61" spans="2:4" ht="12.75">
      <c r="B61" s="155" t="s">
        <v>274</v>
      </c>
      <c r="C61" s="1" t="s">
        <v>411</v>
      </c>
      <c r="D61" s="1" t="s">
        <v>285</v>
      </c>
    </row>
    <row r="62" spans="2:4" ht="12.75">
      <c r="B62" s="155" t="s">
        <v>275</v>
      </c>
      <c r="C62" s="1" t="s">
        <v>412</v>
      </c>
      <c r="D62" s="1" t="s">
        <v>284</v>
      </c>
    </row>
    <row r="63" spans="2:4" ht="12.75">
      <c r="B63" s="155" t="s">
        <v>276</v>
      </c>
      <c r="C63" s="1" t="s">
        <v>414</v>
      </c>
      <c r="D63" s="1" t="s">
        <v>413</v>
      </c>
    </row>
    <row r="64" spans="2:4" ht="12.75">
      <c r="B64" s="155" t="s">
        <v>277</v>
      </c>
      <c r="C64" s="1" t="s">
        <v>417</v>
      </c>
      <c r="D64" s="1" t="s">
        <v>282</v>
      </c>
    </row>
    <row r="67" spans="2:10" ht="13.5">
      <c r="B67" s="9" t="s">
        <v>447</v>
      </c>
      <c r="C67" s="9"/>
      <c r="D67" s="9"/>
      <c r="E67" s="9"/>
      <c r="F67" s="9"/>
      <c r="G67" s="9"/>
      <c r="H67" s="9"/>
      <c r="I67" s="9"/>
      <c r="J67" s="9"/>
    </row>
    <row r="68" spans="2:11" s="10" customFormat="1" ht="15.75">
      <c r="B68" s="2"/>
      <c r="C68" s="2"/>
      <c r="D68" s="2"/>
      <c r="E68" s="2"/>
      <c r="F68" s="2"/>
      <c r="G68" s="2"/>
      <c r="H68" s="2"/>
      <c r="I68" s="2"/>
      <c r="J68" s="2"/>
      <c r="K68" s="6"/>
    </row>
    <row r="69" spans="2:11" s="10" customFormat="1" ht="15.75">
      <c r="B69" s="1"/>
      <c r="C69" s="1"/>
      <c r="D69" s="1"/>
      <c r="E69" s="1"/>
      <c r="F69" s="1"/>
      <c r="G69" s="1"/>
      <c r="H69" s="1"/>
      <c r="I69" s="1"/>
      <c r="J69" s="1"/>
      <c r="K69" s="6"/>
    </row>
    <row r="70" spans="2:11" s="10" customFormat="1" ht="15.75">
      <c r="B70" s="1"/>
      <c r="C70" s="1"/>
      <c r="D70" s="1"/>
      <c r="E70" s="1"/>
      <c r="F70" s="1"/>
      <c r="G70" s="1"/>
      <c r="H70" s="1"/>
      <c r="I70" s="1"/>
      <c r="J70" s="1"/>
      <c r="K70" s="6"/>
    </row>
    <row r="71" spans="2:5" ht="12.75">
      <c r="B71" s="155" t="s">
        <v>263</v>
      </c>
      <c r="C71" s="1" t="s">
        <v>305</v>
      </c>
      <c r="D71" s="1" t="s">
        <v>306</v>
      </c>
      <c r="E71" s="1"/>
    </row>
    <row r="72" spans="2:5" ht="12.75">
      <c r="B72" s="155" t="s">
        <v>264</v>
      </c>
      <c r="C72" s="1" t="s">
        <v>313</v>
      </c>
      <c r="D72" s="1" t="s">
        <v>485</v>
      </c>
      <c r="E72" s="1"/>
    </row>
    <row r="73" spans="2:5" ht="12.75">
      <c r="B73" s="155" t="s">
        <v>266</v>
      </c>
      <c r="C73" s="1" t="s">
        <v>314</v>
      </c>
      <c r="D73" s="1" t="s">
        <v>315</v>
      </c>
      <c r="E73" s="1"/>
    </row>
    <row r="74" spans="2:5" ht="12.75">
      <c r="B74" s="155" t="s">
        <v>267</v>
      </c>
      <c r="C74" s="1" t="s">
        <v>336</v>
      </c>
      <c r="D74" s="1" t="s">
        <v>337</v>
      </c>
      <c r="E74" s="1"/>
    </row>
    <row r="75" spans="2:5" ht="12.75">
      <c r="B75" s="155" t="s">
        <v>272</v>
      </c>
      <c r="C75" s="1" t="s">
        <v>353</v>
      </c>
      <c r="D75" s="1" t="s">
        <v>354</v>
      </c>
      <c r="E75" s="1"/>
    </row>
    <row r="76" spans="2:5" ht="12.75">
      <c r="B76" s="155" t="s">
        <v>274</v>
      </c>
      <c r="C76" s="1" t="s">
        <v>356</v>
      </c>
      <c r="D76" s="1" t="s">
        <v>357</v>
      </c>
      <c r="E76" s="1"/>
    </row>
    <row r="77" spans="2:5" ht="12.75">
      <c r="B77" s="155" t="s">
        <v>275</v>
      </c>
      <c r="C77" s="1" t="s">
        <v>359</v>
      </c>
      <c r="D77" s="1" t="s">
        <v>445</v>
      </c>
      <c r="E77" s="1"/>
    </row>
    <row r="78" spans="2:5" ht="12.75">
      <c r="B78" s="155" t="s">
        <v>276</v>
      </c>
      <c r="C78" s="1" t="s">
        <v>360</v>
      </c>
      <c r="D78" s="1" t="s">
        <v>361</v>
      </c>
      <c r="E78" s="1"/>
    </row>
  </sheetData>
  <sheetProtection/>
  <mergeCells count="3">
    <mergeCell ref="B8:J8"/>
    <mergeCell ref="D27:H27"/>
    <mergeCell ref="B25:J25"/>
  </mergeCells>
  <printOptions/>
  <pageMargins left="0.99" right="0.31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7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125" style="47" customWidth="1"/>
    <col min="2" max="2" width="6.125" style="47" customWidth="1"/>
    <col min="3" max="3" width="68.625" style="47" customWidth="1"/>
    <col min="4" max="4" width="16.25390625" style="47" customWidth="1"/>
    <col min="5" max="16384" width="9.125" style="47" customWidth="1"/>
  </cols>
  <sheetData>
    <row r="1" spans="3:4" ht="18" customHeight="1">
      <c r="C1" s="154"/>
      <c r="D1" s="154" t="s">
        <v>858</v>
      </c>
    </row>
    <row r="2" spans="3:4" ht="15" customHeight="1">
      <c r="C2" s="152"/>
      <c r="D2" s="152" t="s">
        <v>258</v>
      </c>
    </row>
    <row r="4" spans="2:4" s="346" customFormat="1" ht="15.75">
      <c r="B4" s="1285" t="s">
        <v>775</v>
      </c>
      <c r="C4" s="1285"/>
      <c r="D4" s="1285"/>
    </row>
    <row r="5" spans="2:4" s="308" customFormat="1" ht="7.5" customHeight="1">
      <c r="B5" s="1285"/>
      <c r="C5" s="1285"/>
      <c r="D5" s="1285"/>
    </row>
    <row r="6" s="308" customFormat="1" ht="6.75" customHeight="1"/>
    <row r="7" spans="2:4" s="308" customFormat="1" ht="15" thickBot="1">
      <c r="B7" s="341"/>
      <c r="C7" s="341"/>
      <c r="D7" s="345" t="s">
        <v>32</v>
      </c>
    </row>
    <row r="8" spans="2:4" s="340" customFormat="1" ht="30" thickBot="1">
      <c r="B8" s="342" t="s">
        <v>199</v>
      </c>
      <c r="C8" s="343" t="s">
        <v>269</v>
      </c>
      <c r="D8" s="344" t="s">
        <v>777</v>
      </c>
    </row>
    <row r="9" spans="2:4" s="308" customFormat="1" ht="5.25" customHeight="1">
      <c r="B9" s="309"/>
      <c r="C9" s="310"/>
      <c r="D9" s="311"/>
    </row>
    <row r="10" spans="2:4" s="314" customFormat="1" ht="20.25" customHeight="1">
      <c r="B10" s="312" t="s">
        <v>202</v>
      </c>
      <c r="C10" s="365" t="s">
        <v>98</v>
      </c>
      <c r="D10" s="313"/>
    </row>
    <row r="11" spans="2:4" s="504" customFormat="1" ht="18.75" customHeight="1">
      <c r="B11" s="501" t="s">
        <v>263</v>
      </c>
      <c r="C11" s="515" t="s">
        <v>525</v>
      </c>
      <c r="D11" s="532">
        <v>0</v>
      </c>
    </row>
    <row r="12" spans="2:4" s="504" customFormat="1" ht="18.75" customHeight="1">
      <c r="B12" s="501" t="s">
        <v>264</v>
      </c>
      <c r="C12" s="533" t="s">
        <v>521</v>
      </c>
      <c r="D12" s="534">
        <v>0</v>
      </c>
    </row>
    <row r="13" spans="2:4" s="504" customFormat="1" ht="18.75" customHeight="1">
      <c r="B13" s="501" t="s">
        <v>266</v>
      </c>
      <c r="C13" s="515" t="s">
        <v>522</v>
      </c>
      <c r="D13" s="532">
        <v>0</v>
      </c>
    </row>
    <row r="14" spans="2:4" s="321" customFormat="1" ht="24" customHeight="1">
      <c r="B14" s="319"/>
      <c r="C14" s="556" t="s">
        <v>100</v>
      </c>
      <c r="D14" s="339">
        <f>+D13+D12</f>
        <v>0</v>
      </c>
    </row>
    <row r="15" spans="2:4" s="321" customFormat="1" ht="20.25" customHeight="1">
      <c r="B15" s="501" t="s">
        <v>267</v>
      </c>
      <c r="C15" s="1033" t="s">
        <v>687</v>
      </c>
      <c r="D15" s="560"/>
    </row>
    <row r="16" spans="2:4" s="323" customFormat="1" ht="24.75" customHeight="1">
      <c r="B16" s="322"/>
      <c r="C16" s="364" t="s">
        <v>101</v>
      </c>
      <c r="D16" s="320">
        <f>SUM(D15)</f>
        <v>0</v>
      </c>
    </row>
    <row r="17" spans="2:4" s="321" customFormat="1" ht="35.25" customHeight="1">
      <c r="B17" s="324"/>
      <c r="C17" s="356" t="s">
        <v>102</v>
      </c>
      <c r="D17" s="377">
        <f>+D16+D14</f>
        <v>0</v>
      </c>
    </row>
    <row r="18" spans="2:4" s="321" customFormat="1" ht="35.25" customHeight="1">
      <c r="B18" s="325" t="s">
        <v>31</v>
      </c>
      <c r="C18" s="363" t="s">
        <v>120</v>
      </c>
      <c r="D18" s="326"/>
    </row>
    <row r="19" spans="2:4" s="321" customFormat="1" ht="15.75">
      <c r="B19" s="501" t="s">
        <v>263</v>
      </c>
      <c r="C19" s="1104" t="s">
        <v>525</v>
      </c>
      <c r="D19" s="326"/>
    </row>
    <row r="20" spans="2:4" s="321" customFormat="1" ht="20.25" customHeight="1">
      <c r="B20" s="325"/>
      <c r="C20" s="553" t="s">
        <v>563</v>
      </c>
      <c r="D20" s="577">
        <v>0</v>
      </c>
    </row>
    <row r="21" spans="2:4" s="504" customFormat="1" ht="21" customHeight="1">
      <c r="B21" s="501"/>
      <c r="C21" s="553" t="s">
        <v>564</v>
      </c>
      <c r="D21" s="583"/>
    </row>
    <row r="22" spans="2:4" s="504" customFormat="1" ht="21" customHeight="1">
      <c r="B22" s="501"/>
      <c r="C22" s="530" t="s">
        <v>0</v>
      </c>
      <c r="D22" s="532">
        <f>+D21+D20</f>
        <v>0</v>
      </c>
    </row>
    <row r="23" spans="2:4" s="504" customFormat="1" ht="21" customHeight="1">
      <c r="B23" s="501" t="s">
        <v>264</v>
      </c>
      <c r="C23" s="513" t="s">
        <v>688</v>
      </c>
      <c r="D23" s="503"/>
    </row>
    <row r="24" spans="2:4" s="504" customFormat="1" ht="21" customHeight="1">
      <c r="B24" s="501"/>
      <c r="C24" s="553" t="s">
        <v>689</v>
      </c>
      <c r="D24" s="585">
        <v>0</v>
      </c>
    </row>
    <row r="25" spans="2:4" s="504" customFormat="1" ht="21" customHeight="1">
      <c r="B25" s="501"/>
      <c r="C25" s="554" t="s">
        <v>330</v>
      </c>
      <c r="D25" s="1102">
        <f>+D24</f>
        <v>0</v>
      </c>
    </row>
    <row r="26" spans="2:4" s="504" customFormat="1" ht="21" customHeight="1">
      <c r="B26" s="501" t="s">
        <v>266</v>
      </c>
      <c r="C26" s="513" t="s">
        <v>4</v>
      </c>
      <c r="D26" s="503"/>
    </row>
    <row r="27" spans="2:4" s="504" customFormat="1" ht="21" customHeight="1">
      <c r="B27" s="501"/>
      <c r="C27" s="553" t="s">
        <v>565</v>
      </c>
      <c r="D27" s="585">
        <v>70854</v>
      </c>
    </row>
    <row r="28" spans="2:4" s="504" customFormat="1" ht="21" customHeight="1">
      <c r="B28" s="501"/>
      <c r="C28" s="535" t="s">
        <v>5</v>
      </c>
      <c r="D28" s="534">
        <f>SUM(D27:D27)</f>
        <v>70854</v>
      </c>
    </row>
    <row r="29" spans="2:4" s="504" customFormat="1" ht="21" customHeight="1">
      <c r="B29" s="501" t="s">
        <v>267</v>
      </c>
      <c r="C29" s="513" t="s">
        <v>521</v>
      </c>
      <c r="D29" s="503"/>
    </row>
    <row r="30" spans="2:4" s="551" customFormat="1" ht="21" customHeight="1">
      <c r="B30" s="550"/>
      <c r="C30" s="553" t="s">
        <v>523</v>
      </c>
      <c r="D30" s="542"/>
    </row>
    <row r="31" spans="2:4" s="549" customFormat="1" ht="24.75" customHeight="1">
      <c r="B31" s="552"/>
      <c r="C31" s="554" t="s">
        <v>524</v>
      </c>
      <c r="D31" s="555">
        <v>0</v>
      </c>
    </row>
    <row r="32" spans="2:4" s="504" customFormat="1" ht="21" customHeight="1">
      <c r="B32" s="501"/>
      <c r="C32" s="515" t="s">
        <v>355</v>
      </c>
      <c r="D32" s="532">
        <f>SUM(D30:D31)</f>
        <v>0</v>
      </c>
    </row>
    <row r="33" spans="2:4" s="504" customFormat="1" ht="21" customHeight="1">
      <c r="B33" s="501" t="s">
        <v>272</v>
      </c>
      <c r="C33" s="513" t="s">
        <v>522</v>
      </c>
      <c r="D33" s="503"/>
    </row>
    <row r="34" spans="2:4" s="504" customFormat="1" ht="16.5" customHeight="1">
      <c r="B34" s="501"/>
      <c r="C34" s="553" t="s">
        <v>572</v>
      </c>
      <c r="D34" s="576"/>
    </row>
    <row r="35" spans="2:4" s="504" customFormat="1" ht="16.5" customHeight="1">
      <c r="B35" s="501"/>
      <c r="C35" s="554" t="s">
        <v>566</v>
      </c>
      <c r="D35" s="532"/>
    </row>
    <row r="36" spans="2:4" s="504" customFormat="1" ht="21" customHeight="1">
      <c r="B36" s="501"/>
      <c r="C36" s="502" t="s">
        <v>1</v>
      </c>
      <c r="D36" s="532">
        <f>+D35+D34</f>
        <v>0</v>
      </c>
    </row>
    <row r="37" spans="2:4" s="321" customFormat="1" ht="23.25" customHeight="1">
      <c r="B37" s="319"/>
      <c r="C37" s="556" t="s">
        <v>100</v>
      </c>
      <c r="D37" s="339">
        <f>+D36+D32+D22+D28+D25</f>
        <v>70854</v>
      </c>
    </row>
    <row r="38" spans="2:4" s="504" customFormat="1" ht="21" customHeight="1">
      <c r="B38" s="501" t="s">
        <v>274</v>
      </c>
      <c r="C38" s="537" t="s">
        <v>515</v>
      </c>
      <c r="D38" s="538"/>
    </row>
    <row r="39" spans="2:4" s="511" customFormat="1" ht="16.5" customHeight="1">
      <c r="B39" s="508"/>
      <c r="C39" s="536" t="s">
        <v>516</v>
      </c>
      <c r="D39" s="520">
        <v>51000</v>
      </c>
    </row>
    <row r="40" spans="2:4" s="323" customFormat="1" ht="26.25" customHeight="1">
      <c r="B40" s="322"/>
      <c r="C40" s="362" t="s">
        <v>101</v>
      </c>
      <c r="D40" s="335">
        <f>SUM(D39)</f>
        <v>51000</v>
      </c>
    </row>
    <row r="41" spans="2:4" s="359" customFormat="1" ht="33.75" customHeight="1" thickBot="1">
      <c r="B41" s="357"/>
      <c r="C41" s="358" t="s">
        <v>104</v>
      </c>
      <c r="D41" s="350">
        <f>+D40+D37</f>
        <v>121854</v>
      </c>
    </row>
    <row r="42" spans="2:4" s="351" customFormat="1" ht="31.5" customHeight="1" thickBot="1">
      <c r="B42" s="360"/>
      <c r="C42" s="361" t="s">
        <v>203</v>
      </c>
      <c r="D42" s="354">
        <f>+D41+D17</f>
        <v>121854</v>
      </c>
    </row>
    <row r="43" spans="2:4" s="308" customFormat="1" ht="12.75">
      <c r="B43" s="327"/>
      <c r="C43" s="327"/>
      <c r="D43" s="328"/>
    </row>
    <row r="44" spans="2:4" s="308" customFormat="1" ht="12.75">
      <c r="B44" s="327"/>
      <c r="C44" s="327"/>
      <c r="D44" s="328"/>
    </row>
    <row r="45" spans="2:4" s="308" customFormat="1" ht="12.75">
      <c r="B45" s="327"/>
      <c r="C45" s="327"/>
      <c r="D45" s="328"/>
    </row>
    <row r="46" spans="2:4" s="308" customFormat="1" ht="12.75">
      <c r="B46" s="327"/>
      <c r="C46" s="327"/>
      <c r="D46" s="328"/>
    </row>
    <row r="47" s="308" customFormat="1" ht="15" thickBot="1">
      <c r="D47" s="345" t="s">
        <v>32</v>
      </c>
    </row>
    <row r="48" spans="2:4" s="340" customFormat="1" ht="30" thickBot="1">
      <c r="B48" s="342" t="s">
        <v>199</v>
      </c>
      <c r="C48" s="789" t="s">
        <v>269</v>
      </c>
      <c r="D48" s="344" t="s">
        <v>777</v>
      </c>
    </row>
    <row r="49" spans="2:4" s="317" customFormat="1" ht="12.75">
      <c r="B49" s="329"/>
      <c r="C49" s="330"/>
      <c r="D49" s="331"/>
    </row>
    <row r="50" spans="2:4" s="317" customFormat="1" ht="15.75">
      <c r="B50" s="332" t="s">
        <v>58</v>
      </c>
      <c r="C50" s="355" t="s">
        <v>105</v>
      </c>
      <c r="D50" s="316"/>
    </row>
    <row r="51" spans="2:4" s="504" customFormat="1" ht="21" customHeight="1">
      <c r="B51" s="501" t="s">
        <v>263</v>
      </c>
      <c r="C51" s="515" t="s">
        <v>526</v>
      </c>
      <c r="D51" s="532">
        <v>2000</v>
      </c>
    </row>
    <row r="52" spans="2:4" s="504" customFormat="1" ht="21" customHeight="1">
      <c r="B52" s="501" t="s">
        <v>264</v>
      </c>
      <c r="C52" s="515" t="s">
        <v>527</v>
      </c>
      <c r="D52" s="532">
        <v>0</v>
      </c>
    </row>
    <row r="53" spans="2:4" s="334" customFormat="1" ht="24" customHeight="1">
      <c r="B53" s="333"/>
      <c r="C53" s="558" t="s">
        <v>99</v>
      </c>
      <c r="D53" s="339">
        <f>+D52+D51</f>
        <v>2000</v>
      </c>
    </row>
    <row r="54" spans="2:4" s="334" customFormat="1" ht="24" customHeight="1">
      <c r="B54" s="333"/>
      <c r="C54" s="557" t="s">
        <v>107</v>
      </c>
      <c r="D54" s="320">
        <v>0</v>
      </c>
    </row>
    <row r="55" spans="2:4" s="334" customFormat="1" ht="39" customHeight="1">
      <c r="B55" s="336"/>
      <c r="C55" s="356" t="s">
        <v>106</v>
      </c>
      <c r="D55" s="377">
        <f>+D54+D53</f>
        <v>2000</v>
      </c>
    </row>
    <row r="56" spans="2:4" s="315" customFormat="1" ht="36.75" customHeight="1">
      <c r="B56" s="337" t="s">
        <v>31</v>
      </c>
      <c r="C56" s="355" t="s">
        <v>103</v>
      </c>
      <c r="D56" s="318"/>
    </row>
    <row r="57" spans="2:4" s="504" customFormat="1" ht="21" customHeight="1">
      <c r="B57" s="501" t="s">
        <v>263</v>
      </c>
      <c r="C57" s="515" t="s">
        <v>526</v>
      </c>
      <c r="D57" s="532">
        <v>15000</v>
      </c>
    </row>
    <row r="58" spans="2:4" s="504" customFormat="1" ht="21" customHeight="1">
      <c r="B58" s="501" t="s">
        <v>264</v>
      </c>
      <c r="C58" s="515" t="s">
        <v>527</v>
      </c>
      <c r="D58" s="532">
        <v>38091</v>
      </c>
    </row>
    <row r="59" spans="2:4" s="504" customFormat="1" ht="21" customHeight="1">
      <c r="B59" s="501" t="s">
        <v>266</v>
      </c>
      <c r="C59" s="1105" t="s">
        <v>528</v>
      </c>
      <c r="D59" s="562"/>
    </row>
    <row r="60" spans="2:4" s="334" customFormat="1" ht="24.75" customHeight="1">
      <c r="B60" s="501"/>
      <c r="C60" s="559" t="s">
        <v>529</v>
      </c>
      <c r="D60" s="560">
        <v>0</v>
      </c>
    </row>
    <row r="61" spans="2:4" s="334" customFormat="1" ht="24.75" customHeight="1">
      <c r="B61" s="333"/>
      <c r="C61" s="559" t="s">
        <v>530</v>
      </c>
      <c r="D61" s="560">
        <v>4450</v>
      </c>
    </row>
    <row r="62" spans="2:4" s="334" customFormat="1" ht="24.75" customHeight="1">
      <c r="B62" s="347"/>
      <c r="C62" s="579" t="s">
        <v>2</v>
      </c>
      <c r="D62" s="586">
        <v>62313</v>
      </c>
    </row>
    <row r="63" spans="2:4" s="504" customFormat="1" ht="21" customHeight="1">
      <c r="B63" s="501"/>
      <c r="C63" s="561" t="s">
        <v>531</v>
      </c>
      <c r="D63" s="562">
        <f>+D61+D60+D62</f>
        <v>66763</v>
      </c>
    </row>
    <row r="64" spans="2:4" s="334" customFormat="1" ht="31.5" customHeight="1">
      <c r="B64" s="501"/>
      <c r="C64" s="564" t="s">
        <v>99</v>
      </c>
      <c r="D64" s="339">
        <f>+D63+D58+D57</f>
        <v>119854</v>
      </c>
    </row>
    <row r="65" spans="2:4" s="334" customFormat="1" ht="27.75" customHeight="1">
      <c r="B65" s="501" t="s">
        <v>267</v>
      </c>
      <c r="C65" s="580" t="s">
        <v>204</v>
      </c>
      <c r="D65" s="581">
        <v>0</v>
      </c>
    </row>
    <row r="66" spans="2:4" s="315" customFormat="1" ht="32.25" customHeight="1">
      <c r="B66" s="563"/>
      <c r="C66" s="356" t="s">
        <v>107</v>
      </c>
      <c r="D66" s="377">
        <f>+D65</f>
        <v>0</v>
      </c>
    </row>
    <row r="67" spans="2:4" s="351" customFormat="1" ht="38.25" customHeight="1" thickBot="1">
      <c r="B67" s="348"/>
      <c r="C67" s="349" t="s">
        <v>121</v>
      </c>
      <c r="D67" s="350">
        <f>+D66+D64</f>
        <v>119854</v>
      </c>
    </row>
    <row r="68" spans="2:4" s="351" customFormat="1" ht="33" customHeight="1" thickBot="1">
      <c r="B68" s="352"/>
      <c r="C68" s="353" t="s">
        <v>205</v>
      </c>
      <c r="D68" s="354">
        <f>+D67+D55</f>
        <v>121854</v>
      </c>
    </row>
    <row r="69" s="308" customFormat="1" ht="12.75">
      <c r="D69" s="338"/>
    </row>
    <row r="70" s="308" customFormat="1" ht="12.75">
      <c r="D70" s="338"/>
    </row>
    <row r="71" s="308" customFormat="1" ht="12.75">
      <c r="D71" s="338"/>
    </row>
    <row r="72" s="308" customFormat="1" ht="12.75">
      <c r="D72" s="338"/>
    </row>
    <row r="73" s="308" customFormat="1" ht="12.75">
      <c r="D73" s="338"/>
    </row>
    <row r="74" s="308" customFormat="1" ht="12.75">
      <c r="D74" s="338"/>
    </row>
    <row r="75" s="308" customFormat="1" ht="12.75">
      <c r="D75" s="338"/>
    </row>
  </sheetData>
  <sheetProtection/>
  <mergeCells count="2">
    <mergeCell ref="B4:D4"/>
    <mergeCell ref="B5:D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R78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2.125" style="49" customWidth="1"/>
    <col min="2" max="2" width="4.125" style="48" customWidth="1"/>
    <col min="3" max="3" width="4.125" style="49" customWidth="1"/>
    <col min="4" max="4" width="2.375" style="49" customWidth="1"/>
    <col min="5" max="5" width="20.625" style="49" customWidth="1"/>
    <col min="6" max="7" width="9.125" style="49" customWidth="1"/>
    <col min="8" max="8" width="6.00390625" style="49" customWidth="1"/>
    <col min="9" max="9" width="20.375" style="51" customWidth="1"/>
    <col min="10" max="10" width="3.875" style="48" customWidth="1"/>
    <col min="11" max="11" width="3.25390625" style="49" customWidth="1"/>
    <col min="12" max="12" width="2.125" style="49" customWidth="1"/>
    <col min="13" max="16" width="9.125" style="49" customWidth="1"/>
    <col min="17" max="17" width="5.25390625" style="49" customWidth="1"/>
    <col min="18" max="18" width="23.625" style="51" customWidth="1"/>
    <col min="19" max="16384" width="9.125" style="49" customWidth="1"/>
  </cols>
  <sheetData>
    <row r="1" spans="16:18" ht="13.5">
      <c r="P1" s="50"/>
      <c r="R1" s="154" t="s">
        <v>859</v>
      </c>
    </row>
    <row r="2" spans="16:18" ht="13.5">
      <c r="P2" s="52"/>
      <c r="R2" s="152" t="s">
        <v>258</v>
      </c>
    </row>
    <row r="3" spans="16:18" ht="13.5">
      <c r="P3" s="52"/>
      <c r="R3" s="152"/>
    </row>
    <row r="4" spans="2:18" s="53" customFormat="1" ht="15" customHeight="1">
      <c r="B4" s="1286" t="s">
        <v>779</v>
      </c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</row>
    <row r="5" ht="18" customHeight="1">
      <c r="R5" s="54" t="s">
        <v>32</v>
      </c>
    </row>
    <row r="6" spans="2:18" ht="23.25" customHeight="1">
      <c r="B6" s="1287" t="s">
        <v>206</v>
      </c>
      <c r="C6" s="1288"/>
      <c r="D6" s="1288"/>
      <c r="E6" s="1288"/>
      <c r="F6" s="1288"/>
      <c r="G6" s="1288"/>
      <c r="H6" s="1288"/>
      <c r="I6" s="1288"/>
      <c r="J6" s="1287" t="s">
        <v>207</v>
      </c>
      <c r="K6" s="1288"/>
      <c r="L6" s="1288"/>
      <c r="M6" s="1288"/>
      <c r="N6" s="1288"/>
      <c r="O6" s="1288"/>
      <c r="P6" s="1288"/>
      <c r="Q6" s="1288"/>
      <c r="R6" s="55"/>
    </row>
    <row r="7" spans="2:18" ht="16.5" customHeight="1">
      <c r="B7" s="56"/>
      <c r="C7" s="57"/>
      <c r="D7" s="57"/>
      <c r="E7" s="57"/>
      <c r="F7" s="57"/>
      <c r="G7" s="57"/>
      <c r="H7" s="57"/>
      <c r="I7" s="1048"/>
      <c r="J7" s="56"/>
      <c r="K7" s="57"/>
      <c r="L7" s="57"/>
      <c r="M7" s="57"/>
      <c r="N7" s="57"/>
      <c r="O7" s="57"/>
      <c r="P7" s="57"/>
      <c r="Q7" s="57"/>
      <c r="R7" s="58"/>
    </row>
    <row r="8" spans="2:18" ht="14.25" customHeight="1">
      <c r="B8" s="59"/>
      <c r="C8" s="63" t="s">
        <v>305</v>
      </c>
      <c r="D8" s="499" t="s">
        <v>306</v>
      </c>
      <c r="E8" s="60"/>
      <c r="F8" s="60"/>
      <c r="G8" s="60"/>
      <c r="H8" s="60"/>
      <c r="I8" s="1047"/>
      <c r="J8" s="59"/>
      <c r="K8" s="63" t="s">
        <v>419</v>
      </c>
      <c r="L8" s="499" t="s">
        <v>287</v>
      </c>
      <c r="M8" s="60"/>
      <c r="N8" s="60"/>
      <c r="O8" s="60"/>
      <c r="P8" s="60"/>
      <c r="Q8" s="60"/>
      <c r="R8" s="61"/>
    </row>
    <row r="9" spans="2:18" ht="14.25" customHeight="1">
      <c r="B9" s="59"/>
      <c r="C9" s="63"/>
      <c r="D9" s="60" t="s">
        <v>303</v>
      </c>
      <c r="E9" s="565" t="s">
        <v>444</v>
      </c>
      <c r="F9" s="60"/>
      <c r="G9" s="60"/>
      <c r="H9" s="60"/>
      <c r="I9" s="1047">
        <v>8473</v>
      </c>
      <c r="J9" s="59"/>
      <c r="K9" s="63"/>
      <c r="L9" s="60" t="s">
        <v>303</v>
      </c>
      <c r="M9" s="565" t="s">
        <v>635</v>
      </c>
      <c r="N9" s="60"/>
      <c r="O9" s="60"/>
      <c r="P9" s="60"/>
      <c r="Q9" s="60"/>
      <c r="R9" s="61">
        <v>294396</v>
      </c>
    </row>
    <row r="10" spans="2:18" ht="14.25" customHeight="1">
      <c r="B10" s="59"/>
      <c r="C10" s="60"/>
      <c r="D10" s="60" t="s">
        <v>303</v>
      </c>
      <c r="E10" s="565" t="s">
        <v>56</v>
      </c>
      <c r="F10" s="60"/>
      <c r="G10" s="60"/>
      <c r="H10" s="60"/>
      <c r="I10" s="1047"/>
      <c r="J10" s="59"/>
      <c r="K10" s="63"/>
      <c r="L10" s="60" t="s">
        <v>303</v>
      </c>
      <c r="M10" s="565" t="s">
        <v>437</v>
      </c>
      <c r="N10" s="60"/>
      <c r="O10" s="60"/>
      <c r="P10" s="60"/>
      <c r="Q10" s="60"/>
      <c r="R10" s="61">
        <v>85170</v>
      </c>
    </row>
    <row r="11" spans="2:18" ht="14.25" customHeight="1">
      <c r="B11" s="59"/>
      <c r="C11" s="60"/>
      <c r="D11" s="60"/>
      <c r="E11" s="60" t="s">
        <v>488</v>
      </c>
      <c r="F11" s="60"/>
      <c r="G11" s="60"/>
      <c r="H11" s="60"/>
      <c r="I11" s="1047">
        <v>2037485</v>
      </c>
      <c r="J11" s="59"/>
      <c r="K11" s="63"/>
      <c r="L11" s="60" t="s">
        <v>303</v>
      </c>
      <c r="M11" s="565" t="s">
        <v>439</v>
      </c>
      <c r="N11" s="60"/>
      <c r="O11" s="60"/>
      <c r="P11" s="60"/>
      <c r="Q11" s="60"/>
      <c r="R11" s="61">
        <v>154792</v>
      </c>
    </row>
    <row r="12" spans="2:18" ht="14.25" customHeight="1">
      <c r="B12" s="59"/>
      <c r="C12" s="60"/>
      <c r="D12" s="60"/>
      <c r="E12" s="60" t="s">
        <v>489</v>
      </c>
      <c r="F12" s="60"/>
      <c r="G12" s="60"/>
      <c r="H12" s="60"/>
      <c r="I12" s="1047"/>
      <c r="J12" s="59"/>
      <c r="K12" s="63"/>
      <c r="L12" s="60" t="s">
        <v>303</v>
      </c>
      <c r="M12" s="565" t="s">
        <v>612</v>
      </c>
      <c r="N12" s="60"/>
      <c r="O12" s="60"/>
      <c r="P12" s="60"/>
      <c r="Q12" s="60"/>
      <c r="R12" s="61">
        <v>163003</v>
      </c>
    </row>
    <row r="13" spans="2:18" ht="14.25" customHeight="1">
      <c r="B13" s="59"/>
      <c r="C13" s="60"/>
      <c r="D13" s="60"/>
      <c r="E13" s="60" t="s">
        <v>490</v>
      </c>
      <c r="F13" s="60"/>
      <c r="G13" s="60"/>
      <c r="H13" s="60"/>
      <c r="I13" s="1047">
        <v>18513</v>
      </c>
      <c r="J13" s="59"/>
      <c r="K13" s="63"/>
      <c r="L13" s="60" t="s">
        <v>303</v>
      </c>
      <c r="M13" s="565" t="s">
        <v>438</v>
      </c>
      <c r="N13" s="60"/>
      <c r="O13" s="60"/>
      <c r="P13" s="60"/>
      <c r="Q13" s="60"/>
      <c r="R13" s="61">
        <v>113783</v>
      </c>
    </row>
    <row r="14" spans="2:18" ht="14.25" customHeight="1">
      <c r="B14" s="59"/>
      <c r="C14" s="60"/>
      <c r="D14" s="60"/>
      <c r="E14" s="60"/>
      <c r="F14" s="60"/>
      <c r="G14" s="60"/>
      <c r="H14" s="60"/>
      <c r="I14" s="1047"/>
      <c r="J14" s="59"/>
      <c r="K14" s="63"/>
      <c r="L14" s="60" t="s">
        <v>303</v>
      </c>
      <c r="M14" s="565" t="s">
        <v>609</v>
      </c>
      <c r="N14" s="60"/>
      <c r="O14" s="60"/>
      <c r="P14" s="60"/>
      <c r="Q14" s="60"/>
      <c r="R14" s="61">
        <v>109790</v>
      </c>
    </row>
    <row r="15" spans="2:18" ht="14.25" customHeight="1">
      <c r="B15" s="59"/>
      <c r="C15" s="63"/>
      <c r="D15" s="499"/>
      <c r="E15" s="60"/>
      <c r="F15" s="60"/>
      <c r="G15" s="60"/>
      <c r="H15" s="60"/>
      <c r="I15" s="1047"/>
      <c r="J15" s="59"/>
      <c r="K15" s="63"/>
      <c r="L15" s="60" t="s">
        <v>303</v>
      </c>
      <c r="M15" s="565" t="s">
        <v>265</v>
      </c>
      <c r="N15" s="60"/>
      <c r="O15" s="60"/>
      <c r="P15" s="60"/>
      <c r="Q15" s="60"/>
      <c r="R15" s="61">
        <v>109292</v>
      </c>
    </row>
    <row r="16" spans="2:18" ht="14.25" customHeight="1">
      <c r="B16" s="59"/>
      <c r="C16" s="60"/>
      <c r="D16" s="60"/>
      <c r="E16" s="565"/>
      <c r="F16" s="60"/>
      <c r="G16" s="60"/>
      <c r="H16" s="60"/>
      <c r="I16" s="1047"/>
      <c r="J16" s="59"/>
      <c r="K16" s="63"/>
      <c r="L16" s="60" t="s">
        <v>303</v>
      </c>
      <c r="M16" s="565" t="s">
        <v>444</v>
      </c>
      <c r="N16" s="60"/>
      <c r="O16" s="60"/>
      <c r="P16" s="60"/>
      <c r="Q16" s="60"/>
      <c r="R16" s="61">
        <v>290536</v>
      </c>
    </row>
    <row r="17" spans="2:18" ht="14.25" customHeight="1">
      <c r="B17" s="59"/>
      <c r="C17" s="63"/>
      <c r="D17" s="60"/>
      <c r="E17" s="60"/>
      <c r="F17" s="60"/>
      <c r="G17" s="60"/>
      <c r="H17" s="60"/>
      <c r="I17" s="1047"/>
      <c r="J17" s="59"/>
      <c r="K17" s="63"/>
      <c r="L17" s="60" t="s">
        <v>303</v>
      </c>
      <c r="M17" s="565" t="s">
        <v>636</v>
      </c>
      <c r="N17" s="60"/>
      <c r="O17" s="60"/>
      <c r="P17" s="60"/>
      <c r="Q17" s="60"/>
      <c r="R17" s="61">
        <v>38580</v>
      </c>
    </row>
    <row r="18" spans="2:18" ht="14.25" customHeight="1">
      <c r="B18" s="59"/>
      <c r="C18" s="63" t="s">
        <v>314</v>
      </c>
      <c r="D18" s="499" t="s">
        <v>315</v>
      </c>
      <c r="E18" s="60"/>
      <c r="F18" s="60"/>
      <c r="G18" s="60"/>
      <c r="H18" s="60"/>
      <c r="I18" s="1047"/>
      <c r="J18" s="59"/>
      <c r="K18" s="63"/>
      <c r="L18" s="60" t="s">
        <v>303</v>
      </c>
      <c r="M18" s="565" t="s">
        <v>56</v>
      </c>
      <c r="N18" s="60"/>
      <c r="O18" s="60"/>
      <c r="P18" s="60"/>
      <c r="Q18" s="60"/>
      <c r="R18" s="61">
        <v>95249</v>
      </c>
    </row>
    <row r="19" spans="2:18" ht="14.25" customHeight="1">
      <c r="B19" s="59"/>
      <c r="C19" s="63"/>
      <c r="D19" s="60" t="s">
        <v>303</v>
      </c>
      <c r="E19" s="565" t="s">
        <v>56</v>
      </c>
      <c r="F19" s="60"/>
      <c r="G19" s="60"/>
      <c r="H19" s="60"/>
      <c r="I19" s="1047"/>
      <c r="J19" s="59"/>
      <c r="K19" s="63"/>
      <c r="L19" s="60"/>
      <c r="M19" s="60"/>
      <c r="N19" s="60"/>
      <c r="O19" s="60"/>
      <c r="P19" s="60"/>
      <c r="Q19" s="60"/>
      <c r="R19" s="61"/>
    </row>
    <row r="20" spans="2:18" ht="14.25" customHeight="1">
      <c r="B20" s="59"/>
      <c r="C20" s="63"/>
      <c r="D20" s="60"/>
      <c r="E20" s="565" t="s">
        <v>491</v>
      </c>
      <c r="F20" s="60"/>
      <c r="G20" s="60"/>
      <c r="H20" s="60"/>
      <c r="I20" s="1047">
        <v>285000</v>
      </c>
      <c r="J20" s="59"/>
      <c r="K20" s="63" t="s">
        <v>420</v>
      </c>
      <c r="L20" s="499" t="s">
        <v>288</v>
      </c>
      <c r="M20" s="60"/>
      <c r="N20" s="60"/>
      <c r="O20" s="60"/>
      <c r="P20" s="60"/>
      <c r="Q20" s="60"/>
      <c r="R20" s="61"/>
    </row>
    <row r="21" spans="2:18" ht="14.25" customHeight="1">
      <c r="B21" s="59"/>
      <c r="C21" s="63"/>
      <c r="D21" s="60"/>
      <c r="E21" s="565" t="s">
        <v>577</v>
      </c>
      <c r="F21" s="60"/>
      <c r="G21" s="60"/>
      <c r="H21" s="60"/>
      <c r="I21" s="1047"/>
      <c r="J21" s="59"/>
      <c r="K21" s="63"/>
      <c r="L21" s="60" t="s">
        <v>303</v>
      </c>
      <c r="M21" s="565" t="s">
        <v>635</v>
      </c>
      <c r="N21" s="60"/>
      <c r="O21" s="60"/>
      <c r="P21" s="60"/>
      <c r="Q21" s="60"/>
      <c r="R21" s="61">
        <v>64758</v>
      </c>
    </row>
    <row r="22" spans="2:18" ht="14.25" customHeight="1">
      <c r="B22" s="59"/>
      <c r="C22" s="63"/>
      <c r="D22" s="60"/>
      <c r="E22" s="565" t="s">
        <v>578</v>
      </c>
      <c r="F22" s="60"/>
      <c r="G22" s="60"/>
      <c r="H22" s="60"/>
      <c r="I22" s="1047">
        <v>1100000</v>
      </c>
      <c r="J22" s="59"/>
      <c r="K22" s="63"/>
      <c r="L22" s="60" t="s">
        <v>303</v>
      </c>
      <c r="M22" s="565" t="s">
        <v>437</v>
      </c>
      <c r="N22" s="60"/>
      <c r="O22" s="60"/>
      <c r="P22" s="60"/>
      <c r="Q22" s="60"/>
      <c r="R22" s="61">
        <v>19415</v>
      </c>
    </row>
    <row r="23" spans="2:18" ht="14.25" customHeight="1">
      <c r="B23" s="59"/>
      <c r="C23" s="63"/>
      <c r="D23" s="60"/>
      <c r="E23" s="60" t="s">
        <v>579</v>
      </c>
      <c r="F23" s="60"/>
      <c r="G23" s="60"/>
      <c r="H23" s="60"/>
      <c r="I23" s="1047">
        <v>50000</v>
      </c>
      <c r="J23" s="59"/>
      <c r="K23" s="63"/>
      <c r="L23" s="60" t="s">
        <v>303</v>
      </c>
      <c r="M23" s="565" t="s">
        <v>439</v>
      </c>
      <c r="N23" s="60"/>
      <c r="O23" s="60"/>
      <c r="P23" s="60"/>
      <c r="Q23" s="60"/>
      <c r="R23" s="61">
        <v>33260</v>
      </c>
    </row>
    <row r="24" spans="2:18" ht="14.25" customHeight="1">
      <c r="B24" s="59"/>
      <c r="C24" s="63"/>
      <c r="D24" s="60"/>
      <c r="E24" s="60" t="s">
        <v>532</v>
      </c>
      <c r="F24" s="60"/>
      <c r="G24" s="60"/>
      <c r="H24" s="60"/>
      <c r="I24" s="1047">
        <v>4500</v>
      </c>
      <c r="J24" s="59"/>
      <c r="K24" s="63"/>
      <c r="L24" s="60" t="s">
        <v>303</v>
      </c>
      <c r="M24" s="565" t="s">
        <v>612</v>
      </c>
      <c r="N24" s="60"/>
      <c r="O24" s="60"/>
      <c r="P24" s="60"/>
      <c r="Q24" s="60"/>
      <c r="R24" s="61">
        <v>33378</v>
      </c>
    </row>
    <row r="25" spans="2:18" ht="14.25" customHeight="1">
      <c r="B25" s="59"/>
      <c r="C25" s="63"/>
      <c r="D25" s="60"/>
      <c r="E25" s="60"/>
      <c r="F25" s="60"/>
      <c r="G25" s="60"/>
      <c r="H25" s="60"/>
      <c r="I25" s="1047"/>
      <c r="J25" s="59"/>
      <c r="K25" s="63"/>
      <c r="L25" s="60" t="s">
        <v>303</v>
      </c>
      <c r="M25" s="565" t="s">
        <v>438</v>
      </c>
      <c r="N25" s="60"/>
      <c r="O25" s="60"/>
      <c r="P25" s="60"/>
      <c r="Q25" s="60"/>
      <c r="R25" s="61">
        <v>25024</v>
      </c>
    </row>
    <row r="26" spans="2:18" ht="14.25" customHeight="1">
      <c r="B26" s="59"/>
      <c r="C26" s="63"/>
      <c r="D26" s="60"/>
      <c r="E26" s="60"/>
      <c r="F26" s="60"/>
      <c r="G26" s="60"/>
      <c r="H26" s="60"/>
      <c r="I26" s="1047"/>
      <c r="J26" s="59"/>
      <c r="K26" s="63"/>
      <c r="L26" s="60" t="s">
        <v>303</v>
      </c>
      <c r="M26" s="565" t="s">
        <v>609</v>
      </c>
      <c r="N26" s="60"/>
      <c r="O26" s="60"/>
      <c r="P26" s="60"/>
      <c r="Q26" s="60"/>
      <c r="R26" s="61">
        <v>22891</v>
      </c>
    </row>
    <row r="27" spans="2:18" ht="14.25" customHeight="1">
      <c r="B27" s="59"/>
      <c r="C27" s="63"/>
      <c r="D27" s="60"/>
      <c r="E27" s="60"/>
      <c r="F27" s="60"/>
      <c r="G27" s="60"/>
      <c r="H27" s="60"/>
      <c r="I27" s="1047"/>
      <c r="J27" s="59"/>
      <c r="K27" s="63"/>
      <c r="L27" s="60" t="s">
        <v>303</v>
      </c>
      <c r="M27" s="565" t="s">
        <v>265</v>
      </c>
      <c r="N27" s="60"/>
      <c r="O27" s="60"/>
      <c r="P27" s="60"/>
      <c r="Q27" s="60"/>
      <c r="R27" s="61">
        <v>21638</v>
      </c>
    </row>
    <row r="28" spans="2:18" ht="14.25" customHeight="1">
      <c r="B28" s="59"/>
      <c r="C28" s="63"/>
      <c r="D28" s="60"/>
      <c r="E28" s="60"/>
      <c r="F28" s="60"/>
      <c r="G28" s="60"/>
      <c r="H28" s="60"/>
      <c r="I28" s="1047"/>
      <c r="J28" s="59"/>
      <c r="K28" s="63"/>
      <c r="L28" s="60" t="s">
        <v>303</v>
      </c>
      <c r="M28" s="565" t="s">
        <v>444</v>
      </c>
      <c r="N28" s="60"/>
      <c r="O28" s="60"/>
      <c r="P28" s="60"/>
      <c r="Q28" s="60"/>
      <c r="R28" s="61">
        <v>64916</v>
      </c>
    </row>
    <row r="29" spans="2:18" ht="14.25" customHeight="1">
      <c r="B29" s="59"/>
      <c r="C29" s="63" t="s">
        <v>336</v>
      </c>
      <c r="D29" s="499" t="s">
        <v>337</v>
      </c>
      <c r="E29" s="60"/>
      <c r="F29" s="60"/>
      <c r="G29" s="60"/>
      <c r="H29" s="60"/>
      <c r="I29" s="1047"/>
      <c r="J29" s="59"/>
      <c r="K29" s="63"/>
      <c r="L29" s="60" t="s">
        <v>303</v>
      </c>
      <c r="M29" s="565" t="s">
        <v>636</v>
      </c>
      <c r="N29" s="60"/>
      <c r="O29" s="60"/>
      <c r="P29" s="60"/>
      <c r="Q29" s="60"/>
      <c r="R29" s="61">
        <v>7761</v>
      </c>
    </row>
    <row r="30" spans="2:18" ht="14.25" customHeight="1">
      <c r="B30" s="59"/>
      <c r="C30" s="63"/>
      <c r="D30" s="60" t="s">
        <v>303</v>
      </c>
      <c r="E30" s="565" t="s">
        <v>635</v>
      </c>
      <c r="F30" s="60"/>
      <c r="G30" s="60"/>
      <c r="H30" s="60"/>
      <c r="I30" s="1047">
        <v>107453</v>
      </c>
      <c r="J30" s="59"/>
      <c r="K30" s="63"/>
      <c r="L30" s="60" t="s">
        <v>303</v>
      </c>
      <c r="M30" s="565" t="s">
        <v>56</v>
      </c>
      <c r="N30" s="60"/>
      <c r="O30" s="60"/>
      <c r="P30" s="60"/>
      <c r="Q30" s="60"/>
      <c r="R30" s="61">
        <v>19601</v>
      </c>
    </row>
    <row r="31" spans="2:18" ht="14.25" customHeight="1">
      <c r="B31" s="59"/>
      <c r="C31" s="63"/>
      <c r="D31" s="60" t="s">
        <v>303</v>
      </c>
      <c r="E31" s="565" t="s">
        <v>437</v>
      </c>
      <c r="F31" s="60"/>
      <c r="G31" s="60"/>
      <c r="H31" s="60"/>
      <c r="I31" s="1047">
        <v>1258</v>
      </c>
      <c r="J31" s="59"/>
      <c r="K31" s="63"/>
      <c r="L31" s="60"/>
      <c r="M31" s="60"/>
      <c r="N31" s="60"/>
      <c r="O31" s="60"/>
      <c r="P31" s="60"/>
      <c r="Q31" s="60"/>
      <c r="R31" s="61"/>
    </row>
    <row r="32" spans="2:18" ht="14.25" customHeight="1">
      <c r="B32" s="59"/>
      <c r="C32" s="63"/>
      <c r="D32" s="60" t="s">
        <v>303</v>
      </c>
      <c r="E32" s="565" t="s">
        <v>439</v>
      </c>
      <c r="F32" s="60"/>
      <c r="G32" s="60"/>
      <c r="H32" s="60"/>
      <c r="I32" s="1047">
        <v>2135</v>
      </c>
      <c r="J32" s="59"/>
      <c r="K32" s="63" t="s">
        <v>421</v>
      </c>
      <c r="L32" s="499" t="s">
        <v>289</v>
      </c>
      <c r="M32" s="60"/>
      <c r="N32" s="60"/>
      <c r="O32" s="60"/>
      <c r="P32" s="60"/>
      <c r="Q32" s="60"/>
      <c r="R32" s="61"/>
    </row>
    <row r="33" spans="2:18" ht="14.25" customHeight="1">
      <c r="B33" s="59"/>
      <c r="C33" s="63"/>
      <c r="D33" s="60" t="s">
        <v>303</v>
      </c>
      <c r="E33" s="565" t="s">
        <v>612</v>
      </c>
      <c r="F33" s="60"/>
      <c r="G33" s="60"/>
      <c r="H33" s="60"/>
      <c r="I33" s="1047">
        <v>3500</v>
      </c>
      <c r="J33" s="59"/>
      <c r="K33" s="63"/>
      <c r="L33" s="60" t="s">
        <v>303</v>
      </c>
      <c r="M33" s="565" t="s">
        <v>635</v>
      </c>
      <c r="N33" s="60"/>
      <c r="O33" s="60"/>
      <c r="P33" s="60"/>
      <c r="Q33" s="60"/>
      <c r="R33" s="61">
        <v>323398</v>
      </c>
    </row>
    <row r="34" spans="2:18" ht="14.25" customHeight="1">
      <c r="B34" s="59"/>
      <c r="C34" s="63"/>
      <c r="D34" s="60" t="s">
        <v>303</v>
      </c>
      <c r="E34" s="565" t="s">
        <v>438</v>
      </c>
      <c r="F34" s="60"/>
      <c r="G34" s="60"/>
      <c r="H34" s="60"/>
      <c r="I34" s="1047">
        <v>2276</v>
      </c>
      <c r="J34" s="59"/>
      <c r="K34" s="63"/>
      <c r="L34" s="60" t="s">
        <v>303</v>
      </c>
      <c r="M34" s="565" t="s">
        <v>437</v>
      </c>
      <c r="N34" s="60"/>
      <c r="O34" s="60"/>
      <c r="P34" s="60"/>
      <c r="Q34" s="60"/>
      <c r="R34" s="61">
        <v>21187</v>
      </c>
    </row>
    <row r="35" spans="2:18" ht="14.25" customHeight="1">
      <c r="B35" s="59"/>
      <c r="C35" s="63"/>
      <c r="D35" s="60" t="s">
        <v>303</v>
      </c>
      <c r="E35" s="565" t="s">
        <v>609</v>
      </c>
      <c r="F35" s="60"/>
      <c r="G35" s="60"/>
      <c r="H35" s="60"/>
      <c r="I35" s="1047">
        <v>2913</v>
      </c>
      <c r="J35" s="59"/>
      <c r="K35" s="63"/>
      <c r="L35" s="60" t="s">
        <v>303</v>
      </c>
      <c r="M35" s="565" t="s">
        <v>439</v>
      </c>
      <c r="N35" s="60"/>
      <c r="O35" s="60"/>
      <c r="P35" s="60"/>
      <c r="Q35" s="60"/>
      <c r="R35" s="61">
        <v>35345</v>
      </c>
    </row>
    <row r="36" spans="2:18" ht="14.25" customHeight="1">
      <c r="B36" s="59"/>
      <c r="C36" s="63"/>
      <c r="D36" s="60" t="s">
        <v>303</v>
      </c>
      <c r="E36" s="565" t="s">
        <v>265</v>
      </c>
      <c r="F36" s="60"/>
      <c r="G36" s="60"/>
      <c r="H36" s="60"/>
      <c r="I36" s="1047">
        <v>25000</v>
      </c>
      <c r="J36" s="59"/>
      <c r="K36" s="63"/>
      <c r="L36" s="60" t="s">
        <v>303</v>
      </c>
      <c r="M36" s="565" t="s">
        <v>612</v>
      </c>
      <c r="N36" s="60"/>
      <c r="O36" s="60"/>
      <c r="P36" s="60"/>
      <c r="Q36" s="60"/>
      <c r="R36" s="61">
        <v>34617</v>
      </c>
    </row>
    <row r="37" spans="2:18" ht="14.25" customHeight="1">
      <c r="B37" s="59"/>
      <c r="C37" s="63"/>
      <c r="D37" s="60" t="s">
        <v>303</v>
      </c>
      <c r="E37" s="565" t="s">
        <v>444</v>
      </c>
      <c r="F37" s="60"/>
      <c r="G37" s="60"/>
      <c r="H37" s="60"/>
      <c r="I37" s="1047">
        <v>11830</v>
      </c>
      <c r="J37" s="59"/>
      <c r="K37" s="63"/>
      <c r="L37" s="60" t="s">
        <v>303</v>
      </c>
      <c r="M37" s="565" t="s">
        <v>438</v>
      </c>
      <c r="N37" s="60"/>
      <c r="O37" s="60"/>
      <c r="P37" s="60"/>
      <c r="Q37" s="60"/>
      <c r="R37" s="61">
        <v>29064</v>
      </c>
    </row>
    <row r="38" spans="2:18" ht="14.25" customHeight="1">
      <c r="B38" s="59"/>
      <c r="C38" s="63"/>
      <c r="D38" s="60" t="s">
        <v>303</v>
      </c>
      <c r="E38" s="565" t="s">
        <v>56</v>
      </c>
      <c r="F38" s="60"/>
      <c r="G38" s="60"/>
      <c r="H38" s="60"/>
      <c r="I38" s="1047">
        <v>102043</v>
      </c>
      <c r="J38" s="59"/>
      <c r="K38" s="63"/>
      <c r="L38" s="60" t="s">
        <v>303</v>
      </c>
      <c r="M38" s="565" t="s">
        <v>609</v>
      </c>
      <c r="N38" s="60"/>
      <c r="O38" s="60"/>
      <c r="P38" s="60"/>
      <c r="Q38" s="60"/>
      <c r="R38" s="61">
        <v>26729</v>
      </c>
    </row>
    <row r="39" spans="2:18" ht="14.25" customHeight="1">
      <c r="B39" s="66"/>
      <c r="C39" s="183"/>
      <c r="D39" s="67"/>
      <c r="E39" s="67"/>
      <c r="F39" s="67"/>
      <c r="G39" s="67"/>
      <c r="H39" s="67"/>
      <c r="I39" s="1101"/>
      <c r="J39" s="66"/>
      <c r="K39" s="183"/>
      <c r="L39" s="67" t="s">
        <v>303</v>
      </c>
      <c r="M39" s="1100" t="s">
        <v>265</v>
      </c>
      <c r="N39" s="67"/>
      <c r="O39" s="67"/>
      <c r="P39" s="67"/>
      <c r="Q39" s="67"/>
      <c r="R39" s="68">
        <v>69070</v>
      </c>
    </row>
    <row r="40" spans="2:18" ht="14.25" customHeight="1">
      <c r="B40" s="59"/>
      <c r="C40" s="63"/>
      <c r="D40" s="499"/>
      <c r="E40" s="60"/>
      <c r="F40" s="60"/>
      <c r="G40" s="60"/>
      <c r="H40" s="60"/>
      <c r="I40" s="1047"/>
      <c r="J40" s="59"/>
      <c r="K40" s="63"/>
      <c r="L40" s="60" t="s">
        <v>303</v>
      </c>
      <c r="M40" s="565" t="s">
        <v>444</v>
      </c>
      <c r="N40" s="60"/>
      <c r="O40" s="60"/>
      <c r="P40" s="60"/>
      <c r="Q40" s="60"/>
      <c r="R40" s="61">
        <v>91301</v>
      </c>
    </row>
    <row r="41" spans="2:18" ht="14.25" customHeight="1">
      <c r="B41" s="59"/>
      <c r="C41" s="63"/>
      <c r="D41" s="60"/>
      <c r="E41" s="565"/>
      <c r="F41" s="60"/>
      <c r="G41" s="60"/>
      <c r="H41" s="60"/>
      <c r="I41" s="1047"/>
      <c r="J41" s="59"/>
      <c r="K41" s="63"/>
      <c r="L41" s="60" t="s">
        <v>303</v>
      </c>
      <c r="M41" s="565" t="s">
        <v>636</v>
      </c>
      <c r="N41" s="60"/>
      <c r="O41" s="60"/>
      <c r="P41" s="60"/>
      <c r="Q41" s="60"/>
      <c r="R41" s="61">
        <v>8659</v>
      </c>
    </row>
    <row r="42" spans="2:18" ht="14.25" customHeight="1">
      <c r="B42" s="59"/>
      <c r="C42" s="63"/>
      <c r="D42" s="60"/>
      <c r="E42" s="60"/>
      <c r="F42" s="60"/>
      <c r="G42" s="60"/>
      <c r="H42" s="60"/>
      <c r="I42" s="1047"/>
      <c r="J42" s="59"/>
      <c r="K42" s="63"/>
      <c r="L42" s="60" t="s">
        <v>303</v>
      </c>
      <c r="M42" s="565" t="s">
        <v>56</v>
      </c>
      <c r="N42" s="60"/>
      <c r="O42" s="60"/>
      <c r="P42" s="60"/>
      <c r="Q42" s="60"/>
      <c r="R42" s="61">
        <v>200040</v>
      </c>
    </row>
    <row r="43" spans="2:18" ht="14.25" customHeight="1">
      <c r="B43" s="59"/>
      <c r="C43" s="63"/>
      <c r="D43" s="499"/>
      <c r="E43" s="60"/>
      <c r="F43" s="60"/>
      <c r="G43" s="60"/>
      <c r="H43" s="60"/>
      <c r="I43" s="1047"/>
      <c r="J43" s="59"/>
      <c r="K43" s="63"/>
      <c r="L43" s="60"/>
      <c r="M43" s="60"/>
      <c r="N43" s="60"/>
      <c r="O43" s="60"/>
      <c r="P43" s="60"/>
      <c r="Q43" s="60"/>
      <c r="R43" s="61"/>
    </row>
    <row r="44" spans="2:18" ht="14.25" customHeight="1">
      <c r="B44" s="59"/>
      <c r="C44" s="63"/>
      <c r="D44" s="60"/>
      <c r="E44" s="565"/>
      <c r="F44" s="60"/>
      <c r="G44" s="60"/>
      <c r="H44" s="60"/>
      <c r="I44" s="1047"/>
      <c r="J44" s="59"/>
      <c r="K44" s="63" t="s">
        <v>422</v>
      </c>
      <c r="L44" s="499" t="s">
        <v>484</v>
      </c>
      <c r="M44" s="60"/>
      <c r="N44" s="60"/>
      <c r="O44" s="60"/>
      <c r="P44" s="60"/>
      <c r="Q44" s="60"/>
      <c r="R44" s="61"/>
    </row>
    <row r="45" spans="2:18" ht="14.25" customHeight="1">
      <c r="B45" s="59"/>
      <c r="C45" s="63"/>
      <c r="D45" s="60"/>
      <c r="E45" s="60"/>
      <c r="F45" s="60"/>
      <c r="G45" s="60"/>
      <c r="H45" s="60"/>
      <c r="I45" s="1047"/>
      <c r="J45" s="59"/>
      <c r="K45" s="63"/>
      <c r="L45" s="60" t="s">
        <v>303</v>
      </c>
      <c r="M45" s="60" t="s">
        <v>56</v>
      </c>
      <c r="N45" s="60"/>
      <c r="O45" s="60"/>
      <c r="P45" s="60"/>
      <c r="Q45" s="60"/>
      <c r="R45" s="61">
        <v>182000</v>
      </c>
    </row>
    <row r="46" spans="2:18" ht="14.25" customHeight="1">
      <c r="B46" s="59"/>
      <c r="C46" s="63"/>
      <c r="D46" s="499"/>
      <c r="E46" s="60"/>
      <c r="F46" s="60"/>
      <c r="G46" s="60"/>
      <c r="H46" s="60"/>
      <c r="I46" s="1047"/>
      <c r="J46" s="59"/>
      <c r="K46" s="63"/>
      <c r="L46" s="60"/>
      <c r="M46" s="60"/>
      <c r="N46" s="60"/>
      <c r="O46" s="60"/>
      <c r="P46" s="60"/>
      <c r="Q46" s="60"/>
      <c r="R46" s="61"/>
    </row>
    <row r="47" spans="2:18" ht="14.25" customHeight="1">
      <c r="B47" s="59"/>
      <c r="C47" s="63"/>
      <c r="D47" s="60"/>
      <c r="E47" s="565"/>
      <c r="F47" s="60"/>
      <c r="G47" s="60"/>
      <c r="H47" s="60"/>
      <c r="I47" s="1047"/>
      <c r="J47" s="1055"/>
      <c r="K47" s="63" t="s">
        <v>433</v>
      </c>
      <c r="L47" s="499" t="s">
        <v>424</v>
      </c>
      <c r="M47" s="60"/>
      <c r="N47" s="60"/>
      <c r="O47" s="60"/>
      <c r="P47" s="60"/>
      <c r="Q47" s="60"/>
      <c r="R47" s="61"/>
    </row>
    <row r="48" spans="2:18" ht="14.25" customHeight="1">
      <c r="B48" s="59"/>
      <c r="C48" s="63"/>
      <c r="D48" s="60"/>
      <c r="E48" s="60"/>
      <c r="F48" s="60"/>
      <c r="G48" s="60"/>
      <c r="H48" s="60"/>
      <c r="I48" s="1047"/>
      <c r="J48" s="59"/>
      <c r="K48" s="63"/>
      <c r="L48" s="60" t="s">
        <v>303</v>
      </c>
      <c r="M48" s="60" t="s">
        <v>56</v>
      </c>
      <c r="N48" s="60"/>
      <c r="O48" s="60"/>
      <c r="P48" s="60"/>
      <c r="Q48" s="60"/>
      <c r="R48" s="61">
        <v>1015195</v>
      </c>
    </row>
    <row r="49" spans="2:18" ht="14.25" customHeight="1">
      <c r="B49" s="59"/>
      <c r="C49" s="63"/>
      <c r="D49" s="60"/>
      <c r="E49" s="60"/>
      <c r="F49" s="60"/>
      <c r="G49" s="60"/>
      <c r="H49" s="60"/>
      <c r="I49" s="1047"/>
      <c r="J49" s="59"/>
      <c r="K49" s="63"/>
      <c r="L49" s="60"/>
      <c r="M49" s="60"/>
      <c r="N49" s="60"/>
      <c r="O49" s="60"/>
      <c r="P49" s="60"/>
      <c r="Q49" s="60"/>
      <c r="R49" s="61"/>
    </row>
    <row r="50" spans="2:18" ht="14.25" customHeight="1">
      <c r="B50" s="59"/>
      <c r="C50" s="64"/>
      <c r="D50" s="65"/>
      <c r="E50" s="60"/>
      <c r="F50" s="60"/>
      <c r="G50" s="60"/>
      <c r="H50" s="60"/>
      <c r="I50" s="1047"/>
      <c r="J50" s="59"/>
      <c r="K50" s="63" t="s">
        <v>426</v>
      </c>
      <c r="L50" s="499" t="s">
        <v>285</v>
      </c>
      <c r="M50" s="60"/>
      <c r="N50" s="60"/>
      <c r="O50" s="60"/>
      <c r="P50" s="60"/>
      <c r="Q50" s="60"/>
      <c r="R50" s="61"/>
    </row>
    <row r="51" spans="2:18" ht="14.25" customHeight="1">
      <c r="B51" s="59"/>
      <c r="C51" s="63"/>
      <c r="D51" s="65"/>
      <c r="E51" s="60"/>
      <c r="F51" s="60"/>
      <c r="G51" s="60"/>
      <c r="H51" s="60"/>
      <c r="I51" s="1047"/>
      <c r="J51" s="59"/>
      <c r="K51" s="63"/>
      <c r="L51" s="60" t="s">
        <v>303</v>
      </c>
      <c r="M51" s="565" t="s">
        <v>635</v>
      </c>
      <c r="N51" s="60"/>
      <c r="O51" s="60"/>
      <c r="P51" s="60"/>
      <c r="Q51" s="60"/>
      <c r="R51" s="61"/>
    </row>
    <row r="52" spans="2:18" ht="14.25" customHeight="1">
      <c r="B52" s="59"/>
      <c r="C52" s="62"/>
      <c r="D52" s="60"/>
      <c r="E52" s="60"/>
      <c r="F52" s="60"/>
      <c r="G52" s="60"/>
      <c r="H52" s="60"/>
      <c r="I52" s="1047"/>
      <c r="J52" s="59"/>
      <c r="K52" s="63"/>
      <c r="L52" s="60" t="s">
        <v>303</v>
      </c>
      <c r="M52" s="565" t="s">
        <v>265</v>
      </c>
      <c r="N52" s="60"/>
      <c r="O52" s="60"/>
      <c r="P52" s="60"/>
      <c r="Q52" s="60"/>
      <c r="R52" s="61">
        <v>2000</v>
      </c>
    </row>
    <row r="53" spans="2:18" ht="14.25" customHeight="1">
      <c r="B53" s="59"/>
      <c r="C53" s="62"/>
      <c r="D53" s="60"/>
      <c r="E53" s="60"/>
      <c r="F53" s="60"/>
      <c r="G53" s="60"/>
      <c r="H53" s="60"/>
      <c r="I53" s="1047"/>
      <c r="J53" s="59"/>
      <c r="K53" s="63"/>
      <c r="L53" s="60" t="s">
        <v>303</v>
      </c>
      <c r="M53" s="60" t="s">
        <v>56</v>
      </c>
      <c r="N53" s="60"/>
      <c r="O53" s="60"/>
      <c r="P53" s="60"/>
      <c r="Q53" s="60"/>
      <c r="R53" s="61">
        <v>15000</v>
      </c>
    </row>
    <row r="54" spans="2:18" ht="14.25" customHeight="1">
      <c r="B54" s="59"/>
      <c r="C54" s="63"/>
      <c r="D54" s="60"/>
      <c r="E54" s="60"/>
      <c r="F54" s="60"/>
      <c r="G54" s="60"/>
      <c r="H54" s="60"/>
      <c r="I54" s="1047"/>
      <c r="J54" s="59"/>
      <c r="K54" s="63"/>
      <c r="L54" s="60"/>
      <c r="M54" s="60"/>
      <c r="N54" s="60"/>
      <c r="O54" s="60"/>
      <c r="P54" s="60"/>
      <c r="Q54" s="60"/>
      <c r="R54" s="61"/>
    </row>
    <row r="55" spans="2:18" ht="14.25" customHeight="1">
      <c r="B55" s="59"/>
      <c r="C55" s="63"/>
      <c r="D55" s="60"/>
      <c r="E55" s="60"/>
      <c r="F55" s="60"/>
      <c r="G55" s="60"/>
      <c r="H55" s="60"/>
      <c r="I55" s="1047"/>
      <c r="J55" s="59"/>
      <c r="K55" s="63"/>
      <c r="L55" s="60"/>
      <c r="M55" s="60"/>
      <c r="N55" s="60"/>
      <c r="O55" s="60"/>
      <c r="P55" s="60"/>
      <c r="Q55" s="60"/>
      <c r="R55" s="61"/>
    </row>
    <row r="56" spans="2:18" ht="14.25" customHeight="1">
      <c r="B56" s="59"/>
      <c r="C56" s="63"/>
      <c r="D56" s="60"/>
      <c r="E56" s="60"/>
      <c r="F56" s="60"/>
      <c r="G56" s="60"/>
      <c r="H56" s="60"/>
      <c r="I56" s="1047"/>
      <c r="J56" s="59"/>
      <c r="K56" s="63" t="s">
        <v>427</v>
      </c>
      <c r="L56" s="499" t="s">
        <v>284</v>
      </c>
      <c r="M56" s="60"/>
      <c r="N56" s="60"/>
      <c r="O56" s="60"/>
      <c r="P56" s="60"/>
      <c r="Q56" s="60"/>
      <c r="R56" s="61"/>
    </row>
    <row r="57" spans="2:18" ht="14.25" customHeight="1">
      <c r="B57" s="59"/>
      <c r="C57" s="63"/>
      <c r="D57" s="60"/>
      <c r="E57" s="60"/>
      <c r="F57" s="60"/>
      <c r="G57" s="60"/>
      <c r="H57" s="60"/>
      <c r="I57" s="1047"/>
      <c r="J57" s="59"/>
      <c r="K57" s="63"/>
      <c r="L57" s="60" t="s">
        <v>303</v>
      </c>
      <c r="M57" s="60" t="s">
        <v>56</v>
      </c>
      <c r="N57" s="60"/>
      <c r="O57" s="60"/>
      <c r="P57" s="60"/>
      <c r="Q57" s="60"/>
      <c r="R57" s="61">
        <v>38091</v>
      </c>
    </row>
    <row r="58" spans="2:18" ht="14.25" customHeight="1">
      <c r="B58" s="59"/>
      <c r="C58" s="62"/>
      <c r="D58" s="60"/>
      <c r="E58" s="60"/>
      <c r="F58" s="60"/>
      <c r="G58" s="60"/>
      <c r="H58" s="60"/>
      <c r="I58" s="1047"/>
      <c r="J58" s="59"/>
      <c r="K58" s="63"/>
      <c r="L58" s="60"/>
      <c r="M58" s="60"/>
      <c r="N58" s="60"/>
      <c r="O58" s="60"/>
      <c r="P58" s="60"/>
      <c r="Q58" s="60"/>
      <c r="R58" s="61"/>
    </row>
    <row r="59" spans="2:18" ht="14.25" customHeight="1">
      <c r="B59" s="59"/>
      <c r="C59" s="60"/>
      <c r="D59" s="60"/>
      <c r="E59" s="60"/>
      <c r="F59" s="60"/>
      <c r="G59" s="60"/>
      <c r="H59" s="60"/>
      <c r="I59" s="1047"/>
      <c r="J59" s="59"/>
      <c r="K59" s="63" t="s">
        <v>428</v>
      </c>
      <c r="L59" s="499" t="s">
        <v>413</v>
      </c>
      <c r="M59" s="60"/>
      <c r="N59" s="60"/>
      <c r="O59" s="60"/>
      <c r="P59" s="60"/>
      <c r="Q59" s="60"/>
      <c r="R59" s="61"/>
    </row>
    <row r="60" spans="2:18" ht="14.25" customHeight="1">
      <c r="B60" s="59"/>
      <c r="C60" s="62"/>
      <c r="D60" s="60"/>
      <c r="E60" s="60"/>
      <c r="F60" s="60"/>
      <c r="G60" s="60"/>
      <c r="H60" s="60"/>
      <c r="I60" s="1047"/>
      <c r="J60" s="59"/>
      <c r="K60" s="63"/>
      <c r="L60" s="60" t="s">
        <v>303</v>
      </c>
      <c r="M60" s="60" t="s">
        <v>56</v>
      </c>
      <c r="N60" s="60"/>
      <c r="O60" s="60"/>
      <c r="P60" s="60"/>
      <c r="Q60" s="60"/>
      <c r="R60" s="61">
        <v>4450</v>
      </c>
    </row>
    <row r="61" spans="2:18" ht="14.25" customHeight="1">
      <c r="B61" s="59"/>
      <c r="C61" s="65"/>
      <c r="D61" s="60"/>
      <c r="E61" s="60"/>
      <c r="F61" s="60"/>
      <c r="G61" s="60"/>
      <c r="H61" s="60"/>
      <c r="I61" s="1047"/>
      <c r="J61" s="66"/>
      <c r="K61" s="183"/>
      <c r="L61" s="67"/>
      <c r="M61" s="67"/>
      <c r="N61" s="67"/>
      <c r="O61" s="67"/>
      <c r="P61" s="67"/>
      <c r="Q61" s="67"/>
      <c r="R61" s="68"/>
    </row>
    <row r="62" spans="2:18" ht="14.25" customHeight="1">
      <c r="B62" s="56"/>
      <c r="C62" s="57"/>
      <c r="D62" s="57"/>
      <c r="E62" s="57"/>
      <c r="F62" s="57"/>
      <c r="G62" s="57"/>
      <c r="H62" s="57"/>
      <c r="I62" s="1048"/>
      <c r="J62" s="59"/>
      <c r="K62" s="60"/>
      <c r="L62" s="60"/>
      <c r="M62" s="60"/>
      <c r="N62" s="60"/>
      <c r="O62" s="60"/>
      <c r="P62" s="60"/>
      <c r="Q62" s="60"/>
      <c r="R62" s="61"/>
    </row>
    <row r="63" spans="2:18" ht="14.25" customHeight="1">
      <c r="B63" s="69" t="s">
        <v>208</v>
      </c>
      <c r="C63" s="70"/>
      <c r="D63" s="70"/>
      <c r="E63" s="70"/>
      <c r="F63" s="70"/>
      <c r="G63" s="70"/>
      <c r="H63" s="70"/>
      <c r="I63" s="1049">
        <f>SUM(I7:I61)</f>
        <v>3762379</v>
      </c>
      <c r="J63" s="1056" t="s">
        <v>209</v>
      </c>
      <c r="K63" s="60"/>
      <c r="L63" s="60"/>
      <c r="M63" s="60"/>
      <c r="N63" s="60"/>
      <c r="O63" s="60"/>
      <c r="P63" s="60"/>
      <c r="Q63" s="60"/>
      <c r="R63" s="71">
        <f>SUM(R7:R61)</f>
        <v>3863379</v>
      </c>
    </row>
    <row r="64" spans="2:18" ht="14.25" customHeight="1">
      <c r="B64" s="72"/>
      <c r="C64" s="73"/>
      <c r="D64" s="73"/>
      <c r="E64" s="73"/>
      <c r="F64" s="73"/>
      <c r="G64" s="73"/>
      <c r="H64" s="73"/>
      <c r="I64" s="1050"/>
      <c r="J64" s="66"/>
      <c r="K64" s="67"/>
      <c r="L64" s="67"/>
      <c r="M64" s="67"/>
      <c r="N64" s="67"/>
      <c r="O64" s="67"/>
      <c r="P64" s="67"/>
      <c r="Q64" s="67"/>
      <c r="R64" s="68"/>
    </row>
    <row r="65" spans="2:18" ht="14.25" customHeight="1">
      <c r="B65" s="69"/>
      <c r="C65" s="70"/>
      <c r="D65" s="70"/>
      <c r="E65" s="70"/>
      <c r="F65" s="70"/>
      <c r="G65" s="70"/>
      <c r="H65" s="70"/>
      <c r="I65" s="1049"/>
      <c r="J65" s="59"/>
      <c r="K65" s="60"/>
      <c r="L65" s="60"/>
      <c r="M65" s="60"/>
      <c r="N65" s="60"/>
      <c r="O65" s="60"/>
      <c r="P65" s="60"/>
      <c r="Q65" s="60"/>
      <c r="R65" s="58"/>
    </row>
    <row r="66" spans="2:18" ht="14.25" customHeight="1">
      <c r="B66" s="59"/>
      <c r="C66" s="60" t="s">
        <v>360</v>
      </c>
      <c r="D66" s="60" t="s">
        <v>361</v>
      </c>
      <c r="E66" s="60"/>
      <c r="F66" s="60"/>
      <c r="G66" s="60"/>
      <c r="H66" s="60"/>
      <c r="I66" s="1051"/>
      <c r="J66" s="1057"/>
      <c r="K66" s="60" t="s">
        <v>533</v>
      </c>
      <c r="L66" s="60" t="s">
        <v>282</v>
      </c>
      <c r="M66" s="60"/>
      <c r="N66" s="74"/>
      <c r="O66" s="74"/>
      <c r="P66" s="74"/>
      <c r="Q66" s="74"/>
      <c r="R66" s="61">
        <v>0</v>
      </c>
    </row>
    <row r="67" spans="2:18" ht="6" customHeight="1">
      <c r="B67" s="59"/>
      <c r="C67" s="60"/>
      <c r="D67" s="60"/>
      <c r="E67" s="60"/>
      <c r="F67" s="60"/>
      <c r="G67" s="60"/>
      <c r="H67" s="60"/>
      <c r="I67" s="1051"/>
      <c r="J67" s="182"/>
      <c r="K67" s="60"/>
      <c r="L67" s="60"/>
      <c r="M67" s="60"/>
      <c r="N67" s="74"/>
      <c r="O67" s="74"/>
      <c r="P67" s="74"/>
      <c r="Q67" s="74"/>
      <c r="R67" s="61"/>
    </row>
    <row r="68" spans="2:18" ht="14.25" customHeight="1">
      <c r="B68" s="59"/>
      <c r="C68" s="60"/>
      <c r="D68" s="60" t="s">
        <v>595</v>
      </c>
      <c r="E68" s="60"/>
      <c r="F68" s="60"/>
      <c r="G68" s="60"/>
      <c r="H68" s="60"/>
      <c r="I68" s="1051"/>
      <c r="J68" s="182"/>
      <c r="K68" s="60"/>
      <c r="L68" s="60"/>
      <c r="M68" s="60"/>
      <c r="N68" s="60"/>
      <c r="O68" s="74"/>
      <c r="P68" s="74"/>
      <c r="Q68" s="74"/>
      <c r="R68" s="61"/>
    </row>
    <row r="69" spans="2:18" ht="14.25" customHeight="1">
      <c r="B69" s="59"/>
      <c r="C69" s="60"/>
      <c r="D69" s="60" t="s">
        <v>294</v>
      </c>
      <c r="E69" s="60" t="s">
        <v>108</v>
      </c>
      <c r="F69" s="60"/>
      <c r="G69" s="60"/>
      <c r="H69" s="60"/>
      <c r="I69" s="1051"/>
      <c r="J69" s="182"/>
      <c r="K69" s="60"/>
      <c r="L69" s="60"/>
      <c r="M69" s="60"/>
      <c r="N69" s="74"/>
      <c r="O69" s="74"/>
      <c r="P69" s="74"/>
      <c r="Q69" s="74"/>
      <c r="R69" s="61"/>
    </row>
    <row r="70" spans="2:18" ht="14.25" customHeight="1">
      <c r="B70" s="59"/>
      <c r="C70" s="60"/>
      <c r="D70" s="62" t="s">
        <v>303</v>
      </c>
      <c r="E70" s="60" t="s">
        <v>56</v>
      </c>
      <c r="F70" s="60"/>
      <c r="G70" s="60"/>
      <c r="H70" s="60"/>
      <c r="I70" s="1051">
        <v>50000</v>
      </c>
      <c r="J70" s="182"/>
      <c r="K70" s="74"/>
      <c r="L70" s="74"/>
      <c r="M70" s="74"/>
      <c r="N70" s="74"/>
      <c r="O70" s="74"/>
      <c r="P70" s="74"/>
      <c r="Q70" s="74"/>
      <c r="R70" s="71"/>
    </row>
    <row r="71" spans="2:18" ht="7.5" customHeight="1">
      <c r="B71" s="59"/>
      <c r="C71" s="60"/>
      <c r="D71" s="60"/>
      <c r="E71" s="60"/>
      <c r="F71" s="60"/>
      <c r="G71" s="60"/>
      <c r="H71" s="60"/>
      <c r="I71" s="1051"/>
      <c r="J71" s="182"/>
      <c r="K71" s="74"/>
      <c r="L71" s="74"/>
      <c r="M71" s="74"/>
      <c r="N71" s="74"/>
      <c r="O71" s="74"/>
      <c r="P71" s="74"/>
      <c r="Q71" s="74"/>
      <c r="R71" s="71"/>
    </row>
    <row r="72" spans="2:18" ht="14.25" customHeight="1">
      <c r="B72" s="59"/>
      <c r="C72" s="60"/>
      <c r="D72" s="60" t="s">
        <v>296</v>
      </c>
      <c r="E72" s="60" t="s">
        <v>109</v>
      </c>
      <c r="F72" s="60"/>
      <c r="G72" s="60"/>
      <c r="H72" s="60"/>
      <c r="I72" s="1051"/>
      <c r="J72" s="182"/>
      <c r="K72" s="74"/>
      <c r="L72" s="74"/>
      <c r="M72" s="74"/>
      <c r="N72" s="74"/>
      <c r="O72" s="74"/>
      <c r="P72" s="74"/>
      <c r="Q72" s="74"/>
      <c r="R72" s="71"/>
    </row>
    <row r="73" spans="2:18" ht="14.25" customHeight="1">
      <c r="B73" s="59"/>
      <c r="C73" s="60"/>
      <c r="D73" s="62" t="s">
        <v>303</v>
      </c>
      <c r="E73" s="60" t="s">
        <v>56</v>
      </c>
      <c r="F73" s="60"/>
      <c r="G73" s="60"/>
      <c r="H73" s="60"/>
      <c r="I73" s="1047">
        <v>51000</v>
      </c>
      <c r="J73" s="182"/>
      <c r="K73" s="74"/>
      <c r="L73" s="74"/>
      <c r="M73" s="74"/>
      <c r="N73" s="74"/>
      <c r="O73" s="74"/>
      <c r="P73" s="74"/>
      <c r="Q73" s="74"/>
      <c r="R73" s="71"/>
    </row>
    <row r="74" spans="2:18" ht="14.25" customHeight="1">
      <c r="B74" s="66"/>
      <c r="C74" s="67"/>
      <c r="D74" s="67"/>
      <c r="E74" s="67"/>
      <c r="F74" s="67"/>
      <c r="G74" s="67"/>
      <c r="H74" s="67"/>
      <c r="I74" s="1052"/>
      <c r="J74" s="181"/>
      <c r="K74" s="75"/>
      <c r="L74" s="75"/>
      <c r="M74" s="75"/>
      <c r="N74" s="75"/>
      <c r="O74" s="75"/>
      <c r="P74" s="75"/>
      <c r="Q74" s="75"/>
      <c r="R74" s="76"/>
    </row>
    <row r="75" spans="2:18" ht="7.5" customHeight="1">
      <c r="B75" s="59"/>
      <c r="C75" s="60"/>
      <c r="D75" s="60"/>
      <c r="E75" s="60"/>
      <c r="F75" s="60"/>
      <c r="G75" s="60"/>
      <c r="H75" s="60"/>
      <c r="I75" s="1047"/>
      <c r="J75" s="182"/>
      <c r="K75" s="74"/>
      <c r="L75" s="74"/>
      <c r="M75" s="74"/>
      <c r="N75" s="74"/>
      <c r="O75" s="74"/>
      <c r="P75" s="74"/>
      <c r="Q75" s="74"/>
      <c r="R75" s="71"/>
    </row>
    <row r="76" spans="2:18" ht="14.25" customHeight="1">
      <c r="B76" s="69" t="s">
        <v>210</v>
      </c>
      <c r="C76" s="60"/>
      <c r="D76" s="60"/>
      <c r="E76" s="60"/>
      <c r="F76" s="60"/>
      <c r="G76" s="60"/>
      <c r="H76" s="60"/>
      <c r="I76" s="1053">
        <f>SUM(I65:I74)</f>
        <v>101000</v>
      </c>
      <c r="J76" s="1058" t="s">
        <v>193</v>
      </c>
      <c r="K76" s="60"/>
      <c r="L76" s="74"/>
      <c r="M76" s="74"/>
      <c r="N76" s="74"/>
      <c r="O76" s="74"/>
      <c r="P76" s="74"/>
      <c r="Q76" s="74"/>
      <c r="R76" s="71">
        <f>SUM(R66:R75)</f>
        <v>0</v>
      </c>
    </row>
    <row r="77" spans="2:18" ht="6" customHeight="1">
      <c r="B77" s="59"/>
      <c r="C77" s="60"/>
      <c r="D77" s="60"/>
      <c r="E77" s="60"/>
      <c r="F77" s="60"/>
      <c r="G77" s="60"/>
      <c r="H77" s="60"/>
      <c r="I77" s="1047"/>
      <c r="J77" s="181"/>
      <c r="K77" s="75"/>
      <c r="L77" s="75"/>
      <c r="M77" s="75"/>
      <c r="N77" s="75"/>
      <c r="O77" s="75"/>
      <c r="P77" s="75"/>
      <c r="Q77" s="75"/>
      <c r="R77" s="76"/>
    </row>
    <row r="78" spans="2:18" ht="21.75" customHeight="1">
      <c r="B78" s="77" t="s">
        <v>211</v>
      </c>
      <c r="C78" s="78"/>
      <c r="D78" s="79"/>
      <c r="E78" s="79"/>
      <c r="F78" s="79"/>
      <c r="G78" s="79"/>
      <c r="H78" s="79"/>
      <c r="I78" s="1054">
        <f>+I76+I63</f>
        <v>3863379</v>
      </c>
      <c r="J78" s="77" t="s">
        <v>212</v>
      </c>
      <c r="K78" s="79"/>
      <c r="L78" s="79"/>
      <c r="M78" s="79"/>
      <c r="N78" s="79"/>
      <c r="O78" s="79"/>
      <c r="P78" s="79"/>
      <c r="Q78" s="79"/>
      <c r="R78" s="80">
        <f>+R76+R63</f>
        <v>3863379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90" ht="9" customHeight="1"/>
  </sheetData>
  <sheetProtection/>
  <mergeCells count="3">
    <mergeCell ref="B4:R4"/>
    <mergeCell ref="B6:I6"/>
    <mergeCell ref="J6:Q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2" sqref="G2:H2"/>
    </sheetView>
  </sheetViews>
  <sheetFormatPr defaultColWidth="9.00390625" defaultRowHeight="12.75"/>
  <cols>
    <col min="1" max="1" width="49.125" style="0" customWidth="1"/>
    <col min="2" max="2" width="18.75390625" style="0" customWidth="1"/>
    <col min="3" max="3" width="19.125" style="0" customWidth="1"/>
    <col min="4" max="4" width="13.75390625" style="0" customWidth="1"/>
    <col min="5" max="6" width="16.00390625" style="0" customWidth="1"/>
    <col min="7" max="7" width="15.25390625" style="0" customWidth="1"/>
    <col min="8" max="8" width="15.625" style="0" customWidth="1"/>
    <col min="9" max="9" width="16.00390625" style="0" customWidth="1"/>
  </cols>
  <sheetData>
    <row r="1" spans="1:9" ht="13.5" customHeight="1">
      <c r="A1" s="81"/>
      <c r="B1" s="81"/>
      <c r="C1" s="81"/>
      <c r="D1" s="81"/>
      <c r="E1" s="82"/>
      <c r="F1" s="83"/>
      <c r="H1" s="772"/>
      <c r="I1" s="81"/>
    </row>
    <row r="2" spans="1:9" ht="15" customHeight="1">
      <c r="A2" s="81"/>
      <c r="B2" s="81"/>
      <c r="C2" s="81"/>
      <c r="D2" s="81"/>
      <c r="E2" s="82"/>
      <c r="F2" s="83"/>
      <c r="G2" s="1289" t="s">
        <v>860</v>
      </c>
      <c r="H2" s="1289"/>
      <c r="I2" s="81"/>
    </row>
    <row r="3" spans="1:9" ht="15" customHeight="1">
      <c r="A3" s="81"/>
      <c r="B3" s="81"/>
      <c r="C3" s="81"/>
      <c r="D3" s="81"/>
      <c r="E3" s="82"/>
      <c r="F3" s="83"/>
      <c r="G3" s="20"/>
      <c r="H3" s="773" t="s">
        <v>258</v>
      </c>
      <c r="I3" s="81"/>
    </row>
    <row r="4" spans="1:9" ht="15" customHeight="1">
      <c r="A4" s="1290" t="s">
        <v>213</v>
      </c>
      <c r="B4" s="1290"/>
      <c r="C4" s="1290"/>
      <c r="D4" s="1290"/>
      <c r="E4" s="1290"/>
      <c r="F4" s="1290"/>
      <c r="G4" s="1290"/>
      <c r="H4" s="1290"/>
      <c r="I4" s="81"/>
    </row>
    <row r="5" spans="1:9" ht="15" customHeight="1">
      <c r="A5" s="1290" t="s">
        <v>214</v>
      </c>
      <c r="B5" s="1290"/>
      <c r="C5" s="1290"/>
      <c r="D5" s="1290"/>
      <c r="E5" s="1290"/>
      <c r="F5" s="1290"/>
      <c r="G5" s="1290"/>
      <c r="H5" s="1290"/>
      <c r="I5" s="81"/>
    </row>
    <row r="6" spans="1:9" ht="12.75" customHeight="1">
      <c r="A6" s="81"/>
      <c r="B6" s="81"/>
      <c r="C6" s="81"/>
      <c r="D6" s="81"/>
      <c r="E6" s="81"/>
      <c r="F6" s="81"/>
      <c r="G6" s="81"/>
      <c r="H6" s="81"/>
      <c r="I6" s="81"/>
    </row>
    <row r="7" spans="1:9" ht="18" customHeight="1">
      <c r="A7" s="81"/>
      <c r="B7" s="81"/>
      <c r="C7" s="81"/>
      <c r="D7" s="81"/>
      <c r="E7" s="84"/>
      <c r="F7" s="81"/>
      <c r="G7" s="81" t="s">
        <v>215</v>
      </c>
      <c r="H7" s="81"/>
      <c r="I7" s="81"/>
    </row>
    <row r="8" spans="1:9" ht="13.5" customHeight="1">
      <c r="A8" s="1291" t="s">
        <v>216</v>
      </c>
      <c r="B8" s="1291" t="s">
        <v>217</v>
      </c>
      <c r="C8" s="1295" t="s">
        <v>34</v>
      </c>
      <c r="D8" s="1295"/>
      <c r="E8" s="1295"/>
      <c r="F8" s="1295"/>
      <c r="G8" s="1295"/>
      <c r="H8" s="1295"/>
      <c r="I8" s="81"/>
    </row>
    <row r="9" spans="1:9" ht="14.25" customHeight="1">
      <c r="A9" s="1292"/>
      <c r="B9" s="1293"/>
      <c r="C9" s="86" t="s">
        <v>218</v>
      </c>
      <c r="D9" s="85">
        <v>2018</v>
      </c>
      <c r="E9" s="85">
        <v>2019</v>
      </c>
      <c r="F9" s="85">
        <v>2020</v>
      </c>
      <c r="G9" s="85">
        <v>2021</v>
      </c>
      <c r="H9" s="85" t="s">
        <v>822</v>
      </c>
      <c r="I9" s="81"/>
    </row>
    <row r="10" spans="1:9" ht="14.25" customHeight="1">
      <c r="A10" s="1292"/>
      <c r="B10" s="1294"/>
      <c r="C10" s="87" t="s">
        <v>219</v>
      </c>
      <c r="D10" s="1296" t="s">
        <v>220</v>
      </c>
      <c r="E10" s="1297"/>
      <c r="F10" s="1297"/>
      <c r="G10" s="1297"/>
      <c r="H10" s="1298"/>
      <c r="I10" s="81"/>
    </row>
    <row r="11" spans="1:9" ht="31.5" customHeight="1">
      <c r="A11" s="88" t="s">
        <v>221</v>
      </c>
      <c r="B11" s="89">
        <f>SUM(C11+D11+E11+F11+G11+H11)</f>
        <v>13784</v>
      </c>
      <c r="C11" s="89">
        <v>9782</v>
      </c>
      <c r="D11" s="89">
        <v>728</v>
      </c>
      <c r="E11" s="89">
        <v>728</v>
      </c>
      <c r="F11" s="89">
        <v>728</v>
      </c>
      <c r="G11" s="89">
        <v>728</v>
      </c>
      <c r="H11" s="89">
        <v>1090</v>
      </c>
      <c r="I11" s="81"/>
    </row>
    <row r="12" spans="1:9" ht="31.5" customHeight="1">
      <c r="A12" s="88" t="s">
        <v>222</v>
      </c>
      <c r="B12" s="89">
        <f>SUM(C12+D12+E12+F12+G12+H12)</f>
        <v>26829</v>
      </c>
      <c r="C12" s="89">
        <v>12865</v>
      </c>
      <c r="D12" s="89">
        <v>1385</v>
      </c>
      <c r="E12" s="89">
        <v>1385</v>
      </c>
      <c r="F12" s="89">
        <v>1385</v>
      </c>
      <c r="G12" s="89">
        <v>1385</v>
      </c>
      <c r="H12" s="89">
        <v>8424</v>
      </c>
      <c r="I12" s="81"/>
    </row>
    <row r="13" spans="1:9" ht="34.5" customHeight="1">
      <c r="A13" s="1103" t="s">
        <v>735</v>
      </c>
      <c r="B13" s="89">
        <f>SUM(C13:H13)</f>
        <v>25243</v>
      </c>
      <c r="C13" s="89">
        <f>6270+1800+1385+1700+1700+1500+1388</f>
        <v>15743</v>
      </c>
      <c r="D13" s="89">
        <v>1500</v>
      </c>
      <c r="E13" s="89">
        <v>1500</v>
      </c>
      <c r="F13" s="89">
        <v>1500</v>
      </c>
      <c r="G13" s="89">
        <v>1500</v>
      </c>
      <c r="H13" s="89">
        <f>5000-1500</f>
        <v>3500</v>
      </c>
      <c r="I13" s="81"/>
    </row>
    <row r="14" spans="1:9" ht="38.25" customHeight="1">
      <c r="A14" s="1103" t="s">
        <v>767</v>
      </c>
      <c r="B14" s="89">
        <f>SUM(C14:H14)</f>
        <v>7173</v>
      </c>
      <c r="C14" s="89">
        <f>410+500+650+413</f>
        <v>1973</v>
      </c>
      <c r="D14" s="89">
        <v>650</v>
      </c>
      <c r="E14" s="89">
        <v>650</v>
      </c>
      <c r="F14" s="89">
        <v>650</v>
      </c>
      <c r="G14" s="89">
        <v>650</v>
      </c>
      <c r="H14" s="89">
        <f>3250-650</f>
        <v>2600</v>
      </c>
      <c r="I14" s="81"/>
    </row>
    <row r="15" spans="1:9" ht="37.5" customHeight="1">
      <c r="A15" s="88" t="s">
        <v>840</v>
      </c>
      <c r="B15" s="89">
        <f>SUM(C15:H15)</f>
        <v>83275</v>
      </c>
      <c r="C15" s="89">
        <f>16991+6624+6620</f>
        <v>30235</v>
      </c>
      <c r="D15" s="89">
        <v>6630</v>
      </c>
      <c r="E15" s="89">
        <v>6630</v>
      </c>
      <c r="F15" s="89">
        <v>6630</v>
      </c>
      <c r="G15" s="89">
        <v>6630</v>
      </c>
      <c r="H15" s="89">
        <f>33150-6630</f>
        <v>26520</v>
      </c>
      <c r="I15" s="81"/>
    </row>
    <row r="16" spans="1:9" ht="12.75" customHeight="1">
      <c r="A16" s="1301" t="s">
        <v>302</v>
      </c>
      <c r="B16" s="1299">
        <f aca="true" t="shared" si="0" ref="B16:H16">SUM(B11:B15)</f>
        <v>156304</v>
      </c>
      <c r="C16" s="1299">
        <f t="shared" si="0"/>
        <v>70598</v>
      </c>
      <c r="D16" s="1299">
        <f t="shared" si="0"/>
        <v>10893</v>
      </c>
      <c r="E16" s="1299">
        <f t="shared" si="0"/>
        <v>10893</v>
      </c>
      <c r="F16" s="1299">
        <f t="shared" si="0"/>
        <v>10893</v>
      </c>
      <c r="G16" s="1299">
        <f t="shared" si="0"/>
        <v>10893</v>
      </c>
      <c r="H16" s="1299">
        <f t="shared" si="0"/>
        <v>42134</v>
      </c>
      <c r="I16" s="81"/>
    </row>
    <row r="17" spans="1:9" ht="15.75">
      <c r="A17" s="1300"/>
      <c r="B17" s="1300"/>
      <c r="C17" s="1300"/>
      <c r="D17" s="1300"/>
      <c r="E17" s="1300"/>
      <c r="F17" s="1300"/>
      <c r="G17" s="1300"/>
      <c r="H17" s="1300"/>
      <c r="I17" s="81"/>
    </row>
    <row r="18" spans="1:9" ht="15.75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15.75">
      <c r="A19" s="81" t="s">
        <v>755</v>
      </c>
      <c r="B19" s="81"/>
      <c r="C19" s="81"/>
      <c r="D19" s="81"/>
      <c r="E19" s="81"/>
      <c r="F19" s="81"/>
      <c r="G19" s="81"/>
      <c r="H19" s="81"/>
      <c r="I19" s="81"/>
    </row>
    <row r="20" spans="1:9" ht="15.75">
      <c r="A20" s="81" t="s">
        <v>629</v>
      </c>
      <c r="B20" s="81"/>
      <c r="C20" s="81"/>
      <c r="D20" s="81"/>
      <c r="E20" s="81"/>
      <c r="F20" s="81"/>
      <c r="G20" s="81"/>
      <c r="H20" s="81"/>
      <c r="I20" s="81"/>
    </row>
    <row r="21" spans="1:9" ht="15.75">
      <c r="A21" s="81" t="s">
        <v>690</v>
      </c>
      <c r="B21" s="81"/>
      <c r="C21" s="81"/>
      <c r="D21" s="81"/>
      <c r="E21" s="81"/>
      <c r="F21" s="81"/>
      <c r="G21" s="81"/>
      <c r="H21" s="81"/>
      <c r="I21" s="81"/>
    </row>
    <row r="22" spans="1:9" ht="15.75">
      <c r="A22" s="81"/>
      <c r="B22" s="81"/>
      <c r="C22" s="81"/>
      <c r="D22" s="81"/>
      <c r="E22" s="81"/>
      <c r="F22" s="81"/>
      <c r="G22" s="81"/>
      <c r="H22" s="81"/>
      <c r="I22" s="81"/>
    </row>
    <row r="23" spans="1:9" ht="15.75">
      <c r="A23" s="774"/>
      <c r="B23" s="81"/>
      <c r="C23" s="81"/>
      <c r="D23" s="81"/>
      <c r="E23" s="81"/>
      <c r="F23" s="81"/>
      <c r="G23" s="81"/>
      <c r="H23" s="81"/>
      <c r="I23" s="81"/>
    </row>
    <row r="24" spans="1:9" ht="15.75">
      <c r="A24" s="81"/>
      <c r="B24" s="81"/>
      <c r="C24" s="81"/>
      <c r="D24" s="81"/>
      <c r="E24" s="81"/>
      <c r="F24" s="81"/>
      <c r="G24" s="81"/>
      <c r="H24" s="81"/>
      <c r="I24" s="81"/>
    </row>
    <row r="25" spans="1:9" ht="15.75">
      <c r="A25" s="81"/>
      <c r="B25" s="81"/>
      <c r="C25" s="81"/>
      <c r="D25" s="81"/>
      <c r="E25" s="81"/>
      <c r="F25" s="81"/>
      <c r="G25" s="81"/>
      <c r="H25" s="81"/>
      <c r="I25" s="81"/>
    </row>
  </sheetData>
  <sheetProtection/>
  <mergeCells count="15">
    <mergeCell ref="G16:G17"/>
    <mergeCell ref="H16:H17"/>
    <mergeCell ref="A16:A17"/>
    <mergeCell ref="B16:B17"/>
    <mergeCell ref="C16:C17"/>
    <mergeCell ref="D16:D17"/>
    <mergeCell ref="E16:E17"/>
    <mergeCell ref="F16:F17"/>
    <mergeCell ref="G2:H2"/>
    <mergeCell ref="A4:H4"/>
    <mergeCell ref="A5:H5"/>
    <mergeCell ref="A8:A10"/>
    <mergeCell ref="B8:B10"/>
    <mergeCell ref="C8:H8"/>
    <mergeCell ref="D10:H10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9"/>
  <sheetViews>
    <sheetView zoomScale="76" zoomScaleNormal="76" zoomScalePageLayoutView="0" workbookViewId="0" topLeftCell="A1">
      <selection activeCell="O1" sqref="O1"/>
    </sheetView>
  </sheetViews>
  <sheetFormatPr defaultColWidth="9.00390625" defaultRowHeight="12.75"/>
  <cols>
    <col min="1" max="1" width="3.00390625" style="93" customWidth="1"/>
    <col min="2" max="2" width="35.125" style="389" customWidth="1"/>
    <col min="3" max="14" width="9.00390625" style="93" customWidth="1"/>
    <col min="15" max="15" width="9.75390625" style="93" customWidth="1"/>
    <col min="16" max="16" width="9.875" style="1106" bestFit="1" customWidth="1"/>
    <col min="17" max="16384" width="9.125" style="93" customWidth="1"/>
  </cols>
  <sheetData>
    <row r="1" spans="1:15" ht="18" customHeight="1">
      <c r="A1" s="90"/>
      <c r="B1" s="378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92"/>
      <c r="O1" s="154" t="s">
        <v>861</v>
      </c>
    </row>
    <row r="2" spans="1:15" ht="18" customHeight="1">
      <c r="A2" s="94"/>
      <c r="B2" s="378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5"/>
      <c r="O2" s="152" t="s">
        <v>258</v>
      </c>
    </row>
    <row r="3" spans="1:15" ht="19.5" customHeight="1">
      <c r="A3" s="96" t="s">
        <v>780</v>
      </c>
      <c r="B3" s="379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2.75">
      <c r="A4" s="98"/>
      <c r="B4" s="380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2.75">
      <c r="A5" s="98"/>
      <c r="B5" s="380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 t="s">
        <v>32</v>
      </c>
    </row>
    <row r="6" spans="1:16" s="102" customFormat="1" ht="21" customHeight="1">
      <c r="A6" s="100"/>
      <c r="B6" s="381" t="s">
        <v>291</v>
      </c>
      <c r="C6" s="101" t="s">
        <v>223</v>
      </c>
      <c r="D6" s="101" t="s">
        <v>224</v>
      </c>
      <c r="E6" s="101" t="s">
        <v>225</v>
      </c>
      <c r="F6" s="101" t="s">
        <v>226</v>
      </c>
      <c r="G6" s="101" t="s">
        <v>227</v>
      </c>
      <c r="H6" s="101" t="s">
        <v>228</v>
      </c>
      <c r="I6" s="101" t="s">
        <v>229</v>
      </c>
      <c r="J6" s="101" t="s">
        <v>230</v>
      </c>
      <c r="K6" s="101" t="s">
        <v>231</v>
      </c>
      <c r="L6" s="101" t="s">
        <v>232</v>
      </c>
      <c r="M6" s="101" t="s">
        <v>233</v>
      </c>
      <c r="N6" s="101" t="s">
        <v>234</v>
      </c>
      <c r="O6" s="101" t="s">
        <v>41</v>
      </c>
      <c r="P6" s="1187"/>
    </row>
    <row r="7" spans="1:16" s="102" customFormat="1" ht="4.5" customHeight="1">
      <c r="A7" s="962"/>
      <c r="B7" s="964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187"/>
    </row>
    <row r="8" spans="1:16" s="102" customFormat="1" ht="15" customHeight="1">
      <c r="A8" s="962"/>
      <c r="B8" s="965" t="s">
        <v>630</v>
      </c>
      <c r="C8" s="105">
        <v>0</v>
      </c>
      <c r="D8" s="105">
        <f>+C37</f>
        <v>-33960</v>
      </c>
      <c r="E8" s="105">
        <f>+D37</f>
        <v>-177860</v>
      </c>
      <c r="F8" s="105">
        <f>+E37</f>
        <v>303755</v>
      </c>
      <c r="G8" s="105">
        <f>+F37</f>
        <v>204010</v>
      </c>
      <c r="H8" s="105">
        <f aca="true" t="shared" si="0" ref="H8:M8">+G37</f>
        <v>88256</v>
      </c>
      <c r="I8" s="105">
        <f t="shared" si="0"/>
        <v>-10541</v>
      </c>
      <c r="J8" s="105">
        <f t="shared" si="0"/>
        <v>-143786</v>
      </c>
      <c r="K8" s="105">
        <f t="shared" si="0"/>
        <v>-263176</v>
      </c>
      <c r="L8" s="105">
        <f t="shared" si="0"/>
        <v>209939</v>
      </c>
      <c r="M8" s="105">
        <f t="shared" si="0"/>
        <v>106338</v>
      </c>
      <c r="N8" s="105">
        <f>+M37</f>
        <v>-5772</v>
      </c>
      <c r="O8" s="105"/>
      <c r="P8" s="1187"/>
    </row>
    <row r="9" spans="1:16" s="102" customFormat="1" ht="6.75" customHeight="1">
      <c r="A9" s="963"/>
      <c r="B9" s="966"/>
      <c r="C9" s="961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1187"/>
    </row>
    <row r="10" spans="1:15" ht="13.5">
      <c r="A10" s="104"/>
      <c r="B10" s="383" t="s">
        <v>200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4.5" customHeight="1">
      <c r="A11" s="104"/>
      <c r="B11" s="382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ht="25.5">
      <c r="A12" s="106" t="s">
        <v>263</v>
      </c>
      <c r="B12" s="384" t="s">
        <v>306</v>
      </c>
      <c r="C12" s="107">
        <f>247736-43910</f>
        <v>203826</v>
      </c>
      <c r="D12" s="107">
        <v>165157</v>
      </c>
      <c r="E12" s="107">
        <v>165159</v>
      </c>
      <c r="F12" s="107">
        <v>165157</v>
      </c>
      <c r="G12" s="107">
        <v>165159</v>
      </c>
      <c r="H12" s="107">
        <v>165157</v>
      </c>
      <c r="I12" s="107">
        <v>175159</v>
      </c>
      <c r="J12" s="107">
        <v>165157</v>
      </c>
      <c r="K12" s="107">
        <v>165159</v>
      </c>
      <c r="L12" s="107">
        <v>165157</v>
      </c>
      <c r="M12" s="107">
        <v>155157</v>
      </c>
      <c r="N12" s="107">
        <f>165157+43910</f>
        <v>209067</v>
      </c>
      <c r="O12" s="107">
        <f>SUM(C12:N12)</f>
        <v>2064471</v>
      </c>
    </row>
    <row r="13" spans="1:15" ht="32.25" customHeight="1">
      <c r="A13" s="108" t="s">
        <v>264</v>
      </c>
      <c r="B13" s="382" t="s">
        <v>485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>
        <f aca="true" t="shared" si="1" ref="O13:O19">SUM(C13:N13)</f>
        <v>0</v>
      </c>
    </row>
    <row r="14" spans="1:15" ht="18.75" customHeight="1">
      <c r="A14" s="104" t="s">
        <v>266</v>
      </c>
      <c r="B14" s="392" t="s">
        <v>315</v>
      </c>
      <c r="C14" s="116">
        <v>22750</v>
      </c>
      <c r="D14" s="116">
        <v>11000</v>
      </c>
      <c r="E14" s="116">
        <v>603400</v>
      </c>
      <c r="F14" s="116">
        <v>11000</v>
      </c>
      <c r="G14" s="116">
        <v>11000</v>
      </c>
      <c r="H14" s="116">
        <v>11000</v>
      </c>
      <c r="I14" s="116">
        <v>15500</v>
      </c>
      <c r="J14" s="116">
        <v>14000</v>
      </c>
      <c r="K14" s="116">
        <f>589850</f>
        <v>589850</v>
      </c>
      <c r="L14" s="116">
        <v>21000</v>
      </c>
      <c r="M14" s="116">
        <v>31000</v>
      </c>
      <c r="N14" s="116">
        <v>98000</v>
      </c>
      <c r="O14" s="107">
        <f t="shared" si="1"/>
        <v>1439500</v>
      </c>
    </row>
    <row r="15" spans="1:15" ht="18.75" customHeight="1">
      <c r="A15" s="108" t="s">
        <v>267</v>
      </c>
      <c r="B15" s="385" t="s">
        <v>337</v>
      </c>
      <c r="C15" s="109">
        <v>21534</v>
      </c>
      <c r="D15" s="109">
        <v>21534</v>
      </c>
      <c r="E15" s="109">
        <v>21534</v>
      </c>
      <c r="F15" s="109">
        <v>21534</v>
      </c>
      <c r="G15" s="109">
        <v>21534</v>
      </c>
      <c r="H15" s="109">
        <v>21534</v>
      </c>
      <c r="I15" s="109">
        <v>21534</v>
      </c>
      <c r="J15" s="109">
        <v>21534</v>
      </c>
      <c r="K15" s="109">
        <v>21534</v>
      </c>
      <c r="L15" s="109">
        <v>21534</v>
      </c>
      <c r="M15" s="109">
        <v>21534</v>
      </c>
      <c r="N15" s="109">
        <v>21534</v>
      </c>
      <c r="O15" s="107">
        <f t="shared" si="1"/>
        <v>258408</v>
      </c>
    </row>
    <row r="16" spans="1:15" ht="18.75" customHeight="1">
      <c r="A16" s="108" t="s">
        <v>272</v>
      </c>
      <c r="B16" s="390" t="s">
        <v>354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7">
        <f t="shared" si="1"/>
        <v>0</v>
      </c>
    </row>
    <row r="17" spans="1:15" ht="18.75" customHeight="1">
      <c r="A17" s="108" t="s">
        <v>274</v>
      </c>
      <c r="B17" s="385" t="s">
        <v>357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7">
        <f t="shared" si="1"/>
        <v>0</v>
      </c>
    </row>
    <row r="18" spans="1:15" ht="18.75" customHeight="1">
      <c r="A18" s="108" t="s">
        <v>275</v>
      </c>
      <c r="B18" s="385" t="s">
        <v>445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7">
        <f t="shared" si="1"/>
        <v>0</v>
      </c>
    </row>
    <row r="19" spans="1:15" ht="18.75" customHeight="1">
      <c r="A19" s="108" t="s">
        <v>276</v>
      </c>
      <c r="B19" s="765" t="s">
        <v>626</v>
      </c>
      <c r="C19" s="109">
        <v>10000</v>
      </c>
      <c r="D19" s="109"/>
      <c r="E19" s="109">
        <v>10000</v>
      </c>
      <c r="F19" s="109">
        <v>20000</v>
      </c>
      <c r="G19" s="109">
        <v>10000</v>
      </c>
      <c r="H19" s="109"/>
      <c r="I19" s="109"/>
      <c r="J19" s="109">
        <v>13000</v>
      </c>
      <c r="K19" s="109">
        <v>13000</v>
      </c>
      <c r="L19" s="109">
        <v>5000</v>
      </c>
      <c r="M19" s="109">
        <v>10000</v>
      </c>
      <c r="N19" s="109">
        <v>10000</v>
      </c>
      <c r="O19" s="107">
        <f t="shared" si="1"/>
        <v>101000</v>
      </c>
    </row>
    <row r="20" spans="1:15" ht="15.75" customHeight="1">
      <c r="A20" s="108"/>
      <c r="B20" s="385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8.25" customHeight="1">
      <c r="A21" s="110"/>
      <c r="B21" s="386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6" s="114" customFormat="1" ht="20.25" customHeight="1">
      <c r="A22" s="112"/>
      <c r="B22" s="387" t="s">
        <v>235</v>
      </c>
      <c r="C22" s="113">
        <f aca="true" t="shared" si="2" ref="C22:N22">SUM(C11:C20)</f>
        <v>258110</v>
      </c>
      <c r="D22" s="113">
        <f t="shared" si="2"/>
        <v>197691</v>
      </c>
      <c r="E22" s="113">
        <f t="shared" si="2"/>
        <v>800093</v>
      </c>
      <c r="F22" s="113">
        <f t="shared" si="2"/>
        <v>217691</v>
      </c>
      <c r="G22" s="113">
        <f t="shared" si="2"/>
        <v>207693</v>
      </c>
      <c r="H22" s="113">
        <f t="shared" si="2"/>
        <v>197691</v>
      </c>
      <c r="I22" s="113">
        <f t="shared" si="2"/>
        <v>212193</v>
      </c>
      <c r="J22" s="113">
        <f t="shared" si="2"/>
        <v>213691</v>
      </c>
      <c r="K22" s="113">
        <f t="shared" si="2"/>
        <v>789543</v>
      </c>
      <c r="L22" s="113">
        <f t="shared" si="2"/>
        <v>212691</v>
      </c>
      <c r="M22" s="113">
        <f t="shared" si="2"/>
        <v>217691</v>
      </c>
      <c r="N22" s="113">
        <f t="shared" si="2"/>
        <v>338601</v>
      </c>
      <c r="O22" s="113">
        <f>SUM(O10:O20)</f>
        <v>3863379</v>
      </c>
      <c r="P22" s="1188"/>
    </row>
    <row r="23" spans="1:15" ht="9.75" customHeight="1">
      <c r="A23" s="104"/>
      <c r="B23" s="382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ht="13.5">
      <c r="A24" s="104"/>
      <c r="B24" s="383" t="s">
        <v>201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4.5" customHeight="1">
      <c r="A25" s="104"/>
      <c r="B25" s="382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ht="21" customHeight="1">
      <c r="A26" s="106" t="s">
        <v>263</v>
      </c>
      <c r="B26" s="384" t="s">
        <v>53</v>
      </c>
      <c r="C26" s="107">
        <v>121210</v>
      </c>
      <c r="D26" s="107">
        <f>121215+5000</f>
        <v>126215</v>
      </c>
      <c r="E26" s="107">
        <v>121210</v>
      </c>
      <c r="F26" s="107">
        <v>121215</v>
      </c>
      <c r="G26" s="107">
        <v>121231</v>
      </c>
      <c r="H26" s="107">
        <v>120215</v>
      </c>
      <c r="I26" s="107">
        <v>121210</v>
      </c>
      <c r="J26" s="107">
        <v>121215</v>
      </c>
      <c r="K26" s="107">
        <f>121210-4000</f>
        <v>117210</v>
      </c>
      <c r="L26" s="107">
        <v>121215</v>
      </c>
      <c r="M26" s="107">
        <v>121230</v>
      </c>
      <c r="N26" s="107">
        <v>121215</v>
      </c>
      <c r="O26" s="107">
        <f aca="true" t="shared" si="3" ref="O26:O33">SUM(C26:N26)</f>
        <v>1454591</v>
      </c>
    </row>
    <row r="27" spans="1:15" ht="28.5" customHeight="1">
      <c r="A27" s="108" t="s">
        <v>264</v>
      </c>
      <c r="B27" s="388" t="s">
        <v>694</v>
      </c>
      <c r="C27" s="109">
        <v>26050</v>
      </c>
      <c r="D27" s="109">
        <f>26055+3000</f>
        <v>29055</v>
      </c>
      <c r="E27" s="109">
        <v>26050</v>
      </c>
      <c r="F27" s="109">
        <v>26055</v>
      </c>
      <c r="G27" s="109">
        <v>26050</v>
      </c>
      <c r="H27" s="109">
        <v>25055</v>
      </c>
      <c r="I27" s="109">
        <v>26062</v>
      </c>
      <c r="J27" s="109">
        <v>26055</v>
      </c>
      <c r="K27" s="109">
        <v>24050</v>
      </c>
      <c r="L27" s="109">
        <v>26055</v>
      </c>
      <c r="M27" s="109">
        <v>26050</v>
      </c>
      <c r="N27" s="109">
        <v>26055</v>
      </c>
      <c r="O27" s="107">
        <f t="shared" si="3"/>
        <v>312642</v>
      </c>
    </row>
    <row r="28" spans="1:15" ht="18.75" customHeight="1">
      <c r="A28" s="104" t="s">
        <v>266</v>
      </c>
      <c r="B28" s="393" t="s">
        <v>289</v>
      </c>
      <c r="C28" s="109">
        <f>63000</f>
        <v>63000</v>
      </c>
      <c r="D28" s="109">
        <f>85155</f>
        <v>85155</v>
      </c>
      <c r="E28" s="109">
        <f>81000</f>
        <v>81000</v>
      </c>
      <c r="F28" s="109">
        <v>75000</v>
      </c>
      <c r="G28" s="109">
        <v>65000</v>
      </c>
      <c r="H28" s="109">
        <v>55000</v>
      </c>
      <c r="I28" s="109">
        <v>93000</v>
      </c>
      <c r="J28" s="109">
        <v>69950</v>
      </c>
      <c r="K28" s="109">
        <v>66950</v>
      </c>
      <c r="L28" s="109">
        <v>64000</v>
      </c>
      <c r="M28" s="109">
        <v>59355</v>
      </c>
      <c r="N28" s="109">
        <f>62000</f>
        <v>62000</v>
      </c>
      <c r="O28" s="107">
        <f t="shared" si="3"/>
        <v>839410</v>
      </c>
    </row>
    <row r="29" spans="1:15" ht="18.75" customHeight="1">
      <c r="A29" s="104" t="s">
        <v>267</v>
      </c>
      <c r="B29" s="385" t="s">
        <v>484</v>
      </c>
      <c r="C29" s="105">
        <v>15166</v>
      </c>
      <c r="D29" s="105">
        <v>15166</v>
      </c>
      <c r="E29" s="105">
        <v>15168</v>
      </c>
      <c r="F29" s="105">
        <v>15166</v>
      </c>
      <c r="G29" s="105">
        <v>15166</v>
      </c>
      <c r="H29" s="105">
        <v>15168</v>
      </c>
      <c r="I29" s="105">
        <v>15166</v>
      </c>
      <c r="J29" s="105">
        <v>15166</v>
      </c>
      <c r="K29" s="105">
        <v>15168</v>
      </c>
      <c r="L29" s="105">
        <v>15166</v>
      </c>
      <c r="M29" s="105">
        <v>15166</v>
      </c>
      <c r="N29" s="105">
        <v>15168</v>
      </c>
      <c r="O29" s="107">
        <f t="shared" si="3"/>
        <v>182000</v>
      </c>
    </row>
    <row r="30" spans="1:15" ht="21.75" customHeight="1">
      <c r="A30" s="115" t="s">
        <v>272</v>
      </c>
      <c r="B30" s="382" t="s">
        <v>534</v>
      </c>
      <c r="C30" s="116">
        <f>85000-18356</f>
        <v>66644</v>
      </c>
      <c r="D30" s="116">
        <v>86000</v>
      </c>
      <c r="E30" s="116">
        <v>75000</v>
      </c>
      <c r="F30" s="116">
        <v>74000</v>
      </c>
      <c r="G30" s="116">
        <v>85000</v>
      </c>
      <c r="H30" s="116">
        <v>76000</v>
      </c>
      <c r="I30" s="116">
        <v>81000</v>
      </c>
      <c r="J30" s="116">
        <v>94695</v>
      </c>
      <c r="K30" s="116">
        <v>84000</v>
      </c>
      <c r="L30" s="116">
        <v>82856</v>
      </c>
      <c r="M30" s="116">
        <v>105000</v>
      </c>
      <c r="N30" s="116">
        <v>105000</v>
      </c>
      <c r="O30" s="116">
        <f t="shared" si="3"/>
        <v>1015195</v>
      </c>
    </row>
    <row r="31" spans="1:15" ht="16.5" customHeight="1">
      <c r="A31" s="108" t="s">
        <v>274</v>
      </c>
      <c r="B31" s="385" t="s">
        <v>285</v>
      </c>
      <c r="C31" s="109"/>
      <c r="D31" s="109"/>
      <c r="E31" s="109"/>
      <c r="F31" s="109">
        <v>2000</v>
      </c>
      <c r="G31" s="109">
        <v>3000</v>
      </c>
      <c r="H31" s="109">
        <v>3000</v>
      </c>
      <c r="I31" s="109">
        <v>3000</v>
      </c>
      <c r="J31" s="109"/>
      <c r="K31" s="109">
        <v>3000</v>
      </c>
      <c r="L31" s="109">
        <v>3000</v>
      </c>
      <c r="M31" s="109"/>
      <c r="N31" s="109"/>
      <c r="O31" s="109">
        <f t="shared" si="3"/>
        <v>17000</v>
      </c>
    </row>
    <row r="32" spans="1:15" ht="16.5" customHeight="1">
      <c r="A32" s="108" t="s">
        <v>275</v>
      </c>
      <c r="B32" s="385" t="s">
        <v>284</v>
      </c>
      <c r="C32" s="109"/>
      <c r="D32" s="109">
        <v>0</v>
      </c>
      <c r="E32" s="109"/>
      <c r="F32" s="109">
        <v>4000</v>
      </c>
      <c r="G32" s="109">
        <v>6000</v>
      </c>
      <c r="H32" s="109"/>
      <c r="I32" s="109">
        <v>6000</v>
      </c>
      <c r="J32" s="109">
        <v>6000</v>
      </c>
      <c r="K32" s="109">
        <v>6000</v>
      </c>
      <c r="L32" s="109">
        <v>4000</v>
      </c>
      <c r="M32" s="109">
        <v>3000</v>
      </c>
      <c r="N32" s="109">
        <v>3091</v>
      </c>
      <c r="O32" s="109">
        <f t="shared" si="3"/>
        <v>38091</v>
      </c>
    </row>
    <row r="33" spans="1:15" ht="16.5" customHeight="1">
      <c r="A33" s="108" t="s">
        <v>276</v>
      </c>
      <c r="B33" s="385" t="s">
        <v>413</v>
      </c>
      <c r="C33" s="109"/>
      <c r="D33" s="109"/>
      <c r="E33" s="109">
        <v>50</v>
      </c>
      <c r="F33" s="109"/>
      <c r="G33" s="109">
        <v>2000</v>
      </c>
      <c r="H33" s="109">
        <v>2050</v>
      </c>
      <c r="I33" s="109"/>
      <c r="J33" s="109"/>
      <c r="K33" s="109">
        <v>50</v>
      </c>
      <c r="L33" s="109"/>
      <c r="M33" s="109"/>
      <c r="N33" s="109">
        <v>300</v>
      </c>
      <c r="O33" s="109">
        <f t="shared" si="3"/>
        <v>4450</v>
      </c>
    </row>
    <row r="34" spans="1:15" ht="2.25" customHeight="1">
      <c r="A34" s="104"/>
      <c r="B34" s="382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ht="9" customHeight="1">
      <c r="A35" s="110"/>
      <c r="B35" s="386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6" s="114" customFormat="1" ht="20.25" customHeight="1">
      <c r="A36" s="112"/>
      <c r="B36" s="387" t="s">
        <v>44</v>
      </c>
      <c r="C36" s="113">
        <f aca="true" t="shared" si="4" ref="C36:O36">SUM(C26:C34)</f>
        <v>292070</v>
      </c>
      <c r="D36" s="113">
        <f t="shared" si="4"/>
        <v>341591</v>
      </c>
      <c r="E36" s="113">
        <f t="shared" si="4"/>
        <v>318478</v>
      </c>
      <c r="F36" s="113">
        <f t="shared" si="4"/>
        <v>317436</v>
      </c>
      <c r="G36" s="113">
        <f t="shared" si="4"/>
        <v>323447</v>
      </c>
      <c r="H36" s="113">
        <f t="shared" si="4"/>
        <v>296488</v>
      </c>
      <c r="I36" s="113">
        <f t="shared" si="4"/>
        <v>345438</v>
      </c>
      <c r="J36" s="113">
        <f t="shared" si="4"/>
        <v>333081</v>
      </c>
      <c r="K36" s="113">
        <f t="shared" si="4"/>
        <v>316428</v>
      </c>
      <c r="L36" s="113">
        <f t="shared" si="4"/>
        <v>316292</v>
      </c>
      <c r="M36" s="113">
        <f t="shared" si="4"/>
        <v>329801</v>
      </c>
      <c r="N36" s="113">
        <f t="shared" si="4"/>
        <v>332829</v>
      </c>
      <c r="O36" s="113">
        <f t="shared" si="4"/>
        <v>3863379</v>
      </c>
      <c r="P36" s="1188"/>
    </row>
    <row r="37" spans="1:16" s="118" customFormat="1" ht="31.5" customHeight="1">
      <c r="A37" s="1302" t="s">
        <v>631</v>
      </c>
      <c r="B37" s="1303"/>
      <c r="C37" s="117">
        <f>+C8+C22-C36</f>
        <v>-33960</v>
      </c>
      <c r="D37" s="117">
        <f aca="true" t="shared" si="5" ref="D37:N37">+D8+D22-D36</f>
        <v>-177860</v>
      </c>
      <c r="E37" s="117">
        <f t="shared" si="5"/>
        <v>303755</v>
      </c>
      <c r="F37" s="117">
        <f t="shared" si="5"/>
        <v>204010</v>
      </c>
      <c r="G37" s="117">
        <f>+G8+G22-G36</f>
        <v>88256</v>
      </c>
      <c r="H37" s="117">
        <f t="shared" si="5"/>
        <v>-10541</v>
      </c>
      <c r="I37" s="117">
        <f>+I8+I22-I36</f>
        <v>-143786</v>
      </c>
      <c r="J37" s="117">
        <f t="shared" si="5"/>
        <v>-263176</v>
      </c>
      <c r="K37" s="117">
        <f t="shared" si="5"/>
        <v>209939</v>
      </c>
      <c r="L37" s="117">
        <f t="shared" si="5"/>
        <v>106338</v>
      </c>
      <c r="M37" s="117">
        <f t="shared" si="5"/>
        <v>-5772</v>
      </c>
      <c r="N37" s="117">
        <f t="shared" si="5"/>
        <v>0</v>
      </c>
      <c r="O37" s="117"/>
      <c r="P37" s="1189"/>
    </row>
    <row r="38" spans="1:15" ht="12.75">
      <c r="A38" s="98"/>
      <c r="B38" s="380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2.75">
      <c r="A39" s="98"/>
      <c r="B39" s="380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2.75">
      <c r="A40" s="98"/>
      <c r="B40" s="380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2.75">
      <c r="A41" s="98"/>
      <c r="B41" s="380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2.75">
      <c r="A42" s="98"/>
      <c r="B42" s="380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1192" customFormat="1" ht="12.75">
      <c r="A43" s="1190"/>
      <c r="B43" s="1191"/>
      <c r="C43" s="1193"/>
      <c r="D43" s="1193"/>
      <c r="E43" s="1193"/>
      <c r="F43" s="1193"/>
      <c r="G43" s="1193"/>
      <c r="H43" s="1193"/>
      <c r="I43" s="1193"/>
      <c r="J43" s="1193"/>
      <c r="K43" s="1193"/>
      <c r="L43" s="1193"/>
      <c r="M43" s="1193"/>
      <c r="N43" s="1193"/>
      <c r="O43" s="1190"/>
    </row>
    <row r="44" spans="1:15" ht="12.75">
      <c r="A44" s="98"/>
      <c r="B44" s="380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ht="12.75">
      <c r="A45" s="98"/>
      <c r="B45" s="380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ht="12.75">
      <c r="A46" s="98"/>
      <c r="B46" s="38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ht="12.75">
      <c r="A47" s="98"/>
      <c r="B47" s="380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ht="12.75">
      <c r="A48" s="98"/>
      <c r="B48" s="380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ht="12.75">
      <c r="A49" s="98"/>
      <c r="B49" s="38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2.75">
      <c r="A50" s="98"/>
      <c r="B50" s="380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2.75">
      <c r="A51" s="98"/>
      <c r="B51" s="380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2.75">
      <c r="A52" s="98"/>
      <c r="B52" s="380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.75">
      <c r="A53" s="98"/>
      <c r="B53" s="380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ht="12.75">
      <c r="A54" s="98"/>
      <c r="B54" s="380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2.75">
      <c r="A55" s="98"/>
      <c r="B55" s="380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12.75">
      <c r="A56" s="98"/>
      <c r="B56" s="380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ht="12.75">
      <c r="A57" s="98"/>
      <c r="B57" s="380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ht="12.75">
      <c r="A58" s="98"/>
      <c r="B58" s="380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.75">
      <c r="A59" s="98"/>
      <c r="B59" s="380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</sheetData>
  <sheetProtection/>
  <mergeCells count="1">
    <mergeCell ref="A37:B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="130" zoomScaleNormal="130" zoomScalePageLayoutView="0" workbookViewId="0" topLeftCell="A1">
      <selection activeCell="D1" sqref="D1"/>
    </sheetView>
  </sheetViews>
  <sheetFormatPr defaultColWidth="9.00390625" defaultRowHeight="12.75"/>
  <cols>
    <col min="1" max="1" width="27.75390625" style="119" customWidth="1"/>
    <col min="2" max="2" width="18.625" style="119" customWidth="1"/>
    <col min="3" max="3" width="24.75390625" style="119" customWidth="1"/>
    <col min="4" max="4" width="15.75390625" style="119" customWidth="1"/>
    <col min="5" max="16384" width="9.125" style="119" customWidth="1"/>
  </cols>
  <sheetData>
    <row r="1" spans="3:6" ht="13.5">
      <c r="C1" s="120"/>
      <c r="D1" s="154" t="s">
        <v>862</v>
      </c>
      <c r="F1" s="121"/>
    </row>
    <row r="2" spans="3:6" ht="13.5">
      <c r="C2" s="122"/>
      <c r="D2" s="152" t="s">
        <v>258</v>
      </c>
      <c r="E2" s="123"/>
      <c r="F2" s="123"/>
    </row>
    <row r="6" spans="1:4" ht="12.75">
      <c r="A6" s="1307" t="s">
        <v>781</v>
      </c>
      <c r="B6" s="1307"/>
      <c r="C6" s="1307"/>
      <c r="D6" s="1307"/>
    </row>
    <row r="7" spans="1:4" ht="12.75">
      <c r="A7" s="124"/>
      <c r="B7" s="124"/>
      <c r="C7" s="124"/>
      <c r="D7" s="124"/>
    </row>
    <row r="10" ht="12.75">
      <c r="C10" s="119" t="s">
        <v>236</v>
      </c>
    </row>
    <row r="11" spans="1:4" ht="12.75">
      <c r="A11" s="125" t="s">
        <v>237</v>
      </c>
      <c r="B11" s="1304" t="s">
        <v>238</v>
      </c>
      <c r="C11" s="1305"/>
      <c r="D11" s="1306"/>
    </row>
    <row r="12" spans="1:4" ht="12.75">
      <c r="A12" s="126" t="s">
        <v>239</v>
      </c>
      <c r="B12" s="127" t="s">
        <v>240</v>
      </c>
      <c r="C12" s="127" t="s">
        <v>241</v>
      </c>
      <c r="D12" s="127" t="s">
        <v>242</v>
      </c>
    </row>
    <row r="13" spans="1:4" ht="12.75">
      <c r="A13" s="128"/>
      <c r="B13" s="129" t="s">
        <v>243</v>
      </c>
      <c r="C13" s="129"/>
      <c r="D13" s="129"/>
    </row>
    <row r="14" spans="1:4" ht="12.75">
      <c r="A14" s="130"/>
      <c r="B14" s="131"/>
      <c r="C14" s="131"/>
      <c r="D14" s="132"/>
    </row>
    <row r="15" spans="1:4" ht="12.75">
      <c r="A15" s="130" t="s">
        <v>256</v>
      </c>
      <c r="B15" s="131"/>
      <c r="C15" s="131"/>
      <c r="D15" s="132"/>
    </row>
    <row r="16" spans="1:4" ht="12.75">
      <c r="A16" s="133" t="s">
        <v>244</v>
      </c>
      <c r="B16" s="131"/>
      <c r="C16" s="131"/>
      <c r="D16" s="132"/>
    </row>
    <row r="17" spans="1:4" ht="12.75">
      <c r="A17" s="130" t="s">
        <v>245</v>
      </c>
      <c r="B17" s="131"/>
      <c r="C17" s="131"/>
      <c r="D17" s="132"/>
    </row>
    <row r="18" spans="1:4" ht="12.75">
      <c r="A18" s="130" t="s">
        <v>246</v>
      </c>
      <c r="B18" s="131" t="s">
        <v>247</v>
      </c>
      <c r="C18" s="134" t="s">
        <v>248</v>
      </c>
      <c r="D18" s="132"/>
    </row>
    <row r="19" spans="1:4" ht="12.75">
      <c r="A19" s="135" t="s">
        <v>249</v>
      </c>
      <c r="B19" s="131" t="s">
        <v>250</v>
      </c>
      <c r="C19" s="131" t="s">
        <v>246</v>
      </c>
      <c r="D19" s="132">
        <v>1300</v>
      </c>
    </row>
    <row r="20" spans="1:4" ht="12.75">
      <c r="A20" s="135"/>
      <c r="B20" s="131"/>
      <c r="C20" s="131" t="s">
        <v>249</v>
      </c>
      <c r="D20" s="132">
        <v>6700</v>
      </c>
    </row>
    <row r="21" spans="1:4" ht="21.75" customHeight="1" hidden="1">
      <c r="A21" s="130"/>
      <c r="B21" s="131"/>
      <c r="C21" s="134"/>
      <c r="D21" s="136"/>
    </row>
    <row r="22" spans="1:4" ht="19.5" customHeight="1">
      <c r="A22" s="130"/>
      <c r="B22" s="131"/>
      <c r="C22" s="134" t="s">
        <v>251</v>
      </c>
      <c r="D22" s="132"/>
    </row>
    <row r="23" spans="1:4" ht="14.25" customHeight="1">
      <c r="A23" s="130"/>
      <c r="B23" s="131"/>
      <c r="C23" s="131" t="s">
        <v>246</v>
      </c>
      <c r="D23" s="366" t="s">
        <v>841</v>
      </c>
    </row>
    <row r="24" spans="1:4" ht="12.75">
      <c r="A24" s="130"/>
      <c r="B24" s="131"/>
      <c r="C24" s="131" t="s">
        <v>249</v>
      </c>
      <c r="D24" s="132">
        <v>2250</v>
      </c>
    </row>
    <row r="25" spans="1:4" ht="18.75" customHeight="1">
      <c r="A25" s="130"/>
      <c r="B25" s="131"/>
      <c r="C25" s="134" t="s">
        <v>608</v>
      </c>
      <c r="D25" s="132"/>
    </row>
    <row r="26" spans="1:4" ht="12.75">
      <c r="A26" s="130"/>
      <c r="B26" s="131"/>
      <c r="C26" s="131" t="s">
        <v>246</v>
      </c>
      <c r="D26" s="132">
        <v>0</v>
      </c>
    </row>
    <row r="27" spans="1:4" ht="12.75">
      <c r="A27" s="130"/>
      <c r="B27" s="131"/>
      <c r="C27" s="131" t="s">
        <v>249</v>
      </c>
      <c r="D27" s="132">
        <v>35</v>
      </c>
    </row>
    <row r="28" spans="1:4" ht="12.75">
      <c r="A28" s="130"/>
      <c r="B28" s="131"/>
      <c r="C28" s="131"/>
      <c r="D28" s="132"/>
    </row>
    <row r="29" spans="1:4" ht="12.75">
      <c r="A29" s="130"/>
      <c r="B29" s="131"/>
      <c r="C29" s="137"/>
      <c r="D29" s="138"/>
    </row>
    <row r="30" spans="1:4" ht="12.75">
      <c r="A30" s="139"/>
      <c r="B30" s="140"/>
      <c r="C30" s="141" t="s">
        <v>302</v>
      </c>
      <c r="D30" s="142">
        <f>SUM(D18:D27)</f>
        <v>10285</v>
      </c>
    </row>
    <row r="31" spans="1:4" ht="12.75">
      <c r="A31" s="130"/>
      <c r="B31" s="131"/>
      <c r="C31" s="131"/>
      <c r="D31" s="143"/>
    </row>
    <row r="32" spans="1:4" ht="12.75">
      <c r="A32" s="130" t="s">
        <v>257</v>
      </c>
      <c r="B32" s="131"/>
      <c r="C32" s="131"/>
      <c r="D32" s="143"/>
    </row>
    <row r="33" spans="1:4" ht="12.75">
      <c r="A33" s="133" t="s">
        <v>252</v>
      </c>
      <c r="B33" s="131"/>
      <c r="C33" s="131"/>
      <c r="D33" s="143"/>
    </row>
    <row r="34" spans="1:4" ht="12.75">
      <c r="A34" s="131"/>
      <c r="B34" s="131"/>
      <c r="C34" s="131"/>
      <c r="D34" s="143"/>
    </row>
    <row r="35" spans="1:4" ht="12.75">
      <c r="A35" s="131"/>
      <c r="B35" s="409" t="s">
        <v>254</v>
      </c>
      <c r="C35" s="131" t="s">
        <v>253</v>
      </c>
      <c r="D35" s="143">
        <v>5075</v>
      </c>
    </row>
    <row r="36" spans="1:4" ht="12.75">
      <c r="A36" s="367" t="s">
        <v>751</v>
      </c>
      <c r="B36" s="131"/>
      <c r="C36" s="131"/>
      <c r="D36" s="143"/>
    </row>
    <row r="37" spans="1:4" ht="12.75">
      <c r="A37" s="367"/>
      <c r="B37" s="131"/>
      <c r="C37" s="131"/>
      <c r="D37" s="143"/>
    </row>
    <row r="38" spans="1:4" ht="3.75" customHeight="1">
      <c r="A38" s="367"/>
      <c r="B38" s="131"/>
      <c r="C38" s="131"/>
      <c r="D38" s="143"/>
    </row>
    <row r="39" spans="1:4" ht="12.75">
      <c r="A39" s="367" t="s">
        <v>171</v>
      </c>
      <c r="B39" s="131"/>
      <c r="D39" s="143">
        <v>276</v>
      </c>
    </row>
    <row r="40" spans="1:4" ht="12.75">
      <c r="A40" s="367"/>
      <c r="B40" s="131"/>
      <c r="C40" s="131"/>
      <c r="D40" s="143"/>
    </row>
    <row r="41" spans="1:4" ht="12.75">
      <c r="A41" s="130"/>
      <c r="B41" s="131"/>
      <c r="C41" s="131"/>
      <c r="D41" s="143"/>
    </row>
    <row r="42" spans="1:4" ht="12.75">
      <c r="A42" s="130"/>
      <c r="B42" s="131"/>
      <c r="C42" s="144"/>
      <c r="D42" s="145"/>
    </row>
    <row r="43" spans="1:4" ht="12.75">
      <c r="A43" s="139"/>
      <c r="B43" s="140"/>
      <c r="C43" s="141" t="s">
        <v>302</v>
      </c>
      <c r="D43" s="146">
        <f>SUM(D34:D41)</f>
        <v>5351</v>
      </c>
    </row>
    <row r="44" spans="1:4" ht="12.75">
      <c r="A44" s="137"/>
      <c r="B44" s="147"/>
      <c r="C44" s="147"/>
      <c r="D44" s="148"/>
    </row>
    <row r="45" spans="1:4" ht="12.75">
      <c r="A45" s="149" t="s">
        <v>255</v>
      </c>
      <c r="B45" s="150"/>
      <c r="C45" s="150"/>
      <c r="D45" s="151">
        <f>+D43+D30</f>
        <v>15636</v>
      </c>
    </row>
  </sheetData>
  <sheetProtection/>
  <mergeCells count="2">
    <mergeCell ref="B11:D11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90" zoomScalePageLayoutView="0" workbookViewId="0" topLeftCell="A1">
      <selection activeCell="H1" sqref="H1"/>
    </sheetView>
  </sheetViews>
  <sheetFormatPr defaultColWidth="9.00390625" defaultRowHeight="12.75"/>
  <cols>
    <col min="1" max="1" width="37.875" style="410" customWidth="1"/>
    <col min="2" max="2" width="13.125" style="410" customWidth="1"/>
    <col min="3" max="4" width="16.25390625" style="410" customWidth="1"/>
    <col min="5" max="5" width="11.875" style="411" customWidth="1"/>
    <col min="6" max="6" width="16.375" style="410" customWidth="1"/>
    <col min="7" max="7" width="16.25390625" style="411" customWidth="1"/>
    <col min="8" max="8" width="15.125" style="410" customWidth="1"/>
    <col min="9" max="16384" width="9.125" style="410" customWidth="1"/>
  </cols>
  <sheetData>
    <row r="1" spans="1:8" ht="13.5">
      <c r="A1" s="412"/>
      <c r="B1" s="412"/>
      <c r="C1" s="412"/>
      <c r="D1" s="412"/>
      <c r="E1" s="412"/>
      <c r="F1" s="412"/>
      <c r="G1" s="412"/>
      <c r="H1" s="766" t="s">
        <v>863</v>
      </c>
    </row>
    <row r="2" spans="1:8" ht="13.5">
      <c r="A2" s="412"/>
      <c r="B2" s="412"/>
      <c r="C2" s="412"/>
      <c r="D2" s="412"/>
      <c r="E2" s="412"/>
      <c r="F2" s="412"/>
      <c r="G2" s="412"/>
      <c r="H2" s="767" t="s">
        <v>258</v>
      </c>
    </row>
    <row r="3" spans="1:8" ht="15.75">
      <c r="A3" s="1317" t="s">
        <v>142</v>
      </c>
      <c r="B3" s="1317"/>
      <c r="C3" s="1317"/>
      <c r="D3" s="1317"/>
      <c r="E3" s="1317"/>
      <c r="F3" s="1317"/>
      <c r="G3" s="1317"/>
      <c r="H3" s="1317"/>
    </row>
    <row r="4" spans="1:8" ht="15.75">
      <c r="A4" s="1318" t="s">
        <v>769</v>
      </c>
      <c r="B4" s="1318"/>
      <c r="C4" s="1318"/>
      <c r="D4" s="1318"/>
      <c r="E4" s="1318"/>
      <c r="F4" s="1318"/>
      <c r="G4" s="1318"/>
      <c r="H4" s="1318"/>
    </row>
    <row r="5" spans="1:8" ht="15.75">
      <c r="A5" s="1317" t="s">
        <v>143</v>
      </c>
      <c r="B5" s="1317"/>
      <c r="C5" s="1317"/>
      <c r="D5" s="1317"/>
      <c r="E5" s="1317"/>
      <c r="F5" s="1317"/>
      <c r="G5" s="1317"/>
      <c r="H5" s="1317"/>
    </row>
    <row r="6" spans="1:8" ht="15" customHeight="1">
      <c r="A6" s="412"/>
      <c r="B6" s="412"/>
      <c r="C6" s="412"/>
      <c r="D6" s="412"/>
      <c r="E6" s="412"/>
      <c r="F6" s="412"/>
      <c r="G6" s="412"/>
      <c r="H6" s="412"/>
    </row>
    <row r="7" spans="1:8" ht="14.25" customHeight="1">
      <c r="A7" s="769"/>
      <c r="B7" s="412"/>
      <c r="C7" s="412"/>
      <c r="D7" s="412"/>
      <c r="E7" s="412"/>
      <c r="F7" s="412"/>
      <c r="G7" s="412"/>
      <c r="H7" s="768" t="s">
        <v>32</v>
      </c>
    </row>
    <row r="8" spans="1:8" s="1026" customFormat="1" ht="12">
      <c r="A8" s="1025"/>
      <c r="B8" s="1310" t="s">
        <v>681</v>
      </c>
      <c r="C8" s="1311"/>
      <c r="D8" s="1312"/>
      <c r="E8" s="1310" t="s">
        <v>682</v>
      </c>
      <c r="F8" s="1311"/>
      <c r="G8" s="1312"/>
      <c r="H8" s="1315" t="s">
        <v>135</v>
      </c>
    </row>
    <row r="9" spans="1:8" s="1026" customFormat="1" ht="22.5" customHeight="1">
      <c r="A9" s="1027" t="s">
        <v>136</v>
      </c>
      <c r="B9" s="1089" t="s">
        <v>128</v>
      </c>
      <c r="C9" s="1096" t="s">
        <v>127</v>
      </c>
      <c r="D9" s="1090" t="s">
        <v>129</v>
      </c>
      <c r="E9" s="1096" t="s">
        <v>128</v>
      </c>
      <c r="F9" s="1090" t="s">
        <v>127</v>
      </c>
      <c r="G9" s="1096" t="s">
        <v>126</v>
      </c>
      <c r="H9" s="1316"/>
    </row>
    <row r="10" spans="1:8" s="967" customFormat="1" ht="19.5" customHeight="1">
      <c r="A10" s="968" t="s">
        <v>635</v>
      </c>
      <c r="B10" s="969"/>
      <c r="C10" s="970"/>
      <c r="D10" s="971"/>
      <c r="E10" s="969"/>
      <c r="F10" s="970"/>
      <c r="G10" s="969"/>
      <c r="H10" s="972"/>
    </row>
    <row r="11" spans="1:8" s="967" customFormat="1" ht="3.75" customHeight="1">
      <c r="A11" s="973"/>
      <c r="B11" s="974"/>
      <c r="C11" s="975"/>
      <c r="D11" s="976"/>
      <c r="E11" s="974"/>
      <c r="F11" s="975"/>
      <c r="G11" s="974"/>
      <c r="H11" s="977"/>
    </row>
    <row r="12" spans="1:8" s="967" customFormat="1" ht="15.75" customHeight="1">
      <c r="A12" s="983" t="s">
        <v>680</v>
      </c>
      <c r="B12" s="979">
        <v>245533</v>
      </c>
      <c r="C12" s="980"/>
      <c r="D12" s="981"/>
      <c r="E12" s="979"/>
      <c r="F12" s="980"/>
      <c r="G12" s="979"/>
      <c r="H12" s="982">
        <f>SUM(B12:G12)</f>
        <v>245533</v>
      </c>
    </row>
    <row r="13" spans="1:8" s="967" customFormat="1" ht="15.75" customHeight="1">
      <c r="A13" s="996" t="s">
        <v>749</v>
      </c>
      <c r="B13" s="979">
        <v>53661</v>
      </c>
      <c r="C13" s="980"/>
      <c r="D13" s="981"/>
      <c r="E13" s="979"/>
      <c r="F13" s="980"/>
      <c r="G13" s="979"/>
      <c r="H13" s="982">
        <f>SUM(B13:G13)</f>
        <v>53661</v>
      </c>
    </row>
    <row r="14" spans="1:8" s="967" customFormat="1" ht="15.75" customHeight="1">
      <c r="A14" s="978" t="s">
        <v>686</v>
      </c>
      <c r="B14" s="997">
        <v>340203</v>
      </c>
      <c r="C14" s="998"/>
      <c r="D14" s="1095"/>
      <c r="E14" s="997"/>
      <c r="F14" s="998"/>
      <c r="G14" s="997"/>
      <c r="H14" s="982">
        <f>SUM(B14:G14)</f>
        <v>340203</v>
      </c>
    </row>
    <row r="15" spans="1:8" s="967" customFormat="1" ht="15.75" customHeight="1">
      <c r="A15" s="983" t="s">
        <v>816</v>
      </c>
      <c r="B15" s="984">
        <v>43155</v>
      </c>
      <c r="C15" s="985"/>
      <c r="D15" s="986"/>
      <c r="E15" s="984"/>
      <c r="F15" s="985"/>
      <c r="G15" s="983"/>
      <c r="H15" s="987">
        <f>SUM(B15:G15)</f>
        <v>43155</v>
      </c>
    </row>
    <row r="16" spans="1:8" s="967" customFormat="1" ht="21.75" customHeight="1">
      <c r="A16" s="988" t="s">
        <v>437</v>
      </c>
      <c r="B16" s="969"/>
      <c r="C16" s="989"/>
      <c r="D16" s="971"/>
      <c r="E16" s="969"/>
      <c r="F16" s="970"/>
      <c r="G16" s="969"/>
      <c r="H16" s="990"/>
    </row>
    <row r="17" spans="1:8" s="967" customFormat="1" ht="17.25" customHeight="1">
      <c r="A17" s="978" t="s">
        <v>141</v>
      </c>
      <c r="B17" s="979">
        <v>104428</v>
      </c>
      <c r="C17" s="980"/>
      <c r="D17" s="981"/>
      <c r="E17" s="979"/>
      <c r="F17" s="980"/>
      <c r="G17" s="979"/>
      <c r="H17" s="982">
        <f>SUM(B17:G17)</f>
        <v>104428</v>
      </c>
    </row>
    <row r="18" spans="1:8" s="967" customFormat="1" ht="17.25" customHeight="1">
      <c r="A18" s="983" t="s">
        <v>571</v>
      </c>
      <c r="B18" s="984">
        <v>21344</v>
      </c>
      <c r="C18" s="991"/>
      <c r="D18" s="992"/>
      <c r="E18" s="984"/>
      <c r="F18" s="991"/>
      <c r="G18" s="984"/>
      <c r="H18" s="987">
        <f>SUM(B18:G18)</f>
        <v>21344</v>
      </c>
    </row>
    <row r="19" spans="1:8" s="967" customFormat="1" ht="20.25" customHeight="1">
      <c r="A19" s="988" t="s">
        <v>439</v>
      </c>
      <c r="B19" s="969"/>
      <c r="C19" s="989"/>
      <c r="D19" s="971"/>
      <c r="E19" s="969"/>
      <c r="F19" s="970"/>
      <c r="G19" s="969"/>
      <c r="H19" s="990"/>
    </row>
    <row r="20" spans="1:8" s="967" customFormat="1" ht="16.5" customHeight="1">
      <c r="A20" s="978" t="s">
        <v>141</v>
      </c>
      <c r="B20" s="979">
        <v>193533</v>
      </c>
      <c r="C20" s="980"/>
      <c r="D20" s="981"/>
      <c r="E20" s="979"/>
      <c r="F20" s="980"/>
      <c r="G20" s="979"/>
      <c r="H20" s="982">
        <f>SUM(B20:G20)</f>
        <v>193533</v>
      </c>
    </row>
    <row r="21" spans="1:8" s="967" customFormat="1" ht="16.5" customHeight="1">
      <c r="A21" s="983" t="s">
        <v>571</v>
      </c>
      <c r="B21" s="984">
        <v>29864</v>
      </c>
      <c r="C21" s="991"/>
      <c r="D21" s="992"/>
      <c r="E21" s="984"/>
      <c r="F21" s="991"/>
      <c r="G21" s="984"/>
      <c r="H21" s="987">
        <f>SUM(B21:G21)</f>
        <v>29864</v>
      </c>
    </row>
    <row r="22" spans="1:8" s="967" customFormat="1" ht="21.75" customHeight="1">
      <c r="A22" s="988" t="s">
        <v>612</v>
      </c>
      <c r="B22" s="979"/>
      <c r="C22" s="989"/>
      <c r="D22" s="971"/>
      <c r="E22" s="969"/>
      <c r="F22" s="970"/>
      <c r="G22" s="969"/>
      <c r="H22" s="990"/>
    </row>
    <row r="23" spans="1:8" s="967" customFormat="1" ht="18.75" customHeight="1">
      <c r="A23" s="978" t="s">
        <v>141</v>
      </c>
      <c r="B23" s="979">
        <v>199562</v>
      </c>
      <c r="C23" s="980"/>
      <c r="D23" s="981"/>
      <c r="E23" s="979"/>
      <c r="F23" s="980"/>
      <c r="G23" s="979"/>
      <c r="H23" s="982">
        <f>SUM(B23:G23)</f>
        <v>199562</v>
      </c>
    </row>
    <row r="24" spans="1:8" s="967" customFormat="1" ht="18.75" customHeight="1">
      <c r="A24" s="983" t="s">
        <v>571</v>
      </c>
      <c r="B24" s="984">
        <v>31436</v>
      </c>
      <c r="C24" s="991"/>
      <c r="D24" s="992"/>
      <c r="E24" s="984"/>
      <c r="F24" s="991"/>
      <c r="G24" s="984"/>
      <c r="H24" s="987">
        <f>SUM(B24:G24)</f>
        <v>31436</v>
      </c>
    </row>
    <row r="25" spans="1:8" s="967" customFormat="1" ht="21.75" customHeight="1">
      <c r="A25" s="988" t="s">
        <v>438</v>
      </c>
      <c r="B25" s="969"/>
      <c r="C25" s="989"/>
      <c r="D25" s="971"/>
      <c r="E25" s="969"/>
      <c r="F25" s="970"/>
      <c r="G25" s="969"/>
      <c r="H25" s="990"/>
    </row>
    <row r="26" spans="1:8" s="967" customFormat="1" ht="18.75" customHeight="1">
      <c r="A26" s="978" t="s">
        <v>141</v>
      </c>
      <c r="B26" s="979">
        <v>140214</v>
      </c>
      <c r="C26" s="980"/>
      <c r="D26" s="981"/>
      <c r="E26" s="979"/>
      <c r="F26" s="980"/>
      <c r="G26" s="979"/>
      <c r="H26" s="982">
        <f>SUM(B26:G26)</f>
        <v>140214</v>
      </c>
    </row>
    <row r="27" spans="1:8" s="967" customFormat="1" ht="18.75" customHeight="1">
      <c r="A27" s="983" t="s">
        <v>571</v>
      </c>
      <c r="B27" s="984">
        <v>27657</v>
      </c>
      <c r="C27" s="991"/>
      <c r="D27" s="992"/>
      <c r="E27" s="984"/>
      <c r="F27" s="991"/>
      <c r="G27" s="984"/>
      <c r="H27" s="987">
        <f>SUM(B27:G27)</f>
        <v>27657</v>
      </c>
    </row>
    <row r="28" spans="1:8" s="967" customFormat="1" ht="21.75" customHeight="1">
      <c r="A28" s="988" t="s">
        <v>609</v>
      </c>
      <c r="B28" s="969"/>
      <c r="C28" s="989"/>
      <c r="D28" s="971"/>
      <c r="E28" s="969"/>
      <c r="F28" s="970"/>
      <c r="G28" s="969"/>
      <c r="H28" s="990"/>
    </row>
    <row r="29" spans="1:8" s="967" customFormat="1" ht="18.75" customHeight="1">
      <c r="A29" s="978" t="s">
        <v>141</v>
      </c>
      <c r="B29" s="979">
        <v>133565</v>
      </c>
      <c r="C29" s="980"/>
      <c r="D29" s="981"/>
      <c r="E29" s="979"/>
      <c r="F29" s="980"/>
      <c r="G29" s="979"/>
      <c r="H29" s="982">
        <f>SUM(B29:G29)</f>
        <v>133565</v>
      </c>
    </row>
    <row r="30" spans="1:8" s="967" customFormat="1" ht="18.75" customHeight="1">
      <c r="A30" s="983" t="s">
        <v>571</v>
      </c>
      <c r="B30" s="984">
        <v>25845</v>
      </c>
      <c r="C30" s="991"/>
      <c r="D30" s="992"/>
      <c r="E30" s="984"/>
      <c r="F30" s="991"/>
      <c r="G30" s="984"/>
      <c r="H30" s="987">
        <f>SUM(B30:G30)</f>
        <v>25845</v>
      </c>
    </row>
    <row r="31" spans="1:8" s="1026" customFormat="1" ht="16.5" customHeight="1">
      <c r="A31" s="1025"/>
      <c r="B31" s="1310" t="s">
        <v>681</v>
      </c>
      <c r="C31" s="1311"/>
      <c r="D31" s="1312"/>
      <c r="E31" s="1310" t="s">
        <v>682</v>
      </c>
      <c r="F31" s="1311"/>
      <c r="G31" s="1312"/>
      <c r="H31" s="1315" t="s">
        <v>135</v>
      </c>
    </row>
    <row r="32" spans="1:8" s="1026" customFormat="1" ht="22.5" customHeight="1">
      <c r="A32" s="1027" t="s">
        <v>136</v>
      </c>
      <c r="B32" s="1089" t="s">
        <v>128</v>
      </c>
      <c r="C32" s="1096" t="s">
        <v>127</v>
      </c>
      <c r="D32" s="1090" t="s">
        <v>129</v>
      </c>
      <c r="E32" s="1096" t="s">
        <v>128</v>
      </c>
      <c r="F32" s="1090" t="s">
        <v>127</v>
      </c>
      <c r="G32" s="1096" t="s">
        <v>126</v>
      </c>
      <c r="H32" s="1316"/>
    </row>
    <row r="33" spans="1:8" s="967" customFormat="1" ht="20.25" customHeight="1">
      <c r="A33" s="988" t="s">
        <v>265</v>
      </c>
      <c r="B33" s="993"/>
      <c r="C33" s="989"/>
      <c r="D33" s="994"/>
      <c r="E33" s="993"/>
      <c r="F33" s="989"/>
      <c r="G33" s="993"/>
      <c r="H33" s="995"/>
    </row>
    <row r="34" spans="1:8" s="967" customFormat="1" ht="15" customHeight="1">
      <c r="A34" s="978" t="s">
        <v>140</v>
      </c>
      <c r="B34" s="979">
        <v>83815</v>
      </c>
      <c r="C34" s="980"/>
      <c r="D34" s="981"/>
      <c r="E34" s="979">
        <v>2000</v>
      </c>
      <c r="F34" s="980"/>
      <c r="G34" s="979"/>
      <c r="H34" s="982">
        <f>SUM(B34:G34)</f>
        <v>85815</v>
      </c>
    </row>
    <row r="35" spans="1:8" s="967" customFormat="1" ht="15" customHeight="1">
      <c r="A35" s="978" t="s">
        <v>139</v>
      </c>
      <c r="B35" s="979">
        <v>46646</v>
      </c>
      <c r="C35" s="980"/>
      <c r="D35" s="981"/>
      <c r="E35" s="979"/>
      <c r="F35" s="980"/>
      <c r="G35" s="979"/>
      <c r="H35" s="982">
        <f>SUM(B35:G35)</f>
        <v>46646</v>
      </c>
    </row>
    <row r="36" spans="1:8" s="967" customFormat="1" ht="15" customHeight="1">
      <c r="A36" s="978" t="s">
        <v>9</v>
      </c>
      <c r="B36" s="979"/>
      <c r="C36" s="980">
        <v>45331</v>
      </c>
      <c r="D36" s="981"/>
      <c r="E36" s="979"/>
      <c r="F36" s="980"/>
      <c r="G36" s="979"/>
      <c r="H36" s="982">
        <f>SUM(B36:G36)</f>
        <v>45331</v>
      </c>
    </row>
    <row r="37" spans="1:8" s="967" customFormat="1" ht="15" customHeight="1">
      <c r="A37" s="978" t="s">
        <v>138</v>
      </c>
      <c r="B37" s="979"/>
      <c r="C37" s="980">
        <v>17467</v>
      </c>
      <c r="D37" s="981"/>
      <c r="E37" s="979"/>
      <c r="F37" s="980"/>
      <c r="G37" s="979"/>
      <c r="H37" s="982">
        <f>SUM(B37:G37)</f>
        <v>17467</v>
      </c>
    </row>
    <row r="38" spans="1:8" s="967" customFormat="1" ht="15" customHeight="1">
      <c r="A38" s="983" t="s">
        <v>137</v>
      </c>
      <c r="B38" s="984"/>
      <c r="C38" s="991">
        <v>6741</v>
      </c>
      <c r="D38" s="992"/>
      <c r="E38" s="984"/>
      <c r="F38" s="991"/>
      <c r="G38" s="984"/>
      <c r="H38" s="987">
        <f>SUM(B38:G38)</f>
        <v>6741</v>
      </c>
    </row>
    <row r="39" spans="1:8" s="967" customFormat="1" ht="6.75" customHeight="1">
      <c r="A39" s="993"/>
      <c r="B39" s="993"/>
      <c r="C39" s="989"/>
      <c r="D39" s="994"/>
      <c r="E39" s="993"/>
      <c r="F39" s="989"/>
      <c r="G39" s="993"/>
      <c r="H39" s="995"/>
    </row>
    <row r="40" spans="1:8" s="967" customFormat="1" ht="12.75">
      <c r="A40" s="988" t="s">
        <v>304</v>
      </c>
      <c r="B40" s="993"/>
      <c r="C40" s="989"/>
      <c r="D40" s="994"/>
      <c r="E40" s="993"/>
      <c r="F40" s="989"/>
      <c r="G40" s="993"/>
      <c r="H40" s="995"/>
    </row>
    <row r="41" spans="1:8" s="967" customFormat="1" ht="17.25" customHeight="1">
      <c r="A41" s="978" t="s">
        <v>134</v>
      </c>
      <c r="B41" s="1198">
        <v>258952</v>
      </c>
      <c r="C41" s="1199"/>
      <c r="D41" s="1200">
        <v>92328</v>
      </c>
      <c r="E41" s="979"/>
      <c r="F41" s="980"/>
      <c r="G41" s="979"/>
      <c r="H41" s="982">
        <f>SUM(B41:G41)</f>
        <v>351280</v>
      </c>
    </row>
    <row r="42" spans="1:8" s="967" customFormat="1" ht="17.25" customHeight="1">
      <c r="A42" s="978" t="s">
        <v>133</v>
      </c>
      <c r="B42" s="979">
        <v>84723</v>
      </c>
      <c r="C42" s="980">
        <v>2277</v>
      </c>
      <c r="D42" s="981"/>
      <c r="E42" s="979"/>
      <c r="F42" s="980"/>
      <c r="G42" s="979"/>
      <c r="H42" s="982">
        <f>SUM(B42:G42)</f>
        <v>87000</v>
      </c>
    </row>
    <row r="43" spans="1:8" s="967" customFormat="1" ht="17.25" customHeight="1">
      <c r="A43" s="983" t="s">
        <v>677</v>
      </c>
      <c r="B43" s="984"/>
      <c r="C43" s="991">
        <v>8473</v>
      </c>
      <c r="D43" s="992"/>
      <c r="E43" s="984"/>
      <c r="F43" s="991"/>
      <c r="G43" s="984"/>
      <c r="H43" s="987">
        <f>SUM(B43:G43)</f>
        <v>8473</v>
      </c>
    </row>
    <row r="44" spans="1:8" s="967" customFormat="1" ht="6" customHeight="1">
      <c r="A44" s="1000"/>
      <c r="B44" s="993"/>
      <c r="C44" s="989"/>
      <c r="D44" s="994"/>
      <c r="E44" s="993"/>
      <c r="F44" s="989"/>
      <c r="G44" s="993"/>
      <c r="H44" s="995"/>
    </row>
    <row r="45" spans="1:8" s="967" customFormat="1" ht="15.75" customHeight="1">
      <c r="A45" s="1001" t="s">
        <v>636</v>
      </c>
      <c r="B45" s="1002">
        <v>55000</v>
      </c>
      <c r="C45" s="1003"/>
      <c r="D45" s="1004"/>
      <c r="E45" s="1002"/>
      <c r="F45" s="1003"/>
      <c r="G45" s="1002"/>
      <c r="H45" s="1005">
        <f>SUM(B45:G45)</f>
        <v>55000</v>
      </c>
    </row>
    <row r="46" spans="1:8" s="967" customFormat="1" ht="9.75" customHeight="1">
      <c r="A46" s="968"/>
      <c r="B46" s="1006"/>
      <c r="C46" s="1007"/>
      <c r="D46" s="1006"/>
      <c r="E46" s="1008"/>
      <c r="F46" s="1006"/>
      <c r="G46" s="1008"/>
      <c r="H46" s="1007"/>
    </row>
    <row r="47" spans="1:8" s="967" customFormat="1" ht="12.75">
      <c r="A47" s="988" t="s">
        <v>56</v>
      </c>
      <c r="B47" s="989"/>
      <c r="C47" s="993"/>
      <c r="D47" s="989"/>
      <c r="E47" s="993"/>
      <c r="F47" s="989"/>
      <c r="G47" s="993"/>
      <c r="H47" s="993"/>
    </row>
    <row r="48" spans="1:8" s="967" customFormat="1" ht="7.5" customHeight="1">
      <c r="A48" s="993"/>
      <c r="B48" s="989"/>
      <c r="C48" s="993"/>
      <c r="D48" s="989"/>
      <c r="E48" s="993"/>
      <c r="F48" s="989"/>
      <c r="G48" s="993"/>
      <c r="H48" s="993"/>
    </row>
    <row r="49" spans="1:8" s="967" customFormat="1" ht="12.75">
      <c r="A49" s="993" t="s">
        <v>10</v>
      </c>
      <c r="B49" s="989"/>
      <c r="C49" s="993"/>
      <c r="D49" s="989"/>
      <c r="E49" s="993"/>
      <c r="F49" s="989"/>
      <c r="G49" s="993"/>
      <c r="H49" s="993"/>
    </row>
    <row r="50" spans="1:8" s="967" customFormat="1" ht="18" customHeight="1">
      <c r="A50" s="973" t="s">
        <v>11</v>
      </c>
      <c r="B50" s="975">
        <v>63146</v>
      </c>
      <c r="C50" s="974">
        <v>70023</v>
      </c>
      <c r="D50" s="975"/>
      <c r="E50" s="974"/>
      <c r="F50" s="975"/>
      <c r="G50" s="974"/>
      <c r="H50" s="974">
        <f>SUM(B50:G50)</f>
        <v>133169</v>
      </c>
    </row>
    <row r="51" spans="1:8" s="967" customFormat="1" ht="15" customHeight="1">
      <c r="A51" s="993" t="s">
        <v>12</v>
      </c>
      <c r="B51" s="989"/>
      <c r="C51" s="993"/>
      <c r="D51" s="989"/>
      <c r="E51" s="993"/>
      <c r="F51" s="989"/>
      <c r="G51" s="993"/>
      <c r="H51" s="993"/>
    </row>
    <row r="52" spans="1:8" s="967" customFormat="1" ht="15" customHeight="1">
      <c r="A52" s="973" t="s">
        <v>678</v>
      </c>
      <c r="B52" s="975">
        <f>25252+7638</f>
        <v>32890</v>
      </c>
      <c r="C52" s="974">
        <v>152</v>
      </c>
      <c r="D52" s="975"/>
      <c r="E52" s="974">
        <f>1000+8091+450</f>
        <v>9541</v>
      </c>
      <c r="F52" s="975">
        <f>13000+4000</f>
        <v>17000</v>
      </c>
      <c r="G52" s="974"/>
      <c r="H52" s="974">
        <f>SUM(B52:G52)</f>
        <v>59583</v>
      </c>
    </row>
    <row r="53" spans="1:8" s="967" customFormat="1" ht="20.25" customHeight="1">
      <c r="A53" s="978" t="s">
        <v>455</v>
      </c>
      <c r="B53" s="980"/>
      <c r="C53" s="979">
        <v>2000</v>
      </c>
      <c r="D53" s="980"/>
      <c r="E53" s="979"/>
      <c r="F53" s="980"/>
      <c r="G53" s="979"/>
      <c r="H53" s="979">
        <f>SUM(B53:G53)</f>
        <v>2000</v>
      </c>
    </row>
    <row r="54" spans="1:8" s="967" customFormat="1" ht="20.25" customHeight="1">
      <c r="A54" s="978" t="s">
        <v>817</v>
      </c>
      <c r="B54" s="980">
        <v>20110</v>
      </c>
      <c r="C54" s="979"/>
      <c r="D54" s="980"/>
      <c r="E54" s="979"/>
      <c r="F54" s="980"/>
      <c r="G54" s="979"/>
      <c r="H54" s="979">
        <f>SUM(B54:G54)</f>
        <v>20110</v>
      </c>
    </row>
    <row r="55" spans="1:8" s="967" customFormat="1" ht="20.25" customHeight="1">
      <c r="A55" s="978" t="s">
        <v>456</v>
      </c>
      <c r="B55" s="980"/>
      <c r="C55" s="979">
        <v>105000</v>
      </c>
      <c r="D55" s="980"/>
      <c r="E55" s="979"/>
      <c r="F55" s="980">
        <v>20000</v>
      </c>
      <c r="G55" s="979"/>
      <c r="H55" s="979">
        <f>SUM(B55:G55)</f>
        <v>125000</v>
      </c>
    </row>
    <row r="56" spans="1:8" s="967" customFormat="1" ht="20.25" customHeight="1">
      <c r="A56" s="973" t="s">
        <v>435</v>
      </c>
      <c r="B56" s="975">
        <v>16711</v>
      </c>
      <c r="C56" s="974"/>
      <c r="D56" s="975"/>
      <c r="E56" s="974"/>
      <c r="F56" s="975"/>
      <c r="G56" s="974"/>
      <c r="H56" s="979">
        <f>SUM(B56:G56)</f>
        <v>16711</v>
      </c>
    </row>
    <row r="57" spans="1:8" s="967" customFormat="1" ht="14.25" customHeight="1">
      <c r="A57" s="993" t="s">
        <v>13</v>
      </c>
      <c r="B57" s="989"/>
      <c r="C57" s="993"/>
      <c r="D57" s="989"/>
      <c r="E57" s="993"/>
      <c r="F57" s="989"/>
      <c r="G57" s="993"/>
      <c r="H57" s="993"/>
    </row>
    <row r="58" spans="1:8" s="967" customFormat="1" ht="12.75">
      <c r="A58" s="973" t="s">
        <v>14</v>
      </c>
      <c r="B58" s="975">
        <v>95500</v>
      </c>
      <c r="C58" s="974">
        <v>4900</v>
      </c>
      <c r="D58" s="975"/>
      <c r="E58" s="974">
        <v>1000</v>
      </c>
      <c r="F58" s="975"/>
      <c r="G58" s="974"/>
      <c r="H58" s="974">
        <f>SUM(B58:G58)</f>
        <v>101400</v>
      </c>
    </row>
    <row r="59" spans="1:8" s="967" customFormat="1" ht="15" customHeight="1">
      <c r="A59" s="993" t="s">
        <v>15</v>
      </c>
      <c r="B59" s="989"/>
      <c r="C59" s="993"/>
      <c r="D59" s="989"/>
      <c r="E59" s="993"/>
      <c r="F59" s="989"/>
      <c r="G59" s="993"/>
      <c r="H59" s="993"/>
    </row>
    <row r="60" spans="1:8" s="967" customFormat="1" ht="15" customHeight="1">
      <c r="A60" s="973" t="s">
        <v>16</v>
      </c>
      <c r="B60" s="975">
        <v>11500</v>
      </c>
      <c r="C60" s="974">
        <v>74619</v>
      </c>
      <c r="D60" s="975"/>
      <c r="E60" s="974">
        <v>61300</v>
      </c>
      <c r="F60" s="975">
        <v>1013</v>
      </c>
      <c r="G60" s="974"/>
      <c r="H60" s="974">
        <f>SUM(B60:G60)</f>
        <v>148432</v>
      </c>
    </row>
    <row r="61" spans="1:8" s="967" customFormat="1" ht="19.5" customHeight="1">
      <c r="A61" s="983" t="s">
        <v>459</v>
      </c>
      <c r="B61" s="991">
        <v>19896</v>
      </c>
      <c r="C61" s="984"/>
      <c r="D61" s="991"/>
      <c r="E61" s="984"/>
      <c r="F61" s="991"/>
      <c r="G61" s="984"/>
      <c r="H61" s="984">
        <f>SUM(B61:G61)</f>
        <v>19896</v>
      </c>
    </row>
    <row r="62" spans="1:8" s="967" customFormat="1" ht="15" customHeight="1">
      <c r="A62" s="996" t="s">
        <v>18</v>
      </c>
      <c r="B62" s="1009"/>
      <c r="C62" s="996"/>
      <c r="D62" s="1097"/>
      <c r="E62" s="996"/>
      <c r="F62" s="1097"/>
      <c r="G62" s="996"/>
      <c r="H62" s="997"/>
    </row>
    <row r="63" spans="1:8" s="967" customFormat="1" ht="15" customHeight="1">
      <c r="A63" s="1018" t="s">
        <v>17</v>
      </c>
      <c r="B63" s="1003"/>
      <c r="C63" s="1002">
        <v>233080</v>
      </c>
      <c r="D63" s="1003"/>
      <c r="E63" s="1002"/>
      <c r="F63" s="1003">
        <v>10000</v>
      </c>
      <c r="G63" s="1002"/>
      <c r="H63" s="1002">
        <f>SUM(B63:G63)</f>
        <v>243080</v>
      </c>
    </row>
    <row r="64" spans="1:8" s="1026" customFormat="1" ht="16.5" customHeight="1">
      <c r="A64" s="1025"/>
      <c r="B64" s="1310" t="s">
        <v>681</v>
      </c>
      <c r="C64" s="1311"/>
      <c r="D64" s="1312"/>
      <c r="E64" s="1310" t="s">
        <v>682</v>
      </c>
      <c r="F64" s="1311"/>
      <c r="G64" s="1312"/>
      <c r="H64" s="1315" t="s">
        <v>135</v>
      </c>
    </row>
    <row r="65" spans="1:8" s="1026" customFormat="1" ht="22.5" customHeight="1">
      <c r="A65" s="1027" t="s">
        <v>136</v>
      </c>
      <c r="B65" s="1089" t="s">
        <v>128</v>
      </c>
      <c r="C65" s="1096" t="s">
        <v>127</v>
      </c>
      <c r="D65" s="1090" t="s">
        <v>129</v>
      </c>
      <c r="E65" s="1096" t="s">
        <v>128</v>
      </c>
      <c r="F65" s="1090" t="s">
        <v>127</v>
      </c>
      <c r="G65" s="1096" t="s">
        <v>126</v>
      </c>
      <c r="H65" s="1316"/>
    </row>
    <row r="66" spans="1:8" s="967" customFormat="1" ht="19.5" customHeight="1">
      <c r="A66" s="978" t="s">
        <v>132</v>
      </c>
      <c r="B66" s="980"/>
      <c r="C66" s="979">
        <v>3000</v>
      </c>
      <c r="D66" s="980"/>
      <c r="E66" s="979"/>
      <c r="F66" s="980"/>
      <c r="G66" s="979"/>
      <c r="H66" s="979">
        <f>SUM(B66:G66)</f>
        <v>3000</v>
      </c>
    </row>
    <row r="67" spans="1:8" s="967" customFormat="1" ht="16.5" customHeight="1">
      <c r="A67" s="973" t="s">
        <v>461</v>
      </c>
      <c r="B67" s="975">
        <v>545899</v>
      </c>
      <c r="C67" s="974">
        <v>151346</v>
      </c>
      <c r="D67" s="975"/>
      <c r="E67" s="974"/>
      <c r="F67" s="975"/>
      <c r="G67" s="974"/>
      <c r="H67" s="979">
        <f>SUM(B67:G67)</f>
        <v>697245</v>
      </c>
    </row>
    <row r="68" spans="1:8" s="967" customFormat="1" ht="18" customHeight="1" thickBot="1">
      <c r="A68" s="996" t="s">
        <v>282</v>
      </c>
      <c r="B68" s="998"/>
      <c r="C68" s="997"/>
      <c r="D68" s="998"/>
      <c r="E68" s="997"/>
      <c r="F68" s="998"/>
      <c r="G68" s="997"/>
      <c r="H68" s="997">
        <f>SUM(B68:G68)</f>
        <v>0</v>
      </c>
    </row>
    <row r="69" spans="1:8" s="967" customFormat="1" ht="20.25" customHeight="1" thickBot="1">
      <c r="A69" s="1010" t="s">
        <v>131</v>
      </c>
      <c r="B69" s="1098">
        <f aca="true" t="shared" si="0" ref="B69:H69">SUM(B10:B68)</f>
        <v>2924788</v>
      </c>
      <c r="C69" s="1098">
        <f t="shared" si="0"/>
        <v>724409</v>
      </c>
      <c r="D69" s="1098">
        <f t="shared" si="0"/>
        <v>92328</v>
      </c>
      <c r="E69" s="1098">
        <f t="shared" si="0"/>
        <v>73841</v>
      </c>
      <c r="F69" s="1098">
        <f t="shared" si="0"/>
        <v>48013</v>
      </c>
      <c r="G69" s="1098">
        <f t="shared" si="0"/>
        <v>0</v>
      </c>
      <c r="H69" s="1099">
        <f t="shared" si="0"/>
        <v>3863379</v>
      </c>
    </row>
    <row r="70" spans="1:8" s="967" customFormat="1" ht="20.25" customHeight="1">
      <c r="A70" s="989"/>
      <c r="B70" s="1006"/>
      <c r="C70" s="989"/>
      <c r="D70" s="989"/>
      <c r="E70" s="1006"/>
      <c r="F70" s="989"/>
      <c r="G70" s="989"/>
      <c r="H70" s="989"/>
    </row>
    <row r="71" spans="1:8" s="967" customFormat="1" ht="12" customHeight="1">
      <c r="A71" s="989"/>
      <c r="B71" s="989"/>
      <c r="C71" s="989"/>
      <c r="D71" s="989"/>
      <c r="E71" s="989"/>
      <c r="F71" s="989"/>
      <c r="G71" s="989"/>
      <c r="H71" s="989"/>
    </row>
    <row r="72" spans="1:8" s="967" customFormat="1" ht="24" customHeight="1">
      <c r="A72" s="989"/>
      <c r="B72" s="989"/>
      <c r="C72" s="989"/>
      <c r="D72" s="989"/>
      <c r="E72" s="989"/>
      <c r="F72" s="989"/>
      <c r="G72" s="989"/>
      <c r="H72" s="989"/>
    </row>
    <row r="73" spans="1:8" s="1026" customFormat="1" ht="12">
      <c r="A73" s="1308" t="s">
        <v>632</v>
      </c>
      <c r="B73" s="1310" t="s">
        <v>683</v>
      </c>
      <c r="C73" s="1311"/>
      <c r="D73" s="1312"/>
      <c r="E73" s="1310" t="s">
        <v>684</v>
      </c>
      <c r="F73" s="1311"/>
      <c r="G73" s="1312"/>
      <c r="H73" s="1313" t="s">
        <v>130</v>
      </c>
    </row>
    <row r="74" spans="1:8" s="1026" customFormat="1" ht="20.25" customHeight="1">
      <c r="A74" s="1309"/>
      <c r="B74" s="1029" t="s">
        <v>128</v>
      </c>
      <c r="C74" s="1029" t="s">
        <v>127</v>
      </c>
      <c r="D74" s="1028" t="s">
        <v>129</v>
      </c>
      <c r="E74" s="1029" t="s">
        <v>128</v>
      </c>
      <c r="F74" s="1030" t="s">
        <v>127</v>
      </c>
      <c r="G74" s="1029" t="s">
        <v>126</v>
      </c>
      <c r="H74" s="1314"/>
    </row>
    <row r="75" spans="1:8" s="967" customFormat="1" ht="5.25" customHeight="1">
      <c r="A75" s="971"/>
      <c r="B75" s="969"/>
      <c r="C75" s="969"/>
      <c r="E75" s="969"/>
      <c r="F75" s="970"/>
      <c r="G75" s="969"/>
      <c r="H75" s="972"/>
    </row>
    <row r="76" spans="1:8" s="967" customFormat="1" ht="25.5" customHeight="1">
      <c r="A76" s="1011" t="s">
        <v>306</v>
      </c>
      <c r="B76" s="1012"/>
      <c r="C76" s="993"/>
      <c r="E76" s="993"/>
      <c r="F76" s="989"/>
      <c r="G76" s="993"/>
      <c r="H76" s="995"/>
    </row>
    <row r="77" spans="1:8" s="967" customFormat="1" ht="25.5">
      <c r="A77" s="1013" t="s">
        <v>19</v>
      </c>
      <c r="B77" s="973"/>
      <c r="C77" s="993"/>
      <c r="E77" s="993"/>
      <c r="F77" s="989"/>
      <c r="G77" s="993"/>
      <c r="H77" s="995"/>
    </row>
    <row r="78" spans="1:8" s="967" customFormat="1" ht="29.25" customHeight="1">
      <c r="A78" s="771" t="s">
        <v>309</v>
      </c>
      <c r="B78" s="980">
        <v>200901</v>
      </c>
      <c r="C78" s="979"/>
      <c r="D78" s="980">
        <v>92328</v>
      </c>
      <c r="E78" s="979"/>
      <c r="F78" s="980"/>
      <c r="G78" s="979"/>
      <c r="H78" s="982">
        <f>SUM(B78:G78)</f>
        <v>293229</v>
      </c>
    </row>
    <row r="79" spans="1:8" s="967" customFormat="1" ht="28.5" customHeight="1">
      <c r="A79" s="771" t="s">
        <v>20</v>
      </c>
      <c r="B79" s="980">
        <v>739550</v>
      </c>
      <c r="C79" s="979"/>
      <c r="D79" s="980"/>
      <c r="E79" s="979"/>
      <c r="F79" s="980"/>
      <c r="G79" s="979"/>
      <c r="H79" s="982">
        <f>SUM(B79:G79)</f>
        <v>739550</v>
      </c>
    </row>
    <row r="80" spans="1:8" s="967" customFormat="1" ht="40.5" customHeight="1">
      <c r="A80" s="770" t="s">
        <v>627</v>
      </c>
      <c r="B80" s="1014">
        <v>858466</v>
      </c>
      <c r="C80" s="1008">
        <v>103101</v>
      </c>
      <c r="D80" s="1014"/>
      <c r="E80" s="1008"/>
      <c r="F80" s="1006"/>
      <c r="G80" s="1008"/>
      <c r="H80" s="982">
        <f>SUM(B80:G80)</f>
        <v>961567</v>
      </c>
    </row>
    <row r="81" spans="1:8" s="967" customFormat="1" ht="28.5" customHeight="1">
      <c r="A81" s="771" t="s">
        <v>310</v>
      </c>
      <c r="B81" s="980">
        <v>43139</v>
      </c>
      <c r="C81" s="979"/>
      <c r="D81" s="980"/>
      <c r="E81" s="979"/>
      <c r="F81" s="980"/>
      <c r="G81" s="979"/>
      <c r="H81" s="979">
        <f>SUM(B81:G81)</f>
        <v>43139</v>
      </c>
    </row>
    <row r="82" spans="1:8" s="967" customFormat="1" ht="28.5" customHeight="1">
      <c r="A82" s="1201" t="s">
        <v>628</v>
      </c>
      <c r="C82" s="993"/>
      <c r="E82" s="993"/>
      <c r="F82" s="989"/>
      <c r="G82" s="993"/>
      <c r="H82" s="995"/>
    </row>
    <row r="83" spans="1:8" s="967" customFormat="1" ht="21" customHeight="1">
      <c r="A83" s="1020" t="s">
        <v>304</v>
      </c>
      <c r="B83" s="975"/>
      <c r="C83" s="974">
        <v>8473</v>
      </c>
      <c r="D83" s="975"/>
      <c r="E83" s="974"/>
      <c r="F83" s="975"/>
      <c r="G83" s="974"/>
      <c r="H83" s="977">
        <f>SUM(B83:G83)</f>
        <v>8473</v>
      </c>
    </row>
    <row r="84" spans="1:8" s="967" customFormat="1" ht="20.25" customHeight="1">
      <c r="A84" s="983" t="s">
        <v>56</v>
      </c>
      <c r="B84" s="991">
        <v>12268</v>
      </c>
      <c r="C84" s="984">
        <v>6245</v>
      </c>
      <c r="D84" s="991"/>
      <c r="E84" s="984"/>
      <c r="F84" s="991"/>
      <c r="G84" s="984"/>
      <c r="H84" s="987">
        <f>SUM(B84:G84)</f>
        <v>18513</v>
      </c>
    </row>
    <row r="85" spans="1:8" s="967" customFormat="1" ht="2.25" customHeight="1">
      <c r="A85" s="969"/>
      <c r="B85" s="969"/>
      <c r="C85" s="969"/>
      <c r="D85" s="971"/>
      <c r="E85" s="969"/>
      <c r="F85" s="970"/>
      <c r="G85" s="969"/>
      <c r="H85" s="972"/>
    </row>
    <row r="86" spans="1:8" s="967" customFormat="1" ht="29.25" customHeight="1">
      <c r="A86" s="1015" t="s">
        <v>485</v>
      </c>
      <c r="B86" s="993"/>
      <c r="C86" s="993"/>
      <c r="D86" s="994"/>
      <c r="E86" s="993"/>
      <c r="F86" s="989"/>
      <c r="G86" s="993"/>
      <c r="H86" s="995"/>
    </row>
    <row r="87" spans="1:8" s="967" customFormat="1" ht="17.25" customHeight="1">
      <c r="A87" s="983" t="s">
        <v>56</v>
      </c>
      <c r="B87" s="1018"/>
      <c r="C87" s="1002"/>
      <c r="D87" s="1019"/>
      <c r="E87" s="1018"/>
      <c r="F87" s="977"/>
      <c r="G87" s="1018"/>
      <c r="H87" s="977">
        <f>SUM(B87:G87)</f>
        <v>0</v>
      </c>
    </row>
    <row r="88" spans="1:8" s="967" customFormat="1" ht="1.5" customHeight="1">
      <c r="A88" s="1043"/>
      <c r="B88" s="985"/>
      <c r="C88" s="984"/>
      <c r="D88" s="985"/>
      <c r="E88" s="983"/>
      <c r="F88" s="985"/>
      <c r="G88" s="983"/>
      <c r="H88" s="987"/>
    </row>
    <row r="89" spans="1:8" s="1026" customFormat="1" ht="18" customHeight="1">
      <c r="A89" s="1308" t="s">
        <v>632</v>
      </c>
      <c r="B89" s="1310" t="s">
        <v>683</v>
      </c>
      <c r="C89" s="1311"/>
      <c r="D89" s="1312"/>
      <c r="E89" s="1310" t="s">
        <v>684</v>
      </c>
      <c r="F89" s="1311"/>
      <c r="G89" s="1312"/>
      <c r="H89" s="1313" t="s">
        <v>130</v>
      </c>
    </row>
    <row r="90" spans="1:8" s="1026" customFormat="1" ht="20.25" customHeight="1">
      <c r="A90" s="1309"/>
      <c r="B90" s="1029" t="s">
        <v>128</v>
      </c>
      <c r="C90" s="1029" t="s">
        <v>127</v>
      </c>
      <c r="D90" s="1028" t="s">
        <v>129</v>
      </c>
      <c r="E90" s="1029" t="s">
        <v>128</v>
      </c>
      <c r="F90" s="1030" t="s">
        <v>127</v>
      </c>
      <c r="G90" s="1029" t="s">
        <v>126</v>
      </c>
      <c r="H90" s="1314"/>
    </row>
    <row r="91" spans="1:8" s="967" customFormat="1" ht="9" customHeight="1">
      <c r="A91" s="993"/>
      <c r="B91" s="969"/>
      <c r="C91" s="969"/>
      <c r="D91" s="971"/>
      <c r="E91" s="969"/>
      <c r="F91" s="970"/>
      <c r="G91" s="969"/>
      <c r="H91" s="972"/>
    </row>
    <row r="92" spans="1:8" s="967" customFormat="1" ht="14.25" customHeight="1">
      <c r="A92" s="1015" t="s">
        <v>315</v>
      </c>
      <c r="B92" s="993"/>
      <c r="C92" s="993"/>
      <c r="D92" s="994"/>
      <c r="E92" s="993"/>
      <c r="F92" s="989"/>
      <c r="G92" s="993"/>
      <c r="H92" s="995"/>
    </row>
    <row r="93" spans="1:8" s="967" customFormat="1" ht="12.75">
      <c r="A93" s="1020" t="s">
        <v>636</v>
      </c>
      <c r="B93" s="975">
        <v>0</v>
      </c>
      <c r="C93" s="974"/>
      <c r="D93" s="975"/>
      <c r="E93" s="974"/>
      <c r="F93" s="975"/>
      <c r="G93" s="974"/>
      <c r="H93" s="977">
        <f>SUM(B93:G93)</f>
        <v>0</v>
      </c>
    </row>
    <row r="94" spans="1:8" s="967" customFormat="1" ht="19.5" customHeight="1">
      <c r="A94" s="983" t="s">
        <v>56</v>
      </c>
      <c r="B94" s="984">
        <v>894908</v>
      </c>
      <c r="C94" s="984">
        <v>544592</v>
      </c>
      <c r="D94" s="992"/>
      <c r="E94" s="984"/>
      <c r="F94" s="991"/>
      <c r="G94" s="984"/>
      <c r="H94" s="987">
        <f>SUM(B94:G94)</f>
        <v>1439500</v>
      </c>
    </row>
    <row r="95" spans="1:8" s="967" customFormat="1" ht="8.25" customHeight="1">
      <c r="A95" s="993"/>
      <c r="B95" s="1008"/>
      <c r="C95" s="1008"/>
      <c r="D95" s="1021"/>
      <c r="E95" s="1008"/>
      <c r="F95" s="1006"/>
      <c r="G95" s="1008"/>
      <c r="H95" s="1016"/>
    </row>
    <row r="96" spans="1:8" s="967" customFormat="1" ht="18.75" customHeight="1">
      <c r="A96" s="1015" t="s">
        <v>337</v>
      </c>
      <c r="B96" s="1008"/>
      <c r="C96" s="1008"/>
      <c r="D96" s="1021"/>
      <c r="E96" s="1008"/>
      <c r="F96" s="1006"/>
      <c r="G96" s="1008"/>
      <c r="H96" s="1016"/>
    </row>
    <row r="97" spans="1:8" s="967" customFormat="1" ht="18.75" customHeight="1">
      <c r="A97" s="996" t="s">
        <v>635</v>
      </c>
      <c r="B97" s="998">
        <f>89183+3327+14943</f>
        <v>107453</v>
      </c>
      <c r="C97" s="997"/>
      <c r="D97" s="998"/>
      <c r="E97" s="997"/>
      <c r="F97" s="998"/>
      <c r="G97" s="997"/>
      <c r="H97" s="999">
        <f aca="true" t="shared" si="1" ref="H97:H103">SUM(B97:G97)</f>
        <v>107453</v>
      </c>
    </row>
    <row r="98" spans="1:8" s="967" customFormat="1" ht="21.75" customHeight="1">
      <c r="A98" s="996" t="s">
        <v>437</v>
      </c>
      <c r="B98" s="998">
        <v>1258</v>
      </c>
      <c r="C98" s="997"/>
      <c r="D98" s="998"/>
      <c r="E98" s="997"/>
      <c r="F98" s="998"/>
      <c r="G98" s="997"/>
      <c r="H98" s="999">
        <f t="shared" si="1"/>
        <v>1258</v>
      </c>
    </row>
    <row r="99" spans="1:8" s="967" customFormat="1" ht="23.25" customHeight="1">
      <c r="A99" s="996" t="s">
        <v>439</v>
      </c>
      <c r="B99" s="998">
        <v>2135</v>
      </c>
      <c r="C99" s="997"/>
      <c r="D99" s="998"/>
      <c r="E99" s="997"/>
      <c r="F99" s="998"/>
      <c r="G99" s="997"/>
      <c r="H99" s="999">
        <f t="shared" si="1"/>
        <v>2135</v>
      </c>
    </row>
    <row r="100" spans="1:8" s="989" customFormat="1" ht="21" customHeight="1">
      <c r="A100" s="771" t="s">
        <v>611</v>
      </c>
      <c r="B100" s="980">
        <v>3500</v>
      </c>
      <c r="C100" s="979"/>
      <c r="D100" s="980"/>
      <c r="E100" s="979"/>
      <c r="F100" s="980"/>
      <c r="G100" s="979"/>
      <c r="H100" s="982">
        <f t="shared" si="1"/>
        <v>3500</v>
      </c>
    </row>
    <row r="101" spans="1:8" s="989" customFormat="1" ht="26.25" customHeight="1">
      <c r="A101" s="771" t="s">
        <v>438</v>
      </c>
      <c r="B101" s="980">
        <v>2276</v>
      </c>
      <c r="C101" s="979"/>
      <c r="D101" s="980"/>
      <c r="E101" s="979"/>
      <c r="F101" s="980"/>
      <c r="G101" s="979"/>
      <c r="H101" s="982">
        <f t="shared" si="1"/>
        <v>2276</v>
      </c>
    </row>
    <row r="102" spans="1:8" s="967" customFormat="1" ht="25.5" customHeight="1">
      <c r="A102" s="771" t="s">
        <v>609</v>
      </c>
      <c r="B102" s="980">
        <v>2913</v>
      </c>
      <c r="C102" s="979"/>
      <c r="D102" s="980"/>
      <c r="E102" s="979"/>
      <c r="F102" s="980"/>
      <c r="G102" s="979"/>
      <c r="H102" s="982">
        <f t="shared" si="1"/>
        <v>2913</v>
      </c>
    </row>
    <row r="103" spans="1:8" s="967" customFormat="1" ht="21.75" customHeight="1">
      <c r="A103" s="771" t="s">
        <v>265</v>
      </c>
      <c r="B103" s="979">
        <f>14294+5525</f>
        <v>19819</v>
      </c>
      <c r="C103" s="979">
        <v>5181</v>
      </c>
      <c r="D103" s="1017"/>
      <c r="E103" s="978"/>
      <c r="F103" s="1017"/>
      <c r="G103" s="978"/>
      <c r="H103" s="982">
        <f t="shared" si="1"/>
        <v>25000</v>
      </c>
    </row>
    <row r="104" spans="1:8" s="967" customFormat="1" ht="21" customHeight="1">
      <c r="A104" s="993" t="s">
        <v>304</v>
      </c>
      <c r="B104" s="981">
        <v>11230</v>
      </c>
      <c r="C104" s="979">
        <v>600</v>
      </c>
      <c r="D104" s="980"/>
      <c r="E104" s="979"/>
      <c r="F104" s="980"/>
      <c r="G104" s="979"/>
      <c r="H104" s="982">
        <f>SUM(B104:G104)</f>
        <v>11830</v>
      </c>
    </row>
    <row r="105" spans="1:8" s="967" customFormat="1" ht="19.5" customHeight="1">
      <c r="A105" s="983" t="s">
        <v>56</v>
      </c>
      <c r="B105" s="984">
        <v>24972</v>
      </c>
      <c r="C105" s="984">
        <v>6217</v>
      </c>
      <c r="D105" s="984"/>
      <c r="E105" s="984">
        <v>70290</v>
      </c>
      <c r="F105" s="985">
        <v>564</v>
      </c>
      <c r="G105" s="983"/>
      <c r="H105" s="987">
        <f>SUM(B105:G105)</f>
        <v>102043</v>
      </c>
    </row>
    <row r="106" spans="1:8" s="967" customFormat="1" ht="9.75" customHeight="1">
      <c r="A106" s="993"/>
      <c r="B106" s="1008"/>
      <c r="C106" s="1008"/>
      <c r="D106" s="1021"/>
      <c r="E106" s="1008"/>
      <c r="F106" s="1006"/>
      <c r="G106" s="1008"/>
      <c r="H106" s="1016"/>
    </row>
    <row r="107" spans="1:8" s="967" customFormat="1" ht="12.75">
      <c r="A107" s="1015" t="s">
        <v>354</v>
      </c>
      <c r="B107" s="1008"/>
      <c r="C107" s="1008"/>
      <c r="D107" s="1021"/>
      <c r="E107" s="1008"/>
      <c r="F107" s="1006"/>
      <c r="G107" s="1008"/>
      <c r="H107" s="1008"/>
    </row>
    <row r="108" spans="1:8" s="967" customFormat="1" ht="20.25" customHeight="1">
      <c r="A108" s="1018" t="s">
        <v>56</v>
      </c>
      <c r="B108" s="1002"/>
      <c r="C108" s="1002"/>
      <c r="D108" s="1004"/>
      <c r="E108" s="1002"/>
      <c r="F108" s="1003"/>
      <c r="G108" s="1002"/>
      <c r="H108" s="1002">
        <f>SUM(B108:G108)</f>
        <v>0</v>
      </c>
    </row>
    <row r="109" spans="1:8" s="967" customFormat="1" ht="8.25" customHeight="1">
      <c r="A109" s="993"/>
      <c r="B109" s="1008"/>
      <c r="C109" s="1008"/>
      <c r="D109" s="1021"/>
      <c r="E109" s="1008"/>
      <c r="F109" s="1006"/>
      <c r="G109" s="1008"/>
      <c r="H109" s="1016"/>
    </row>
    <row r="110" spans="1:8" s="967" customFormat="1" ht="12.75">
      <c r="A110" s="1015" t="s">
        <v>357</v>
      </c>
      <c r="B110" s="1008"/>
      <c r="C110" s="1008"/>
      <c r="D110" s="1021"/>
      <c r="E110" s="1008"/>
      <c r="F110" s="1006"/>
      <c r="G110" s="1008"/>
      <c r="H110" s="1016"/>
    </row>
    <row r="111" spans="1:8" s="967" customFormat="1" ht="21.75" customHeight="1">
      <c r="A111" s="1018" t="s">
        <v>56</v>
      </c>
      <c r="B111" s="1002"/>
      <c r="C111" s="1002"/>
      <c r="D111" s="1004"/>
      <c r="E111" s="1002"/>
      <c r="F111" s="1003"/>
      <c r="G111" s="1002"/>
      <c r="H111" s="1005">
        <f>SUM(B111:G111)</f>
        <v>0</v>
      </c>
    </row>
    <row r="112" spans="1:8" s="967" customFormat="1" ht="1.5" customHeight="1">
      <c r="A112" s="969"/>
      <c r="B112" s="1007"/>
      <c r="C112" s="1007"/>
      <c r="D112" s="1022"/>
      <c r="E112" s="1007"/>
      <c r="F112" s="1023"/>
      <c r="G112" s="1007"/>
      <c r="H112" s="1024"/>
    </row>
    <row r="113" spans="1:8" s="967" customFormat="1" ht="27" customHeight="1">
      <c r="A113" s="1015" t="s">
        <v>21</v>
      </c>
      <c r="B113" s="1008"/>
      <c r="C113" s="1008"/>
      <c r="D113" s="1021"/>
      <c r="E113" s="1008"/>
      <c r="F113" s="1006"/>
      <c r="G113" s="1008"/>
      <c r="H113" s="1016"/>
    </row>
    <row r="114" spans="1:8" s="967" customFormat="1" ht="16.5" customHeight="1">
      <c r="A114" s="1018" t="s">
        <v>56</v>
      </c>
      <c r="B114" s="1002"/>
      <c r="C114" s="1002"/>
      <c r="D114" s="1004"/>
      <c r="E114" s="1002"/>
      <c r="F114" s="1003"/>
      <c r="G114" s="1002"/>
      <c r="H114" s="1005">
        <f>SUM(B114:G114)</f>
        <v>0</v>
      </c>
    </row>
    <row r="115" spans="1:8" s="967" customFormat="1" ht="3.75" customHeight="1">
      <c r="A115" s="969"/>
      <c r="B115" s="1007"/>
      <c r="C115" s="1007"/>
      <c r="D115" s="1022"/>
      <c r="E115" s="1007"/>
      <c r="F115" s="1023"/>
      <c r="G115" s="1007"/>
      <c r="H115" s="1024"/>
    </row>
    <row r="116" spans="1:8" s="967" customFormat="1" ht="12.75">
      <c r="A116" s="988" t="s">
        <v>679</v>
      </c>
      <c r="B116" s="993"/>
      <c r="C116" s="993"/>
      <c r="D116" s="994"/>
      <c r="E116" s="993"/>
      <c r="F116" s="989"/>
      <c r="G116" s="993"/>
      <c r="H116" s="995"/>
    </row>
    <row r="117" spans="1:8" s="967" customFormat="1" ht="12.75">
      <c r="A117" s="988" t="s">
        <v>125</v>
      </c>
      <c r="B117" s="993"/>
      <c r="C117" s="993"/>
      <c r="D117" s="994"/>
      <c r="E117" s="993"/>
      <c r="F117" s="989"/>
      <c r="G117" s="993"/>
      <c r="H117" s="995"/>
    </row>
    <row r="118" spans="1:8" s="967" customFormat="1" ht="18.75" customHeight="1" thickBot="1">
      <c r="A118" s="993" t="s">
        <v>56</v>
      </c>
      <c r="B118" s="1008"/>
      <c r="C118" s="1008">
        <v>50000</v>
      </c>
      <c r="D118" s="1021"/>
      <c r="E118" s="1008">
        <v>3551</v>
      </c>
      <c r="F118" s="1006">
        <v>47449</v>
      </c>
      <c r="G118" s="1008"/>
      <c r="H118" s="1016">
        <f>SUM(B118:G118)</f>
        <v>101000</v>
      </c>
    </row>
    <row r="119" spans="1:8" s="967" customFormat="1" ht="21" customHeight="1" thickBot="1">
      <c r="A119" s="1010" t="s">
        <v>235</v>
      </c>
      <c r="B119" s="1098">
        <f aca="true" t="shared" si="2" ref="B119:G119">SUM(B75:B118)</f>
        <v>2924788</v>
      </c>
      <c r="C119" s="1098">
        <f t="shared" si="2"/>
        <v>724409</v>
      </c>
      <c r="D119" s="1098">
        <f t="shared" si="2"/>
        <v>92328</v>
      </c>
      <c r="E119" s="1098">
        <f t="shared" si="2"/>
        <v>73841</v>
      </c>
      <c r="F119" s="1098">
        <f t="shared" si="2"/>
        <v>48013</v>
      </c>
      <c r="G119" s="1098">
        <f t="shared" si="2"/>
        <v>0</v>
      </c>
      <c r="H119" s="1098">
        <f>SUM(H73:H118)</f>
        <v>3863379</v>
      </c>
    </row>
    <row r="120" s="989" customFormat="1" ht="12.75"/>
    <row r="121" s="412" customFormat="1" ht="12.75"/>
    <row r="122" s="412" customFormat="1" ht="12.75"/>
    <row r="123" s="412" customFormat="1" ht="12.75"/>
    <row r="124" s="412" customFormat="1" ht="12.75"/>
    <row r="125" s="412" customFormat="1" ht="12.75"/>
    <row r="126" s="412" customFormat="1" ht="12.75"/>
    <row r="127" s="412" customFormat="1" ht="12.75"/>
    <row r="128" s="412" customFormat="1" ht="12.75"/>
    <row r="129" s="412" customFormat="1" ht="12.75"/>
    <row r="130" s="412" customFormat="1" ht="12.75"/>
    <row r="131" s="412" customFormat="1" ht="12.75"/>
    <row r="132" s="412" customFormat="1" ht="15" customHeight="1"/>
    <row r="133" s="412" customFormat="1" ht="12.75"/>
    <row r="134" s="412" customFormat="1" ht="12.75"/>
    <row r="135" s="412" customFormat="1" ht="12.75"/>
    <row r="136" s="412" customFormat="1" ht="12.75"/>
    <row r="137" s="412" customFormat="1" ht="12.75"/>
    <row r="138" s="412" customFormat="1" ht="12.75"/>
    <row r="139" s="412" customFormat="1" ht="12.75"/>
    <row r="140" s="412" customFormat="1" ht="12.75"/>
    <row r="141" s="412" customFormat="1" ht="12.75"/>
    <row r="142" s="412" customFormat="1" ht="12.75"/>
    <row r="143" s="412" customFormat="1" ht="12.75"/>
    <row r="144" s="412" customFormat="1" ht="12.75"/>
    <row r="145" s="412" customFormat="1" ht="12.75"/>
    <row r="146" s="412" customFormat="1" ht="12.75"/>
    <row r="147" s="412" customFormat="1" ht="12.75"/>
    <row r="148" s="412" customFormat="1" ht="12.75"/>
    <row r="149" s="412" customFormat="1" ht="12.75"/>
    <row r="150" s="412" customFormat="1" ht="12.75"/>
    <row r="151" s="412" customFormat="1" ht="12.75"/>
    <row r="152" s="412" customFormat="1" ht="12.75"/>
    <row r="153" s="412" customFormat="1" ht="12.75"/>
    <row r="154" s="412" customFormat="1" ht="12.75"/>
    <row r="155" s="412" customFormat="1" ht="12.75"/>
    <row r="156" s="412" customFormat="1" ht="12.75"/>
    <row r="157" s="412" customFormat="1" ht="12.75"/>
    <row r="158" s="412" customFormat="1" ht="12.75"/>
    <row r="159" s="412" customFormat="1" ht="12.75"/>
    <row r="160" s="412" customFormat="1" ht="12.75"/>
    <row r="161" s="412" customFormat="1" ht="12.75"/>
    <row r="162" s="412" customFormat="1" ht="12.75"/>
    <row r="163" s="412" customFormat="1" ht="12.75"/>
    <row r="164" s="412" customFormat="1" ht="12.75"/>
    <row r="165" s="412" customFormat="1" ht="12.75"/>
    <row r="166" s="412" customFormat="1" ht="12.75"/>
    <row r="167" s="412" customFormat="1" ht="12.75"/>
    <row r="168" s="412" customFormat="1" ht="12.75"/>
    <row r="169" s="412" customFormat="1" ht="12.75"/>
    <row r="170" s="412" customFormat="1" ht="12.75"/>
    <row r="171" s="412" customFormat="1" ht="12.75"/>
    <row r="172" s="412" customFormat="1" ht="12.75"/>
    <row r="173" s="412" customFormat="1" ht="12.75"/>
    <row r="174" s="412" customFormat="1" ht="12.75"/>
    <row r="175" s="412" customFormat="1" ht="12.75"/>
    <row r="176" s="412" customFormat="1" ht="12.75"/>
    <row r="177" s="412" customFormat="1" ht="12.75"/>
    <row r="178" s="412" customFormat="1" ht="12.75"/>
    <row r="179" s="412" customFormat="1" ht="12.75"/>
    <row r="180" s="412" customFormat="1" ht="12.75"/>
    <row r="181" s="412" customFormat="1" ht="12.75"/>
    <row r="182" s="412" customFormat="1" ht="12.75"/>
    <row r="183" s="412" customFormat="1" ht="12.75"/>
    <row r="184" s="412" customFormat="1" ht="12.75"/>
    <row r="185" s="412" customFormat="1" ht="12.75"/>
    <row r="186" s="412" customFormat="1" ht="12.75"/>
    <row r="187" s="412" customFormat="1" ht="12.75"/>
    <row r="188" s="412" customFormat="1" ht="12.75"/>
    <row r="189" s="412" customFormat="1" ht="12.75"/>
    <row r="190" s="412" customFormat="1" ht="12.75"/>
    <row r="191" s="412" customFormat="1" ht="12.75"/>
    <row r="192" s="412" customFormat="1" ht="12.75"/>
    <row r="193" s="412" customFormat="1" ht="12.75"/>
    <row r="194" s="412" customFormat="1" ht="12.75"/>
    <row r="195" s="412" customFormat="1" ht="12.75"/>
    <row r="196" s="412" customFormat="1" ht="12.75"/>
    <row r="197" s="412" customFormat="1" ht="12.75"/>
  </sheetData>
  <sheetProtection/>
  <mergeCells count="20">
    <mergeCell ref="A3:H3"/>
    <mergeCell ref="A4:H4"/>
    <mergeCell ref="A5:H5"/>
    <mergeCell ref="H8:H9"/>
    <mergeCell ref="A73:A74"/>
    <mergeCell ref="B73:D73"/>
    <mergeCell ref="E73:G73"/>
    <mergeCell ref="H73:H74"/>
    <mergeCell ref="B8:D8"/>
    <mergeCell ref="E8:G8"/>
    <mergeCell ref="A89:A90"/>
    <mergeCell ref="B89:D89"/>
    <mergeCell ref="E89:G89"/>
    <mergeCell ref="H89:H90"/>
    <mergeCell ref="B31:D31"/>
    <mergeCell ref="E31:G31"/>
    <mergeCell ref="H31:H32"/>
    <mergeCell ref="B64:D64"/>
    <mergeCell ref="E64:G64"/>
    <mergeCell ref="H64:H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headerFooter differentFirst="1" alignWithMargins="0">
    <oddHeader>&amp;C&amp;P</oddHeader>
  </headerFooter>
  <rowBreaks count="2" manualBreakCount="2">
    <brk id="63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0.74609375" style="0" customWidth="1"/>
    <col min="2" max="2" width="5.375" style="0" customWidth="1"/>
    <col min="3" max="3" width="69.625" style="0" customWidth="1"/>
    <col min="4" max="6" width="11.875" style="0" customWidth="1"/>
    <col min="7" max="7" width="1.00390625" style="0" customWidth="1"/>
  </cols>
  <sheetData>
    <row r="1" spans="1:6" ht="15">
      <c r="A1" s="46"/>
      <c r="B1" s="46"/>
      <c r="C1" s="590"/>
      <c r="D1" s="46"/>
      <c r="E1" s="46"/>
      <c r="F1" s="589" t="s">
        <v>864</v>
      </c>
    </row>
    <row r="2" spans="1:6" ht="15">
      <c r="A2" s="46"/>
      <c r="B2" s="46"/>
      <c r="C2" s="589"/>
      <c r="D2" s="46"/>
      <c r="E2" s="46"/>
      <c r="F2" s="589" t="s">
        <v>258</v>
      </c>
    </row>
    <row r="3" spans="1:6" ht="15">
      <c r="A3" s="46"/>
      <c r="B3" s="46"/>
      <c r="C3" s="589"/>
      <c r="D3" s="589"/>
      <c r="E3" s="46"/>
      <c r="F3" s="46"/>
    </row>
    <row r="4" spans="1:6" ht="16.5">
      <c r="A4" s="1284" t="s">
        <v>574</v>
      </c>
      <c r="B4" s="1284"/>
      <c r="C4" s="1284"/>
      <c r="D4" s="1320"/>
      <c r="E4" s="1321"/>
      <c r="F4" s="1321"/>
    </row>
    <row r="5" spans="1:6" ht="16.5">
      <c r="A5" s="1284" t="s">
        <v>575</v>
      </c>
      <c r="B5" s="1284"/>
      <c r="C5" s="1284"/>
      <c r="D5" s="1320"/>
      <c r="E5" s="1321"/>
      <c r="F5" s="1321"/>
    </row>
    <row r="6" spans="1:6" ht="15">
      <c r="A6" s="591"/>
      <c r="B6" s="591"/>
      <c r="C6" s="591"/>
      <c r="D6" s="591"/>
      <c r="E6" s="591"/>
      <c r="F6" s="591"/>
    </row>
    <row r="7" spans="1:6" ht="16.5">
      <c r="A7" s="294"/>
      <c r="B7" s="1322" t="s">
        <v>7</v>
      </c>
      <c r="C7" s="1322"/>
      <c r="D7" s="1322"/>
      <c r="E7" s="1253"/>
      <c r="F7" s="1253"/>
    </row>
    <row r="8" spans="1:6" ht="11.25" customHeight="1">
      <c r="A8" s="591"/>
      <c r="B8" s="591"/>
      <c r="C8" s="591"/>
      <c r="D8" s="591"/>
      <c r="E8" s="591"/>
      <c r="F8" s="591"/>
    </row>
    <row r="9" spans="1:6" ht="15.75" thickBot="1">
      <c r="A9" s="591"/>
      <c r="B9" s="591"/>
      <c r="C9" s="591"/>
      <c r="D9" s="591"/>
      <c r="E9" s="591"/>
      <c r="F9" s="306" t="s">
        <v>32</v>
      </c>
    </row>
    <row r="10" spans="1:6" ht="44.25" thickBot="1">
      <c r="A10" s="592"/>
      <c r="B10" s="303" t="s">
        <v>199</v>
      </c>
      <c r="C10" s="304" t="s">
        <v>269</v>
      </c>
      <c r="D10" s="661" t="s">
        <v>750</v>
      </c>
      <c r="E10" s="304" t="s">
        <v>821</v>
      </c>
      <c r="F10" s="305">
        <v>2021</v>
      </c>
    </row>
    <row r="11" spans="1:6" ht="15">
      <c r="A11" s="595"/>
      <c r="B11" s="603"/>
      <c r="C11" s="604"/>
      <c r="D11" s="662"/>
      <c r="E11" s="692"/>
      <c r="F11" s="763"/>
    </row>
    <row r="12" spans="1:6" ht="19.5" customHeight="1">
      <c r="A12" s="266"/>
      <c r="B12" s="263" t="s">
        <v>202</v>
      </c>
      <c r="C12" s="264" t="s">
        <v>83</v>
      </c>
      <c r="D12" s="663"/>
      <c r="E12" s="596"/>
      <c r="F12" s="265"/>
    </row>
    <row r="13" spans="1:6" ht="22.5" customHeight="1">
      <c r="A13" s="504"/>
      <c r="B13" s="501" t="s">
        <v>263</v>
      </c>
      <c r="C13" s="515" t="s">
        <v>500</v>
      </c>
      <c r="D13" s="664">
        <v>0</v>
      </c>
      <c r="E13" s="693">
        <v>0</v>
      </c>
      <c r="F13" s="532">
        <v>0</v>
      </c>
    </row>
    <row r="14" spans="1:6" ht="22.5" customHeight="1">
      <c r="A14" s="504"/>
      <c r="B14" s="501" t="s">
        <v>264</v>
      </c>
      <c r="C14" s="533" t="s">
        <v>505</v>
      </c>
      <c r="D14" s="664">
        <v>0</v>
      </c>
      <c r="E14" s="693">
        <v>0</v>
      </c>
      <c r="F14" s="532">
        <v>0</v>
      </c>
    </row>
    <row r="15" spans="1:6" ht="22.5" customHeight="1">
      <c r="A15" s="504"/>
      <c r="B15" s="501" t="s">
        <v>266</v>
      </c>
      <c r="C15" s="533" t="s">
        <v>501</v>
      </c>
      <c r="D15" s="665">
        <v>160000</v>
      </c>
      <c r="E15" s="694">
        <v>160000</v>
      </c>
      <c r="F15" s="534">
        <v>160000</v>
      </c>
    </row>
    <row r="16" spans="1:6" ht="22.5" customHeight="1">
      <c r="A16" s="504"/>
      <c r="B16" s="501" t="s">
        <v>267</v>
      </c>
      <c r="C16" s="535" t="s">
        <v>502</v>
      </c>
      <c r="D16" s="665"/>
      <c r="E16" s="694"/>
      <c r="F16" s="534"/>
    </row>
    <row r="17" spans="2:6" ht="22.5" customHeight="1">
      <c r="B17" s="269"/>
      <c r="C17" s="300" t="s">
        <v>85</v>
      </c>
      <c r="D17" s="666">
        <f>SUM(D13:D16)</f>
        <v>160000</v>
      </c>
      <c r="E17" s="666">
        <f>SUM(E13:E16)</f>
        <v>160000</v>
      </c>
      <c r="F17" s="301">
        <f>SUM(F13:F16)</f>
        <v>160000</v>
      </c>
    </row>
    <row r="18" spans="2:6" ht="22.5" customHeight="1">
      <c r="B18" s="501" t="s">
        <v>272</v>
      </c>
      <c r="C18" s="537" t="s">
        <v>515</v>
      </c>
      <c r="D18" s="667"/>
      <c r="E18" s="696"/>
      <c r="F18" s="562"/>
    </row>
    <row r="19" spans="2:6" ht="15">
      <c r="B19" s="597"/>
      <c r="C19" s="536" t="s">
        <v>516</v>
      </c>
      <c r="D19" s="668">
        <v>0</v>
      </c>
      <c r="E19" s="697">
        <v>0</v>
      </c>
      <c r="F19" s="583">
        <v>0</v>
      </c>
    </row>
    <row r="20" spans="2:6" ht="21.75" customHeight="1">
      <c r="B20" s="270"/>
      <c r="C20" s="271" t="s">
        <v>86</v>
      </c>
      <c r="D20" s="669">
        <f>+D19</f>
        <v>0</v>
      </c>
      <c r="E20" s="698">
        <v>0</v>
      </c>
      <c r="F20" s="500">
        <v>0</v>
      </c>
    </row>
    <row r="21" spans="2:6" ht="21.75" customHeight="1">
      <c r="B21" s="272"/>
      <c r="C21" s="273" t="s">
        <v>87</v>
      </c>
      <c r="D21" s="666">
        <f>+D20+D17</f>
        <v>160000</v>
      </c>
      <c r="E21" s="666">
        <f>+E20+E17</f>
        <v>160000</v>
      </c>
      <c r="F21" s="301">
        <f>+F20+F17</f>
        <v>160000</v>
      </c>
    </row>
    <row r="22" spans="2:6" ht="15">
      <c r="B22" s="593"/>
      <c r="C22" s="268"/>
      <c r="D22" s="670"/>
      <c r="E22" s="594"/>
      <c r="F22" s="584"/>
    </row>
    <row r="23" spans="2:6" ht="15.75">
      <c r="B23" s="263" t="s">
        <v>31</v>
      </c>
      <c r="C23" s="264" t="s">
        <v>84</v>
      </c>
      <c r="D23" s="671"/>
      <c r="E23" s="598"/>
      <c r="F23" s="274"/>
    </row>
    <row r="24" spans="2:6" ht="21.75" customHeight="1">
      <c r="B24" s="501" t="s">
        <v>263</v>
      </c>
      <c r="C24" s="513" t="s">
        <v>500</v>
      </c>
      <c r="D24" s="672"/>
      <c r="E24" s="648"/>
      <c r="F24" s="506"/>
    </row>
    <row r="25" spans="2:6" ht="17.25" customHeight="1">
      <c r="B25" s="508"/>
      <c r="C25" s="509" t="s">
        <v>508</v>
      </c>
      <c r="D25" s="673">
        <v>2030000</v>
      </c>
      <c r="E25" s="649">
        <v>2030000</v>
      </c>
      <c r="F25" s="510">
        <v>2030000</v>
      </c>
    </row>
    <row r="26" spans="2:6" ht="17.25" customHeight="1">
      <c r="B26" s="508"/>
      <c r="C26" s="528" t="s">
        <v>511</v>
      </c>
      <c r="D26" s="675">
        <v>17000</v>
      </c>
      <c r="E26" s="700">
        <v>17000</v>
      </c>
      <c r="F26" s="518">
        <v>17000</v>
      </c>
    </row>
    <row r="27" spans="2:6" ht="19.5" customHeight="1">
      <c r="B27" s="501"/>
      <c r="C27" s="515" t="s">
        <v>331</v>
      </c>
      <c r="D27" s="676">
        <f>+D26+D25</f>
        <v>2047000</v>
      </c>
      <c r="E27" s="676">
        <f>+E26+E25</f>
        <v>2047000</v>
      </c>
      <c r="F27" s="775">
        <f>+F26+F25</f>
        <v>2047000</v>
      </c>
    </row>
    <row r="28" spans="2:6" ht="19.5" customHeight="1">
      <c r="B28" s="501" t="s">
        <v>264</v>
      </c>
      <c r="C28" s="523" t="s">
        <v>505</v>
      </c>
      <c r="D28" s="677"/>
      <c r="E28" s="647"/>
      <c r="F28" s="503"/>
    </row>
    <row r="29" spans="2:6" ht="15" customHeight="1">
      <c r="B29" s="508"/>
      <c r="C29" s="524" t="s">
        <v>503</v>
      </c>
      <c r="D29" s="674">
        <v>285000</v>
      </c>
      <c r="E29" s="699">
        <v>285000</v>
      </c>
      <c r="F29" s="519">
        <v>285000</v>
      </c>
    </row>
    <row r="30" spans="2:6" ht="15" customHeight="1">
      <c r="B30" s="508"/>
      <c r="C30" s="521" t="s">
        <v>557</v>
      </c>
      <c r="D30" s="678">
        <v>1115000</v>
      </c>
      <c r="E30" s="702">
        <v>1115000</v>
      </c>
      <c r="F30" s="517">
        <v>1115000</v>
      </c>
    </row>
    <row r="31" spans="2:6" ht="13.5">
      <c r="B31" s="508"/>
      <c r="C31" s="512" t="s">
        <v>558</v>
      </c>
      <c r="D31" s="673">
        <v>50000</v>
      </c>
      <c r="E31" s="649">
        <v>50000</v>
      </c>
      <c r="F31" s="510">
        <v>50000</v>
      </c>
    </row>
    <row r="32" spans="2:6" ht="13.5">
      <c r="B32" s="508"/>
      <c r="C32" s="529" t="s">
        <v>504</v>
      </c>
      <c r="D32" s="679">
        <v>4000</v>
      </c>
      <c r="E32" s="703">
        <v>4000</v>
      </c>
      <c r="F32" s="520">
        <v>4500</v>
      </c>
    </row>
    <row r="33" spans="2:6" ht="20.25" customHeight="1">
      <c r="B33" s="505"/>
      <c r="C33" s="515" t="s">
        <v>330</v>
      </c>
      <c r="D33" s="676">
        <f>SUM(D29:D32)</f>
        <v>1454000</v>
      </c>
      <c r="E33" s="676">
        <f>SUM(E29:E32)</f>
        <v>1454000</v>
      </c>
      <c r="F33" s="516">
        <f>SUM(F29:F32)</f>
        <v>1454500</v>
      </c>
    </row>
    <row r="34" spans="2:6" ht="20.25" customHeight="1">
      <c r="B34" s="505" t="s">
        <v>266</v>
      </c>
      <c r="C34" s="525" t="s">
        <v>501</v>
      </c>
      <c r="D34" s="672"/>
      <c r="E34" s="648"/>
      <c r="F34" s="506"/>
    </row>
    <row r="35" spans="2:6" ht="17.25" customHeight="1">
      <c r="B35" s="508"/>
      <c r="C35" s="574" t="s">
        <v>633</v>
      </c>
      <c r="D35" s="676">
        <v>32000</v>
      </c>
      <c r="E35" s="701">
        <v>32000</v>
      </c>
      <c r="F35" s="516">
        <v>32000</v>
      </c>
    </row>
    <row r="36" spans="2:6" ht="22.5" customHeight="1">
      <c r="B36" s="501" t="s">
        <v>267</v>
      </c>
      <c r="C36" s="526" t="s">
        <v>502</v>
      </c>
      <c r="D36" s="672"/>
      <c r="E36" s="648"/>
      <c r="F36" s="506"/>
    </row>
    <row r="37" spans="2:6" ht="14.25" customHeight="1">
      <c r="B37" s="508"/>
      <c r="C37" s="527" t="s">
        <v>506</v>
      </c>
      <c r="D37" s="674">
        <v>0</v>
      </c>
      <c r="E37" s="699">
        <v>0</v>
      </c>
      <c r="F37" s="519">
        <v>0</v>
      </c>
    </row>
    <row r="38" spans="2:6" ht="14.25" customHeight="1">
      <c r="B38" s="508"/>
      <c r="C38" s="531" t="s">
        <v>507</v>
      </c>
      <c r="D38" s="675">
        <v>0</v>
      </c>
      <c r="E38" s="700">
        <v>0</v>
      </c>
      <c r="F38" s="518">
        <v>0</v>
      </c>
    </row>
    <row r="39" spans="2:6" ht="20.25" customHeight="1">
      <c r="B39" s="575"/>
      <c r="C39" s="530" t="s">
        <v>358</v>
      </c>
      <c r="D39" s="676">
        <f>SUM(D37:D38)</f>
        <v>0</v>
      </c>
      <c r="E39" s="676">
        <f>SUM(E37:E38)</f>
        <v>0</v>
      </c>
      <c r="F39" s="516">
        <f>SUM(F37:F38)</f>
        <v>0</v>
      </c>
    </row>
    <row r="40" spans="2:6" ht="20.25" customHeight="1">
      <c r="B40" s="587"/>
      <c r="C40" s="300" t="s">
        <v>88</v>
      </c>
      <c r="D40" s="666">
        <f>+D39+D35+D33+D27</f>
        <v>3533000</v>
      </c>
      <c r="E40" s="666">
        <f>+E39+E35+E33+E27</f>
        <v>3533000</v>
      </c>
      <c r="F40" s="301">
        <f>+F39+F35+F33+F27</f>
        <v>3533500</v>
      </c>
    </row>
    <row r="41" spans="2:6" ht="15.75">
      <c r="B41" s="501" t="s">
        <v>272</v>
      </c>
      <c r="C41" s="537" t="s">
        <v>515</v>
      </c>
      <c r="D41" s="680"/>
      <c r="E41" s="704"/>
      <c r="F41" s="538"/>
    </row>
    <row r="42" spans="2:6" ht="14.25" customHeight="1">
      <c r="B42" s="508"/>
      <c r="C42" s="536" t="s">
        <v>573</v>
      </c>
      <c r="D42" s="785"/>
      <c r="E42" s="786"/>
      <c r="F42" s="787"/>
    </row>
    <row r="43" spans="2:6" ht="17.25" customHeight="1">
      <c r="B43" s="575"/>
      <c r="C43" s="762" t="s">
        <v>86</v>
      </c>
      <c r="D43" s="676">
        <f>+D42</f>
        <v>0</v>
      </c>
      <c r="E43" s="701">
        <f>+E42</f>
        <v>0</v>
      </c>
      <c r="F43" s="516">
        <f>+F42</f>
        <v>0</v>
      </c>
    </row>
    <row r="44" spans="2:6" ht="17.25" customHeight="1">
      <c r="B44" s="759"/>
      <c r="C44" s="761" t="s">
        <v>179</v>
      </c>
      <c r="D44" s="666">
        <f>+D40+D43</f>
        <v>3533000</v>
      </c>
      <c r="E44" s="666">
        <f>+E43+E40</f>
        <v>3533000</v>
      </c>
      <c r="F44" s="301">
        <f>+F43+F40</f>
        <v>3533500</v>
      </c>
    </row>
    <row r="45" spans="2:6" ht="21.75" customHeight="1" thickBot="1">
      <c r="B45" s="276"/>
      <c r="C45" s="298" t="s">
        <v>89</v>
      </c>
      <c r="D45" s="681">
        <f>+D44+D21</f>
        <v>3693000</v>
      </c>
      <c r="E45" s="681">
        <f>+E44+E21</f>
        <v>3693000</v>
      </c>
      <c r="F45" s="301">
        <f>+F44+F21</f>
        <v>3693500</v>
      </c>
    </row>
    <row r="46" spans="2:6" ht="15">
      <c r="B46" s="599"/>
      <c r="C46" s="600"/>
      <c r="D46" s="682"/>
      <c r="E46" s="601"/>
      <c r="F46" s="764"/>
    </row>
    <row r="47" spans="2:6" ht="15.75">
      <c r="B47" s="284" t="s">
        <v>58</v>
      </c>
      <c r="C47" s="264" t="s">
        <v>90</v>
      </c>
      <c r="D47" s="670"/>
      <c r="E47" s="594"/>
      <c r="F47" s="584"/>
    </row>
    <row r="48" spans="2:6" ht="21" customHeight="1">
      <c r="B48" s="575" t="s">
        <v>263</v>
      </c>
      <c r="C48" s="782" t="s">
        <v>517</v>
      </c>
      <c r="D48" s="783">
        <v>1409000</v>
      </c>
      <c r="E48" s="784">
        <v>1409000</v>
      </c>
      <c r="F48" s="775">
        <v>1409000</v>
      </c>
    </row>
    <row r="49" spans="2:6" ht="21" customHeight="1">
      <c r="B49" s="1036" t="s">
        <v>264</v>
      </c>
      <c r="C49" s="782" t="s">
        <v>702</v>
      </c>
      <c r="D49" s="783">
        <v>273400</v>
      </c>
      <c r="E49" s="784">
        <v>273400</v>
      </c>
      <c r="F49" s="775">
        <v>273400</v>
      </c>
    </row>
    <row r="50" spans="2:6" ht="21" customHeight="1">
      <c r="B50" s="501" t="s">
        <v>266</v>
      </c>
      <c r="C50" s="781" t="s">
        <v>518</v>
      </c>
      <c r="D50" s="672">
        <v>640000</v>
      </c>
      <c r="E50" s="648">
        <v>640000</v>
      </c>
      <c r="F50" s="506">
        <v>640000</v>
      </c>
    </row>
    <row r="51" spans="2:6" ht="21" customHeight="1">
      <c r="B51" s="269"/>
      <c r="C51" s="288" t="s">
        <v>91</v>
      </c>
      <c r="D51" s="666">
        <f>SUM(D48:D50)</f>
        <v>2322400</v>
      </c>
      <c r="E51" s="695">
        <f>SUM(E48:E50)</f>
        <v>2322400</v>
      </c>
      <c r="F51" s="301">
        <f>SUM(F48:F50)</f>
        <v>2322400</v>
      </c>
    </row>
    <row r="52" spans="2:6" ht="21" customHeight="1">
      <c r="B52" s="269"/>
      <c r="C52" s="285" t="s">
        <v>92</v>
      </c>
      <c r="D52" s="683">
        <v>0</v>
      </c>
      <c r="E52" s="706">
        <v>0</v>
      </c>
      <c r="F52" s="286">
        <v>0</v>
      </c>
    </row>
    <row r="53" spans="2:6" ht="21" customHeight="1">
      <c r="B53" s="287"/>
      <c r="C53" s="288" t="s">
        <v>93</v>
      </c>
      <c r="D53" s="683">
        <f>+D52+D51</f>
        <v>2322400</v>
      </c>
      <c r="E53" s="706">
        <f>+E52+E51</f>
        <v>2322400</v>
      </c>
      <c r="F53" s="286">
        <f>+F52+F51</f>
        <v>2322400</v>
      </c>
    </row>
    <row r="54" spans="2:6" ht="26.25" customHeight="1">
      <c r="B54" s="289" t="s">
        <v>31</v>
      </c>
      <c r="C54" s="290" t="s">
        <v>94</v>
      </c>
      <c r="D54" s="671"/>
      <c r="E54" s="598"/>
      <c r="F54" s="274"/>
    </row>
    <row r="55" spans="2:6" ht="18" customHeight="1">
      <c r="B55" s="501" t="s">
        <v>263</v>
      </c>
      <c r="C55" s="539" t="s">
        <v>517</v>
      </c>
      <c r="D55" s="680">
        <v>96000</v>
      </c>
      <c r="E55" s="704">
        <v>96000</v>
      </c>
      <c r="F55" s="538">
        <v>96000</v>
      </c>
    </row>
    <row r="56" spans="2:6" ht="18" customHeight="1">
      <c r="B56" s="501" t="s">
        <v>264</v>
      </c>
      <c r="C56" s="539" t="s">
        <v>702</v>
      </c>
      <c r="D56" s="680">
        <v>18720</v>
      </c>
      <c r="E56" s="704">
        <v>18720</v>
      </c>
      <c r="F56" s="538">
        <v>18720</v>
      </c>
    </row>
    <row r="57" spans="2:6" ht="18" customHeight="1">
      <c r="B57" s="501" t="s">
        <v>266</v>
      </c>
      <c r="C57" s="539" t="s">
        <v>518</v>
      </c>
      <c r="D57" s="680">
        <v>200040</v>
      </c>
      <c r="E57" s="704">
        <v>200040</v>
      </c>
      <c r="F57" s="538">
        <v>200540</v>
      </c>
    </row>
    <row r="58" spans="2:6" ht="18" customHeight="1">
      <c r="B58" s="501" t="s">
        <v>267</v>
      </c>
      <c r="C58" s="539" t="s">
        <v>519</v>
      </c>
      <c r="D58" s="680">
        <v>182000</v>
      </c>
      <c r="E58" s="704">
        <v>182000</v>
      </c>
      <c r="F58" s="538">
        <v>182000</v>
      </c>
    </row>
    <row r="59" spans="2:6" ht="18" customHeight="1">
      <c r="B59" s="501" t="s">
        <v>272</v>
      </c>
      <c r="C59" s="537" t="s">
        <v>520</v>
      </c>
      <c r="D59" s="680"/>
      <c r="E59" s="704"/>
      <c r="F59" s="538"/>
    </row>
    <row r="60" spans="2:6" ht="17.25" customHeight="1">
      <c r="B60" s="540"/>
      <c r="C60" s="541" t="s">
        <v>559</v>
      </c>
      <c r="D60" s="684">
        <v>552000</v>
      </c>
      <c r="E60" s="707">
        <v>552000</v>
      </c>
      <c r="F60" s="542">
        <v>552000</v>
      </c>
    </row>
    <row r="61" spans="2:7" ht="17.25" customHeight="1">
      <c r="B61" s="540"/>
      <c r="C61" s="545" t="s">
        <v>560</v>
      </c>
      <c r="D61" s="685">
        <v>0</v>
      </c>
      <c r="E61" s="708">
        <v>0</v>
      </c>
      <c r="F61" s="546">
        <v>0</v>
      </c>
      <c r="G61" s="1165"/>
    </row>
    <row r="62" spans="2:6" ht="17.25" customHeight="1">
      <c r="B62" s="544"/>
      <c r="C62" s="545" t="s">
        <v>561</v>
      </c>
      <c r="D62" s="685">
        <v>321840</v>
      </c>
      <c r="E62" s="708">
        <v>321840</v>
      </c>
      <c r="F62" s="546">
        <v>321840</v>
      </c>
    </row>
    <row r="63" spans="2:6" ht="17.25" customHeight="1">
      <c r="B63" s="544"/>
      <c r="C63" s="547" t="s">
        <v>562</v>
      </c>
      <c r="D63" s="686"/>
      <c r="E63" s="709"/>
      <c r="F63" s="548"/>
    </row>
    <row r="64" spans="2:6" ht="21" customHeight="1">
      <c r="B64" s="501"/>
      <c r="C64" s="539" t="s">
        <v>434</v>
      </c>
      <c r="D64" s="680">
        <f>SUM(D60:D63)</f>
        <v>873840</v>
      </c>
      <c r="E64" s="704">
        <f>SUM(E60:E63)</f>
        <v>873840</v>
      </c>
      <c r="F64" s="538">
        <f>SUM(F60:F63)</f>
        <v>873840</v>
      </c>
    </row>
    <row r="65" spans="2:6" ht="21" customHeight="1">
      <c r="B65" s="269"/>
      <c r="C65" s="288" t="s">
        <v>91</v>
      </c>
      <c r="D65" s="666">
        <f>+D64+D58+D57+D56+D55</f>
        <v>1370600</v>
      </c>
      <c r="E65" s="695">
        <f>+E64+E58+E57+E56+E55</f>
        <v>1370600</v>
      </c>
      <c r="F65" s="301">
        <f>+F64+F58+F57+F56+F55</f>
        <v>1371100</v>
      </c>
    </row>
    <row r="66" spans="2:6" ht="21" customHeight="1">
      <c r="B66" s="602"/>
      <c r="C66" s="285" t="s">
        <v>95</v>
      </c>
      <c r="D66" s="671">
        <v>0</v>
      </c>
      <c r="E66" s="598">
        <v>0</v>
      </c>
      <c r="F66" s="274">
        <v>0</v>
      </c>
    </row>
    <row r="67" spans="2:6" ht="21" customHeight="1">
      <c r="B67" s="269"/>
      <c r="C67" s="300" t="s">
        <v>97</v>
      </c>
      <c r="D67" s="666">
        <f>+D66+D65</f>
        <v>1370600</v>
      </c>
      <c r="E67" s="695">
        <f>+E66+E65</f>
        <v>1370600</v>
      </c>
      <c r="F67" s="301">
        <f>+F66+F65</f>
        <v>1371100</v>
      </c>
    </row>
    <row r="68" spans="2:6" ht="25.5" customHeight="1" thickBot="1">
      <c r="B68" s="276"/>
      <c r="C68" s="307" t="s">
        <v>96</v>
      </c>
      <c r="D68" s="681">
        <f>+D67+D53</f>
        <v>3693000</v>
      </c>
      <c r="E68" s="705">
        <f>+E67+E53</f>
        <v>3693000</v>
      </c>
      <c r="F68" s="299">
        <f>+F67+F53</f>
        <v>3693500</v>
      </c>
    </row>
    <row r="69" spans="2:6" ht="15.75">
      <c r="B69" s="710"/>
      <c r="C69" s="711"/>
      <c r="D69" s="712"/>
      <c r="E69" s="712"/>
      <c r="F69" s="712"/>
    </row>
    <row r="70" spans="2:6" ht="15.75">
      <c r="B70" s="1319" t="s">
        <v>8</v>
      </c>
      <c r="C70" s="1319"/>
      <c r="D70" s="1319"/>
      <c r="E70" s="1319"/>
      <c r="F70" s="1319"/>
    </row>
    <row r="71" spans="2:6" ht="12.75">
      <c r="B71" s="605"/>
      <c r="C71" s="605"/>
      <c r="D71" s="605"/>
      <c r="E71" s="605"/>
      <c r="F71" s="605"/>
    </row>
    <row r="72" spans="2:6" ht="15" thickBot="1">
      <c r="B72" s="626"/>
      <c r="C72" s="626"/>
      <c r="D72" s="629"/>
      <c r="E72" s="605"/>
      <c r="F72" s="629" t="s">
        <v>32</v>
      </c>
    </row>
    <row r="73" spans="2:6" ht="43.5" thickBot="1">
      <c r="B73" s="627" t="s">
        <v>199</v>
      </c>
      <c r="C73" s="628" t="s">
        <v>269</v>
      </c>
      <c r="D73" s="661" t="s">
        <v>750</v>
      </c>
      <c r="E73" s="304" t="s">
        <v>821</v>
      </c>
      <c r="F73" s="305">
        <v>2021</v>
      </c>
    </row>
    <row r="74" spans="2:6" ht="12.75">
      <c r="B74" s="606"/>
      <c r="C74" s="607"/>
      <c r="D74" s="741"/>
      <c r="E74" s="608"/>
      <c r="F74" s="713"/>
    </row>
    <row r="75" spans="2:6" ht="19.5" customHeight="1">
      <c r="B75" s="609" t="s">
        <v>202</v>
      </c>
      <c r="C75" s="646" t="s">
        <v>98</v>
      </c>
      <c r="D75" s="742"/>
      <c r="E75" s="610"/>
      <c r="F75" s="714"/>
    </row>
    <row r="76" spans="2:6" ht="19.5" customHeight="1">
      <c r="B76" s="501">
        <v>1</v>
      </c>
      <c r="C76" s="515" t="s">
        <v>525</v>
      </c>
      <c r="D76" s="664">
        <v>0</v>
      </c>
      <c r="E76" s="693">
        <v>0</v>
      </c>
      <c r="F76" s="687">
        <v>0</v>
      </c>
    </row>
    <row r="77" spans="2:6" ht="19.5" customHeight="1">
      <c r="B77" s="501">
        <v>2</v>
      </c>
      <c r="C77" s="515" t="s">
        <v>521</v>
      </c>
      <c r="D77" s="664">
        <v>0</v>
      </c>
      <c r="E77" s="693">
        <v>0</v>
      </c>
      <c r="F77" s="687">
        <v>0</v>
      </c>
    </row>
    <row r="78" spans="2:6" ht="19.5" customHeight="1">
      <c r="B78" s="501">
        <v>3</v>
      </c>
      <c r="C78" s="515" t="s">
        <v>522</v>
      </c>
      <c r="D78" s="664">
        <v>0</v>
      </c>
      <c r="E78" s="693">
        <v>0</v>
      </c>
      <c r="F78" s="687">
        <v>0</v>
      </c>
    </row>
    <row r="79" spans="2:6" ht="19.5" customHeight="1">
      <c r="B79" s="613"/>
      <c r="C79" s="653" t="s">
        <v>100</v>
      </c>
      <c r="D79" s="749">
        <v>0</v>
      </c>
      <c r="E79" s="735">
        <v>0</v>
      </c>
      <c r="F79" s="721">
        <v>0</v>
      </c>
    </row>
    <row r="80" spans="2:6" ht="17.25" customHeight="1">
      <c r="B80" s="611"/>
      <c r="C80" s="1108" t="s">
        <v>687</v>
      </c>
      <c r="D80" s="756"/>
      <c r="E80" s="738"/>
      <c r="F80" s="728"/>
    </row>
    <row r="81" spans="2:6" ht="21.75" customHeight="1">
      <c r="B81" s="615"/>
      <c r="C81" s="645" t="s">
        <v>101</v>
      </c>
      <c r="D81" s="744">
        <v>0</v>
      </c>
      <c r="E81" s="614">
        <v>0</v>
      </c>
      <c r="F81" s="716">
        <v>0</v>
      </c>
    </row>
    <row r="82" spans="2:6" ht="33.75" customHeight="1">
      <c r="B82" s="616"/>
      <c r="C82" s="638" t="s">
        <v>102</v>
      </c>
      <c r="D82" s="745">
        <v>0</v>
      </c>
      <c r="E82" s="732">
        <v>0</v>
      </c>
      <c r="F82" s="717">
        <v>0</v>
      </c>
    </row>
    <row r="83" spans="2:6" ht="24" customHeight="1">
      <c r="B83" s="617" t="s">
        <v>31</v>
      </c>
      <c r="C83" s="644" t="s">
        <v>120</v>
      </c>
      <c r="D83" s="746"/>
      <c r="E83" s="618"/>
      <c r="F83" s="718"/>
    </row>
    <row r="84" spans="2:6" ht="18.75" customHeight="1">
      <c r="B84" s="501" t="s">
        <v>263</v>
      </c>
      <c r="C84" s="578" t="s">
        <v>525</v>
      </c>
      <c r="D84" s="746"/>
      <c r="E84" s="618"/>
      <c r="F84" s="718"/>
    </row>
    <row r="85" spans="2:6" ht="15">
      <c r="B85" s="617"/>
      <c r="C85" s="651" t="s">
        <v>563</v>
      </c>
      <c r="D85" s="756">
        <v>0</v>
      </c>
      <c r="E85" s="738">
        <v>0</v>
      </c>
      <c r="F85" s="728">
        <v>0</v>
      </c>
    </row>
    <row r="86" spans="2:6" ht="15">
      <c r="B86" s="501"/>
      <c r="C86" s="760" t="s">
        <v>564</v>
      </c>
      <c r="D86" s="668">
        <v>0</v>
      </c>
      <c r="E86" s="697">
        <v>0</v>
      </c>
      <c r="F86" s="690">
        <v>0</v>
      </c>
    </row>
    <row r="87" spans="2:6" ht="21.75" customHeight="1">
      <c r="B87" s="501"/>
      <c r="C87" s="530" t="s">
        <v>0</v>
      </c>
      <c r="D87" s="664">
        <f>SUM(D85:D86)</f>
        <v>0</v>
      </c>
      <c r="E87" s="693">
        <f>SUM(E85:E86)</f>
        <v>0</v>
      </c>
      <c r="F87" s="687">
        <f>SUM(F85:F86)</f>
        <v>0</v>
      </c>
    </row>
    <row r="88" spans="2:6" ht="16.5" customHeight="1">
      <c r="B88" s="501" t="s">
        <v>264</v>
      </c>
      <c r="C88" s="502" t="s">
        <v>4</v>
      </c>
      <c r="D88" s="677"/>
      <c r="E88" s="647"/>
      <c r="F88" s="691"/>
    </row>
    <row r="89" spans="2:6" ht="15">
      <c r="B89" s="501"/>
      <c r="C89" s="651" t="s">
        <v>565</v>
      </c>
      <c r="D89" s="747">
        <v>71000</v>
      </c>
      <c r="E89" s="733">
        <v>71000</v>
      </c>
      <c r="F89" s="719">
        <v>80000</v>
      </c>
    </row>
    <row r="90" spans="2:6" ht="18.75" customHeight="1">
      <c r="B90" s="501"/>
      <c r="C90" s="535" t="s">
        <v>5</v>
      </c>
      <c r="D90" s="665">
        <f>SUM(D89:D89)</f>
        <v>71000</v>
      </c>
      <c r="E90" s="694">
        <f>SUM(E89:E89)</f>
        <v>71000</v>
      </c>
      <c r="F90" s="688">
        <f>SUM(F89:F89)</f>
        <v>80000</v>
      </c>
    </row>
    <row r="91" spans="2:6" ht="20.25" customHeight="1">
      <c r="B91" s="501" t="s">
        <v>266</v>
      </c>
      <c r="C91" s="502" t="s">
        <v>521</v>
      </c>
      <c r="D91" s="677"/>
      <c r="E91" s="647"/>
      <c r="F91" s="691"/>
    </row>
    <row r="92" spans="2:6" ht="15">
      <c r="B92" s="550"/>
      <c r="C92" s="760" t="s">
        <v>523</v>
      </c>
      <c r="D92" s="1040">
        <v>0</v>
      </c>
      <c r="E92" s="1041">
        <v>0</v>
      </c>
      <c r="F92" s="1042">
        <v>0</v>
      </c>
    </row>
    <row r="93" spans="2:6" ht="15">
      <c r="B93" s="650"/>
      <c r="C93" s="760" t="s">
        <v>703</v>
      </c>
      <c r="D93" s="1037">
        <v>0</v>
      </c>
      <c r="E93" s="1038">
        <v>0</v>
      </c>
      <c r="F93" s="1039">
        <v>0</v>
      </c>
    </row>
    <row r="94" spans="2:6" ht="18" customHeight="1">
      <c r="B94" s="501"/>
      <c r="C94" s="515" t="s">
        <v>355</v>
      </c>
      <c r="D94" s="664">
        <f>SUM(D92:D93)</f>
        <v>0</v>
      </c>
      <c r="E94" s="693">
        <f>SUM(E92:E93)</f>
        <v>0</v>
      </c>
      <c r="F94" s="687">
        <f>SUM(F92:F93)</f>
        <v>0</v>
      </c>
    </row>
    <row r="95" spans="2:6" ht="15.75">
      <c r="B95" s="501" t="s">
        <v>267</v>
      </c>
      <c r="C95" s="502" t="s">
        <v>522</v>
      </c>
      <c r="D95" s="677"/>
      <c r="E95" s="647"/>
      <c r="F95" s="691"/>
    </row>
    <row r="96" spans="2:6" ht="15">
      <c r="B96" s="501"/>
      <c r="C96" s="651" t="s">
        <v>572</v>
      </c>
      <c r="D96" s="748">
        <v>0</v>
      </c>
      <c r="E96" s="734">
        <v>0</v>
      </c>
      <c r="F96" s="720">
        <v>0</v>
      </c>
    </row>
    <row r="97" spans="2:6" ht="15">
      <c r="B97" s="501"/>
      <c r="C97" s="652" t="s">
        <v>566</v>
      </c>
      <c r="D97" s="664">
        <v>0</v>
      </c>
      <c r="E97" s="693">
        <v>0</v>
      </c>
      <c r="F97" s="687">
        <v>0</v>
      </c>
    </row>
    <row r="98" spans="2:6" ht="22.5" customHeight="1">
      <c r="B98" s="501"/>
      <c r="C98" s="502" t="s">
        <v>1</v>
      </c>
      <c r="D98" s="664">
        <v>0</v>
      </c>
      <c r="E98" s="693">
        <v>0</v>
      </c>
      <c r="F98" s="687">
        <v>0</v>
      </c>
    </row>
    <row r="99" spans="2:6" ht="24" customHeight="1">
      <c r="B99" s="613"/>
      <c r="C99" s="653" t="s">
        <v>100</v>
      </c>
      <c r="D99" s="749">
        <f>+D98+D94+D90+D87</f>
        <v>71000</v>
      </c>
      <c r="E99" s="735">
        <f>+E98+E94+E90+E87</f>
        <v>71000</v>
      </c>
      <c r="F99" s="721">
        <f>+F98+F94+F90+F87</f>
        <v>80000</v>
      </c>
    </row>
    <row r="100" spans="2:6" ht="24" customHeight="1">
      <c r="B100" s="613"/>
      <c r="C100" s="776" t="s">
        <v>516</v>
      </c>
      <c r="D100" s="777"/>
      <c r="E100" s="778"/>
      <c r="F100" s="779"/>
    </row>
    <row r="101" spans="2:6" ht="24.75" customHeight="1">
      <c r="B101" s="615"/>
      <c r="C101" s="643" t="s">
        <v>101</v>
      </c>
      <c r="D101" s="750">
        <f>SUM(D100:D100)</f>
        <v>0</v>
      </c>
      <c r="E101" s="736">
        <f>SUM(E100:E100)</f>
        <v>0</v>
      </c>
      <c r="F101" s="722">
        <f>SUM(F100:F100)</f>
        <v>0</v>
      </c>
    </row>
    <row r="102" spans="2:6" ht="37.5" customHeight="1" thickBot="1">
      <c r="B102" s="639"/>
      <c r="C102" s="640" t="s">
        <v>104</v>
      </c>
      <c r="D102" s="751">
        <f>+D101+D99</f>
        <v>71000</v>
      </c>
      <c r="E102" s="633">
        <f>+E101+E99</f>
        <v>71000</v>
      </c>
      <c r="F102" s="723">
        <f>+F101+F99</f>
        <v>80000</v>
      </c>
    </row>
    <row r="103" spans="2:6" ht="19.5" customHeight="1" thickBot="1">
      <c r="B103" s="641"/>
      <c r="C103" s="642" t="s">
        <v>203</v>
      </c>
      <c r="D103" s="752">
        <f>+D102+D82</f>
        <v>71000</v>
      </c>
      <c r="E103" s="636">
        <f>+E102+E82</f>
        <v>71000</v>
      </c>
      <c r="F103" s="724">
        <f>+F102+F82</f>
        <v>80000</v>
      </c>
    </row>
    <row r="104" spans="2:6" ht="12.75">
      <c r="B104" s="619"/>
      <c r="C104" s="620"/>
      <c r="D104" s="753"/>
      <c r="E104" s="621"/>
      <c r="F104" s="725"/>
    </row>
    <row r="105" spans="2:6" ht="18.75" customHeight="1">
      <c r="B105" s="622" t="s">
        <v>58</v>
      </c>
      <c r="C105" s="637" t="s">
        <v>105</v>
      </c>
      <c r="D105" s="754"/>
      <c r="E105" s="612"/>
      <c r="F105" s="726"/>
    </row>
    <row r="106" spans="2:6" ht="18" customHeight="1">
      <c r="B106" s="501" t="s">
        <v>263</v>
      </c>
      <c r="C106" s="515" t="s">
        <v>526</v>
      </c>
      <c r="D106" s="664">
        <v>0</v>
      </c>
      <c r="E106" s="693">
        <v>0</v>
      </c>
      <c r="F106" s="687">
        <v>0</v>
      </c>
    </row>
    <row r="107" spans="2:6" ht="21" customHeight="1">
      <c r="B107" s="501" t="s">
        <v>264</v>
      </c>
      <c r="C107" s="515" t="s">
        <v>527</v>
      </c>
      <c r="D107" s="664">
        <v>0</v>
      </c>
      <c r="E107" s="693">
        <v>0</v>
      </c>
      <c r="F107" s="687">
        <v>0</v>
      </c>
    </row>
    <row r="108" spans="2:6" ht="26.25" customHeight="1">
      <c r="B108" s="623"/>
      <c r="C108" s="655" t="s">
        <v>99</v>
      </c>
      <c r="D108" s="749">
        <f>SUM(D106:D107)</f>
        <v>0</v>
      </c>
      <c r="E108" s="749">
        <f>SUM(E106:E107)</f>
        <v>0</v>
      </c>
      <c r="F108" s="534">
        <f>SUM(F106:F107)</f>
        <v>0</v>
      </c>
    </row>
    <row r="109" spans="2:6" ht="26.25" customHeight="1">
      <c r="B109" s="623"/>
      <c r="C109" s="654" t="s">
        <v>107</v>
      </c>
      <c r="D109" s="744">
        <v>0</v>
      </c>
      <c r="E109" s="614">
        <v>0</v>
      </c>
      <c r="F109" s="716">
        <v>0</v>
      </c>
    </row>
    <row r="110" spans="2:6" ht="34.5" customHeight="1">
      <c r="B110" s="624"/>
      <c r="C110" s="638" t="s">
        <v>106</v>
      </c>
      <c r="D110" s="745">
        <f>+D109+D108</f>
        <v>0</v>
      </c>
      <c r="E110" s="745">
        <f>+E109+E108</f>
        <v>0</v>
      </c>
      <c r="F110" s="1035">
        <f>+F109+F108</f>
        <v>0</v>
      </c>
    </row>
    <row r="111" spans="2:6" ht="18" customHeight="1">
      <c r="B111" s="625" t="s">
        <v>31</v>
      </c>
      <c r="C111" s="637" t="s">
        <v>103</v>
      </c>
      <c r="D111" s="755"/>
      <c r="E111" s="737"/>
      <c r="F111" s="727"/>
    </row>
    <row r="112" spans="2:6" ht="21.75" customHeight="1">
      <c r="B112" s="501" t="s">
        <v>263</v>
      </c>
      <c r="C112" s="533" t="s">
        <v>526</v>
      </c>
      <c r="D112" s="665">
        <v>0</v>
      </c>
      <c r="E112" s="694">
        <v>0</v>
      </c>
      <c r="F112" s="688">
        <v>0</v>
      </c>
    </row>
    <row r="113" spans="2:6" ht="21.75" customHeight="1">
      <c r="B113" s="501" t="s">
        <v>264</v>
      </c>
      <c r="C113" s="515" t="s">
        <v>527</v>
      </c>
      <c r="D113" s="664">
        <v>0</v>
      </c>
      <c r="E113" s="693">
        <v>0</v>
      </c>
      <c r="F113" s="687">
        <v>0</v>
      </c>
    </row>
    <row r="114" spans="2:6" ht="21.75" customHeight="1">
      <c r="B114" s="501" t="s">
        <v>266</v>
      </c>
      <c r="C114" s="561" t="s">
        <v>528</v>
      </c>
      <c r="D114" s="667"/>
      <c r="E114" s="696"/>
      <c r="F114" s="689"/>
    </row>
    <row r="115" spans="2:6" ht="15">
      <c r="B115" s="501"/>
      <c r="C115" s="656" t="s">
        <v>529</v>
      </c>
      <c r="D115" s="756">
        <v>0</v>
      </c>
      <c r="E115" s="738">
        <v>0</v>
      </c>
      <c r="F115" s="728">
        <v>0</v>
      </c>
    </row>
    <row r="116" spans="2:6" ht="15">
      <c r="B116" s="623"/>
      <c r="C116" s="780" t="s">
        <v>530</v>
      </c>
      <c r="D116" s="743">
        <v>4450</v>
      </c>
      <c r="E116" s="731">
        <v>4450</v>
      </c>
      <c r="F116" s="715">
        <v>4450</v>
      </c>
    </row>
    <row r="117" spans="2:6" ht="15">
      <c r="B117" s="630"/>
      <c r="C117" s="659" t="s">
        <v>2</v>
      </c>
      <c r="D117" s="757">
        <f>61300+5250</f>
        <v>66550</v>
      </c>
      <c r="E117" s="739">
        <v>66550</v>
      </c>
      <c r="F117" s="729">
        <f>61300+18700-4450</f>
        <v>75550</v>
      </c>
    </row>
    <row r="118" spans="2:6" ht="22.5" customHeight="1">
      <c r="B118" s="501"/>
      <c r="C118" s="561" t="s">
        <v>531</v>
      </c>
      <c r="D118" s="667">
        <f>+D117+D116</f>
        <v>71000</v>
      </c>
      <c r="E118" s="696">
        <f>+E117+E116</f>
        <v>71000</v>
      </c>
      <c r="F118" s="689">
        <f>+F117+F116</f>
        <v>80000</v>
      </c>
    </row>
    <row r="119" spans="2:6" ht="18.75" customHeight="1">
      <c r="B119" s="501"/>
      <c r="C119" s="658" t="s">
        <v>99</v>
      </c>
      <c r="D119" s="749">
        <f>+D118+D113+D112</f>
        <v>71000</v>
      </c>
      <c r="E119" s="749">
        <f>+E118+E113+E112</f>
        <v>71000</v>
      </c>
      <c r="F119" s="1035">
        <f>+F118+F113+F112</f>
        <v>80000</v>
      </c>
    </row>
    <row r="120" spans="2:6" ht="20.25" customHeight="1">
      <c r="B120" s="501" t="s">
        <v>267</v>
      </c>
      <c r="C120" s="660" t="s">
        <v>204</v>
      </c>
      <c r="D120" s="758"/>
      <c r="E120" s="740"/>
      <c r="F120" s="730"/>
    </row>
    <row r="121" spans="2:6" ht="25.5" customHeight="1">
      <c r="B121" s="657"/>
      <c r="C121" s="638" t="s">
        <v>107</v>
      </c>
      <c r="D121" s="745">
        <f>+D120</f>
        <v>0</v>
      </c>
      <c r="E121" s="732">
        <f>+E120</f>
        <v>0</v>
      </c>
      <c r="F121" s="717">
        <f>+F120</f>
        <v>0</v>
      </c>
    </row>
    <row r="122" spans="2:6" ht="34.5" customHeight="1" thickBot="1">
      <c r="B122" s="631"/>
      <c r="C122" s="632" t="s">
        <v>121</v>
      </c>
      <c r="D122" s="751">
        <f>+D121+D119</f>
        <v>71000</v>
      </c>
      <c r="E122" s="633">
        <f>+E121+E119</f>
        <v>71000</v>
      </c>
      <c r="F122" s="723">
        <f>+F121+F119</f>
        <v>80000</v>
      </c>
    </row>
    <row r="123" spans="2:6" ht="24.75" customHeight="1" thickBot="1">
      <c r="B123" s="634"/>
      <c r="C123" s="635" t="s">
        <v>205</v>
      </c>
      <c r="D123" s="752">
        <f>+D122+D110</f>
        <v>71000</v>
      </c>
      <c r="E123" s="752">
        <f>+E122+E110</f>
        <v>71000</v>
      </c>
      <c r="F123" s="1034">
        <f>+F122+F110</f>
        <v>80000</v>
      </c>
    </row>
    <row r="124" spans="2:6" ht="24.75" customHeight="1" thickBot="1">
      <c r="B124" s="634"/>
      <c r="C124" s="635" t="s">
        <v>30</v>
      </c>
      <c r="D124" s="752">
        <f>D45+D103</f>
        <v>3764000</v>
      </c>
      <c r="E124" s="752">
        <f>E45+E103</f>
        <v>3764000</v>
      </c>
      <c r="F124" s="1034">
        <f>F45+F103</f>
        <v>3773500</v>
      </c>
    </row>
    <row r="125" spans="2:6" ht="24.75" customHeight="1" thickBot="1">
      <c r="B125" s="634"/>
      <c r="C125" s="635" t="s">
        <v>116</v>
      </c>
      <c r="D125" s="752">
        <f>D68+D123</f>
        <v>3764000</v>
      </c>
      <c r="E125" s="752">
        <f>E68+E123</f>
        <v>3764000</v>
      </c>
      <c r="F125" s="1034">
        <f>F68+F123</f>
        <v>3773500</v>
      </c>
    </row>
  </sheetData>
  <sheetProtection/>
  <mergeCells count="4">
    <mergeCell ref="B70:F70"/>
    <mergeCell ref="A4:F4"/>
    <mergeCell ref="A5:F5"/>
    <mergeCell ref="B7:F7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B1">
      <pane ySplit="9" topLeftCell="A141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.875" style="0" customWidth="1"/>
    <col min="2" max="2" width="4.875" style="0" customWidth="1"/>
    <col min="3" max="3" width="4.25390625" style="0" customWidth="1"/>
    <col min="4" max="4" width="5.125" style="0" customWidth="1"/>
    <col min="5" max="5" width="3.25390625" style="0" customWidth="1"/>
    <col min="6" max="6" width="56.75390625" style="0" customWidth="1"/>
    <col min="7" max="7" width="13.75390625" style="0" customWidth="1"/>
  </cols>
  <sheetData>
    <row r="1" spans="4:7" s="20" customFormat="1" ht="13.5">
      <c r="D1" s="174"/>
      <c r="E1" s="174"/>
      <c r="F1" s="159"/>
      <c r="G1" s="427" t="s">
        <v>852</v>
      </c>
    </row>
    <row r="2" spans="1:7" s="20" customFormat="1" ht="11.25" customHeight="1">
      <c r="A2" s="1244"/>
      <c r="B2" s="1244"/>
      <c r="C2" s="1244"/>
      <c r="D2" s="1244"/>
      <c r="E2" s="426"/>
      <c r="F2" s="160"/>
      <c r="G2" s="160" t="s">
        <v>258</v>
      </c>
    </row>
    <row r="3" spans="1:7" s="20" customFormat="1" ht="11.25" customHeight="1">
      <c r="A3" s="426"/>
      <c r="B3" s="426"/>
      <c r="C3" s="426"/>
      <c r="D3" s="426"/>
      <c r="E3" s="426"/>
      <c r="F3" s="160"/>
      <c r="G3" s="160"/>
    </row>
    <row r="4" s="20" customFormat="1" ht="9.75" customHeight="1"/>
    <row r="5" spans="1:7" s="20" customFormat="1" ht="14.25">
      <c r="A5" s="1245" t="s">
        <v>770</v>
      </c>
      <c r="B5" s="1245"/>
      <c r="C5" s="1245"/>
      <c r="D5" s="1245"/>
      <c r="E5" s="1245"/>
      <c r="F5" s="1245"/>
      <c r="G5" s="1246"/>
    </row>
    <row r="6" spans="1:6" s="20" customFormat="1" ht="12" customHeight="1">
      <c r="A6" s="1245"/>
      <c r="B6" s="1245"/>
      <c r="C6" s="1245"/>
      <c r="D6" s="1245"/>
      <c r="E6" s="1245"/>
      <c r="F6" s="1245"/>
    </row>
    <row r="7" spans="1:7" s="20" customFormat="1" ht="19.5" customHeight="1">
      <c r="A7" s="161"/>
      <c r="B7" s="161"/>
      <c r="C7" s="161"/>
      <c r="D7" s="161"/>
      <c r="E7" s="161"/>
      <c r="F7" s="1247" t="s">
        <v>60</v>
      </c>
      <c r="G7" s="1248"/>
    </row>
    <row r="8" spans="1:7" s="20" customFormat="1" ht="15.75">
      <c r="A8" s="1249" t="s">
        <v>57</v>
      </c>
      <c r="B8" s="1250"/>
      <c r="C8" s="1250"/>
      <c r="D8" s="163"/>
      <c r="E8" s="163"/>
      <c r="F8" s="164" t="s">
        <v>291</v>
      </c>
      <c r="G8" s="16" t="s">
        <v>793</v>
      </c>
    </row>
    <row r="9" spans="1:7" s="20" customFormat="1" ht="15.75">
      <c r="A9" s="1251" t="s">
        <v>293</v>
      </c>
      <c r="B9" s="1248"/>
      <c r="C9" s="1248"/>
      <c r="D9" s="1248"/>
      <c r="E9" s="162"/>
      <c r="F9" s="165"/>
      <c r="G9" s="18" t="s">
        <v>293</v>
      </c>
    </row>
    <row r="10" spans="1:7" s="487" customFormat="1" ht="25.5" customHeight="1">
      <c r="A10" s="472" t="s">
        <v>58</v>
      </c>
      <c r="B10" s="572" t="s">
        <v>59</v>
      </c>
      <c r="C10" s="486"/>
      <c r="D10" s="486"/>
      <c r="E10" s="486"/>
      <c r="F10" s="447"/>
      <c r="G10" s="573"/>
    </row>
    <row r="11" spans="1:7" s="790" customFormat="1" ht="22.5" customHeight="1">
      <c r="A11" s="157"/>
      <c r="B11" s="1204" t="s">
        <v>305</v>
      </c>
      <c r="C11" s="1205" t="s">
        <v>306</v>
      </c>
      <c r="D11" s="166"/>
      <c r="E11" s="166"/>
      <c r="F11" s="1206"/>
      <c r="G11" s="178"/>
    </row>
    <row r="12" spans="1:7" s="790" customFormat="1" ht="20.25" customHeight="1">
      <c r="A12" s="157"/>
      <c r="B12" s="1204"/>
      <c r="C12" s="1207" t="s">
        <v>311</v>
      </c>
      <c r="D12" s="1208" t="s">
        <v>451</v>
      </c>
      <c r="E12" s="166"/>
      <c r="F12" s="1206"/>
      <c r="G12" s="178"/>
    </row>
    <row r="13" spans="1:7" s="20" customFormat="1" ht="18.75" customHeight="1">
      <c r="A13" s="157"/>
      <c r="B13" s="461"/>
      <c r="C13" s="168"/>
      <c r="D13" s="430" t="s">
        <v>28</v>
      </c>
      <c r="E13" s="445" t="s">
        <v>789</v>
      </c>
      <c r="F13" s="167"/>
      <c r="G13" s="170"/>
    </row>
    <row r="14" spans="1:7" s="20" customFormat="1" ht="13.5">
      <c r="A14" s="157"/>
      <c r="B14" s="461"/>
      <c r="C14" s="168"/>
      <c r="D14" s="166"/>
      <c r="E14" s="1217" t="s">
        <v>790</v>
      </c>
      <c r="F14" s="166"/>
      <c r="G14" s="170"/>
    </row>
    <row r="15" spans="1:7" s="20" customFormat="1" ht="13.5">
      <c r="A15" s="157"/>
      <c r="B15" s="461"/>
      <c r="C15" s="168"/>
      <c r="D15" s="166"/>
      <c r="E15" s="176" t="s">
        <v>666</v>
      </c>
      <c r="F15" s="166" t="s">
        <v>791</v>
      </c>
      <c r="G15" s="170"/>
    </row>
    <row r="16" spans="1:7" s="20" customFormat="1" ht="13.5">
      <c r="A16" s="157"/>
      <c r="B16" s="461"/>
      <c r="C16" s="168"/>
      <c r="D16" s="166"/>
      <c r="E16" s="176"/>
      <c r="F16" s="166" t="s">
        <v>792</v>
      </c>
      <c r="G16" s="170">
        <v>7496</v>
      </c>
    </row>
    <row r="17" spans="1:7" s="790" customFormat="1" ht="18.75" customHeight="1">
      <c r="A17" s="157"/>
      <c r="B17" s="1204"/>
      <c r="C17" s="1209"/>
      <c r="D17" s="430" t="s">
        <v>28</v>
      </c>
      <c r="E17" s="445" t="s">
        <v>448</v>
      </c>
      <c r="F17" s="1206"/>
      <c r="G17" s="170"/>
    </row>
    <row r="18" spans="1:7" s="790" customFormat="1" ht="13.5">
      <c r="A18" s="157"/>
      <c r="B18" s="1204"/>
      <c r="C18" s="1209"/>
      <c r="D18" s="166"/>
      <c r="E18" s="176" t="s">
        <v>666</v>
      </c>
      <c r="F18" s="166" t="s">
        <v>691</v>
      </c>
      <c r="G18" s="170">
        <v>977</v>
      </c>
    </row>
    <row r="19" spans="4:7" s="166" customFormat="1" ht="4.5" customHeight="1">
      <c r="D19" s="185"/>
      <c r="E19" s="185"/>
      <c r="G19" s="1210"/>
    </row>
    <row r="20" spans="3:7" s="166" customFormat="1" ht="18.75" customHeight="1">
      <c r="C20" s="158"/>
      <c r="D20" s="1240" t="s">
        <v>452</v>
      </c>
      <c r="E20" s="1241"/>
      <c r="F20" s="1241"/>
      <c r="G20" s="1211">
        <f>SUM(G12:G19)</f>
        <v>8473</v>
      </c>
    </row>
    <row r="21" spans="2:7" s="1204" customFormat="1" ht="24.75" customHeight="1">
      <c r="B21" s="473"/>
      <c r="C21" s="473" t="s">
        <v>331</v>
      </c>
      <c r="D21" s="1212"/>
      <c r="E21" s="1212"/>
      <c r="F21" s="473"/>
      <c r="G21" s="1213">
        <f>+G20</f>
        <v>8473</v>
      </c>
    </row>
    <row r="22" spans="1:7" s="487" customFormat="1" ht="9" customHeight="1">
      <c r="A22" s="472"/>
      <c r="B22" s="468"/>
      <c r="C22" s="469"/>
      <c r="D22" s="486"/>
      <c r="E22" s="486"/>
      <c r="F22" s="486"/>
      <c r="G22" s="449"/>
    </row>
    <row r="23" spans="1:7" s="487" customFormat="1" ht="18.75" customHeight="1">
      <c r="A23" s="472"/>
      <c r="B23" s="468" t="s">
        <v>336</v>
      </c>
      <c r="C23" s="469" t="s">
        <v>337</v>
      </c>
      <c r="D23" s="486"/>
      <c r="E23" s="486"/>
      <c r="F23" s="486"/>
      <c r="G23" s="449">
        <v>156365</v>
      </c>
    </row>
    <row r="24" spans="1:7" s="20" customFormat="1" ht="6" customHeight="1">
      <c r="A24" s="157"/>
      <c r="B24" s="461"/>
      <c r="C24" s="566"/>
      <c r="D24" s="162"/>
      <c r="E24" s="162"/>
      <c r="F24" s="162"/>
      <c r="G24" s="173"/>
    </row>
    <row r="25" spans="1:7" s="487" customFormat="1" ht="18.75" customHeight="1">
      <c r="A25" s="472"/>
      <c r="B25" s="468" t="s">
        <v>208</v>
      </c>
      <c r="D25" s="486"/>
      <c r="E25" s="486"/>
      <c r="F25" s="486"/>
      <c r="G25" s="449">
        <f>+G23+G21</f>
        <v>164838</v>
      </c>
    </row>
    <row r="26" spans="1:7" s="487" customFormat="1" ht="4.5" customHeight="1">
      <c r="A26" s="472"/>
      <c r="B26" s="459"/>
      <c r="C26" s="488"/>
      <c r="D26" s="489"/>
      <c r="E26" s="489"/>
      <c r="F26" s="489"/>
      <c r="G26" s="475"/>
    </row>
    <row r="27" spans="1:7" s="487" customFormat="1" ht="13.5">
      <c r="A27" s="472"/>
      <c r="B27" s="468"/>
      <c r="C27" s="469"/>
      <c r="D27" s="486"/>
      <c r="E27" s="486"/>
      <c r="F27" s="486"/>
      <c r="G27" s="449"/>
    </row>
    <row r="28" spans="1:7" s="487" customFormat="1" ht="18.75" customHeight="1">
      <c r="A28" s="472"/>
      <c r="B28" s="461" t="s">
        <v>360</v>
      </c>
      <c r="C28" s="469" t="s">
        <v>361</v>
      </c>
      <c r="D28" s="486"/>
      <c r="E28" s="486"/>
      <c r="F28" s="486"/>
      <c r="G28" s="449"/>
    </row>
    <row r="29" spans="1:7" s="487" customFormat="1" ht="18.75" customHeight="1">
      <c r="A29" s="472"/>
      <c r="B29" s="461"/>
      <c r="C29" s="469"/>
      <c r="D29" s="452" t="s">
        <v>364</v>
      </c>
      <c r="E29" s="455" t="s">
        <v>365</v>
      </c>
      <c r="F29" s="432"/>
      <c r="G29" s="449"/>
    </row>
    <row r="30" spans="1:7" s="487" customFormat="1" ht="13.5">
      <c r="A30" s="472"/>
      <c r="B30" s="461"/>
      <c r="C30" s="469"/>
      <c r="D30" s="486"/>
      <c r="E30" s="486" t="s">
        <v>449</v>
      </c>
      <c r="F30" s="486"/>
      <c r="G30" s="1183">
        <v>0</v>
      </c>
    </row>
    <row r="31" spans="1:7" s="487" customFormat="1" ht="13.5">
      <c r="A31" s="472"/>
      <c r="B31" s="461"/>
      <c r="C31" s="469"/>
      <c r="D31" s="486"/>
      <c r="E31" s="486" t="s">
        <v>450</v>
      </c>
      <c r="F31" s="486"/>
      <c r="G31" s="1183">
        <v>0</v>
      </c>
    </row>
    <row r="32" spans="1:7" s="487" customFormat="1" ht="4.5" customHeight="1">
      <c r="A32" s="472"/>
      <c r="B32" s="461"/>
      <c r="C32" s="469"/>
      <c r="D32" s="486"/>
      <c r="E32" s="486"/>
      <c r="F32" s="486"/>
      <c r="G32" s="475"/>
    </row>
    <row r="33" spans="1:7" s="487" customFormat="1" ht="18.75" customHeight="1">
      <c r="A33" s="472"/>
      <c r="B33" s="461"/>
      <c r="C33" s="469"/>
      <c r="D33" s="453"/>
      <c r="E33" s="454" t="s">
        <v>369</v>
      </c>
      <c r="F33" s="440"/>
      <c r="G33" s="475">
        <f>SUM(G28:G32)</f>
        <v>0</v>
      </c>
    </row>
    <row r="34" spans="1:7" s="487" customFormat="1" ht="4.5" customHeight="1">
      <c r="A34" s="472"/>
      <c r="B34" s="461"/>
      <c r="C34" s="469"/>
      <c r="D34" s="486"/>
      <c r="E34" s="486"/>
      <c r="F34" s="486"/>
      <c r="G34" s="449"/>
    </row>
    <row r="35" spans="1:7" s="487" customFormat="1" ht="18.75" customHeight="1">
      <c r="A35" s="472"/>
      <c r="B35" s="468"/>
      <c r="C35" s="459" t="s">
        <v>210</v>
      </c>
      <c r="D35" s="489"/>
      <c r="E35" s="489"/>
      <c r="F35" s="489"/>
      <c r="G35" s="475">
        <f>SUM(G28:G33)</f>
        <v>0</v>
      </c>
    </row>
    <row r="36" spans="1:7" s="487" customFormat="1" ht="4.5" customHeight="1">
      <c r="A36" s="472"/>
      <c r="B36" s="468"/>
      <c r="C36" s="468"/>
      <c r="D36" s="486"/>
      <c r="E36" s="486"/>
      <c r="F36" s="486"/>
      <c r="G36" s="449"/>
    </row>
    <row r="37" spans="1:7" s="471" customFormat="1" ht="16.5" customHeight="1">
      <c r="A37" s="468"/>
      <c r="B37" s="468" t="s">
        <v>62</v>
      </c>
      <c r="C37" s="461"/>
      <c r="D37" s="470"/>
      <c r="E37" s="470"/>
      <c r="F37" s="470"/>
      <c r="G37" s="567">
        <f>+G35+G25</f>
        <v>164838</v>
      </c>
    </row>
    <row r="38" spans="1:7" s="20" customFormat="1" ht="4.5" customHeight="1">
      <c r="A38" s="157"/>
      <c r="B38" s="156"/>
      <c r="C38" s="17"/>
      <c r="D38" s="162"/>
      <c r="E38" s="162"/>
      <c r="F38" s="165"/>
      <c r="G38" s="18"/>
    </row>
    <row r="39" spans="1:7" s="20" customFormat="1" ht="3" customHeight="1">
      <c r="A39" s="157"/>
      <c r="B39" s="166"/>
      <c r="D39" s="166"/>
      <c r="E39" s="166"/>
      <c r="F39" s="167"/>
      <c r="G39" s="158"/>
    </row>
    <row r="40" spans="1:7" s="20" customFormat="1" ht="5.25" customHeight="1">
      <c r="A40" s="157"/>
      <c r="B40" s="166"/>
      <c r="D40" s="166"/>
      <c r="E40" s="166"/>
      <c r="F40" s="167"/>
      <c r="G40" s="158"/>
    </row>
    <row r="41" spans="1:7" s="1182" customFormat="1" ht="26.25" customHeight="1">
      <c r="A41" s="472" t="s">
        <v>31</v>
      </c>
      <c r="B41" s="572" t="s">
        <v>61</v>
      </c>
      <c r="C41" s="486"/>
      <c r="D41" s="486"/>
      <c r="E41" s="486"/>
      <c r="F41" s="486"/>
      <c r="G41" s="573"/>
    </row>
    <row r="42" spans="1:7" s="20" customFormat="1" ht="2.25" customHeight="1">
      <c r="A42" s="157"/>
      <c r="B42" s="166"/>
      <c r="D42" s="166"/>
      <c r="E42" s="166"/>
      <c r="F42" s="167"/>
      <c r="G42" s="158"/>
    </row>
    <row r="43" spans="2:7" s="461" customFormat="1" ht="18.75" customHeight="1">
      <c r="B43" s="461" t="s">
        <v>305</v>
      </c>
      <c r="C43" s="463" t="s">
        <v>306</v>
      </c>
      <c r="D43" s="464"/>
      <c r="E43" s="464"/>
      <c r="G43" s="465"/>
    </row>
    <row r="44" spans="3:7" s="435" customFormat="1" ht="19.5" customHeight="1">
      <c r="C44" s="435" t="s">
        <v>307</v>
      </c>
      <c r="D44" s="451" t="s">
        <v>308</v>
      </c>
      <c r="E44" s="451"/>
      <c r="G44" s="457"/>
    </row>
    <row r="45" spans="4:7" s="432" customFormat="1" ht="18.75" customHeight="1">
      <c r="D45" s="452" t="s">
        <v>371</v>
      </c>
      <c r="E45" s="455" t="s">
        <v>668</v>
      </c>
      <c r="G45" s="434"/>
    </row>
    <row r="46" spans="4:7" s="19" customFormat="1" ht="18.75" customHeight="1">
      <c r="D46" s="450"/>
      <c r="E46" s="430" t="s">
        <v>28</v>
      </c>
      <c r="F46" s="19" t="s">
        <v>144</v>
      </c>
      <c r="G46" s="171">
        <v>285334</v>
      </c>
    </row>
    <row r="47" spans="4:7" s="19" customFormat="1" ht="19.5" customHeight="1">
      <c r="D47" s="450"/>
      <c r="E47" s="430" t="s">
        <v>28</v>
      </c>
      <c r="F47" s="19" t="s">
        <v>372</v>
      </c>
      <c r="G47" s="171"/>
    </row>
    <row r="48" spans="4:7" s="19" customFormat="1" ht="12.75">
      <c r="D48" s="450"/>
      <c r="E48" s="431"/>
      <c r="F48" s="19" t="s">
        <v>794</v>
      </c>
      <c r="G48" s="171"/>
    </row>
    <row r="49" spans="4:7" s="19" customFormat="1" ht="15" customHeight="1">
      <c r="D49" s="450"/>
      <c r="E49" s="431"/>
      <c r="F49" s="19" t="s">
        <v>581</v>
      </c>
      <c r="G49" s="171"/>
    </row>
    <row r="50" spans="4:7" s="19" customFormat="1" ht="12.75">
      <c r="D50" s="450"/>
      <c r="E50" s="431"/>
      <c r="F50" s="19" t="s">
        <v>374</v>
      </c>
      <c r="G50" s="171">
        <v>44234</v>
      </c>
    </row>
    <row r="51" spans="4:7" s="19" customFormat="1" ht="12.75">
      <c r="D51" s="450"/>
      <c r="E51" s="431"/>
      <c r="F51" s="19" t="s">
        <v>379</v>
      </c>
      <c r="G51" s="171">
        <v>-44234</v>
      </c>
    </row>
    <row r="52" spans="4:7" s="19" customFormat="1" ht="18" customHeight="1">
      <c r="D52" s="450"/>
      <c r="E52" s="431"/>
      <c r="F52" s="19" t="s">
        <v>375</v>
      </c>
      <c r="G52" s="171">
        <v>76400</v>
      </c>
    </row>
    <row r="53" spans="4:7" s="19" customFormat="1" ht="12.75">
      <c r="D53" s="450"/>
      <c r="E53" s="431"/>
      <c r="F53" s="19" t="s">
        <v>379</v>
      </c>
      <c r="G53" s="171">
        <v>-76400</v>
      </c>
    </row>
    <row r="54" spans="4:7" s="19" customFormat="1" ht="16.5" customHeight="1">
      <c r="D54" s="450"/>
      <c r="E54" s="431"/>
      <c r="F54" s="19" t="s">
        <v>376</v>
      </c>
      <c r="G54" s="171">
        <v>100</v>
      </c>
    </row>
    <row r="55" spans="4:7" s="19" customFormat="1" ht="12.75">
      <c r="D55" s="450"/>
      <c r="E55" s="431"/>
      <c r="F55" s="19" t="s">
        <v>379</v>
      </c>
      <c r="G55" s="171">
        <v>-100</v>
      </c>
    </row>
    <row r="56" spans="4:7" s="19" customFormat="1" ht="16.5" customHeight="1">
      <c r="D56" s="450"/>
      <c r="E56" s="431"/>
      <c r="F56" s="19" t="s">
        <v>377</v>
      </c>
      <c r="G56" s="171">
        <v>48351</v>
      </c>
    </row>
    <row r="57" spans="4:7" s="19" customFormat="1" ht="12.75">
      <c r="D57" s="450"/>
      <c r="E57" s="431"/>
      <c r="F57" s="19" t="s">
        <v>667</v>
      </c>
      <c r="G57" s="171">
        <v>-43709</v>
      </c>
    </row>
    <row r="58" spans="4:7" s="19" customFormat="1" ht="19.5" customHeight="1">
      <c r="D58" s="450"/>
      <c r="E58" s="430" t="s">
        <v>28</v>
      </c>
      <c r="F58" s="19" t="s">
        <v>378</v>
      </c>
      <c r="G58" s="171">
        <v>96240</v>
      </c>
    </row>
    <row r="59" spans="4:7" s="19" customFormat="1" ht="12.75">
      <c r="D59" s="450"/>
      <c r="E59" s="431"/>
      <c r="F59" s="19" t="s">
        <v>145</v>
      </c>
      <c r="G59" s="171">
        <v>-96240</v>
      </c>
    </row>
    <row r="60" spans="4:7" s="19" customFormat="1" ht="18" customHeight="1">
      <c r="D60" s="450"/>
      <c r="E60" s="430" t="s">
        <v>28</v>
      </c>
      <c r="F60" s="19" t="s">
        <v>582</v>
      </c>
      <c r="G60" s="171">
        <v>23</v>
      </c>
    </row>
    <row r="61" spans="4:7" s="19" customFormat="1" ht="12.75">
      <c r="D61" s="450"/>
      <c r="E61" s="431"/>
      <c r="F61" s="19" t="s">
        <v>145</v>
      </c>
      <c r="G61" s="171">
        <v>-23</v>
      </c>
    </row>
    <row r="62" spans="4:7" s="19" customFormat="1" ht="19.5" customHeight="1">
      <c r="D62" s="450"/>
      <c r="E62" s="430" t="s">
        <v>28</v>
      </c>
      <c r="F62" s="19" t="s">
        <v>380</v>
      </c>
      <c r="G62" s="171"/>
    </row>
    <row r="63" spans="4:7" s="19" customFormat="1" ht="12.75">
      <c r="D63" s="450"/>
      <c r="E63" s="431"/>
      <c r="F63" s="19" t="s">
        <v>381</v>
      </c>
      <c r="G63" s="171">
        <v>911</v>
      </c>
    </row>
    <row r="64" spans="4:7" s="19" customFormat="1" ht="19.5" customHeight="1">
      <c r="D64" s="450"/>
      <c r="E64" s="430" t="s">
        <v>28</v>
      </c>
      <c r="F64" s="19" t="s">
        <v>795</v>
      </c>
      <c r="G64" s="171">
        <v>2342</v>
      </c>
    </row>
    <row r="65" spans="4:7" s="19" customFormat="1" ht="6.75" customHeight="1">
      <c r="D65" s="450"/>
      <c r="E65" s="431"/>
      <c r="G65" s="23"/>
    </row>
    <row r="66" spans="4:7" s="19" customFormat="1" ht="16.5" customHeight="1">
      <c r="D66" s="453"/>
      <c r="E66" s="454" t="s">
        <v>382</v>
      </c>
      <c r="F66" s="169"/>
      <c r="G66" s="172">
        <f>SUM(G45:G65)</f>
        <v>293229</v>
      </c>
    </row>
    <row r="67" spans="4:7" s="19" customFormat="1" ht="29.25" customHeight="1">
      <c r="D67" s="450" t="s">
        <v>383</v>
      </c>
      <c r="E67" s="175" t="s">
        <v>384</v>
      </c>
      <c r="F67" s="21"/>
      <c r="G67" s="171"/>
    </row>
    <row r="68" spans="4:7" s="19" customFormat="1" ht="12.75">
      <c r="D68" s="450"/>
      <c r="E68" s="175" t="s">
        <v>40</v>
      </c>
      <c r="F68" s="21"/>
      <c r="G68" s="171"/>
    </row>
    <row r="69" spans="4:7" s="19" customFormat="1" ht="18.75" customHeight="1">
      <c r="D69" s="450"/>
      <c r="E69" s="430" t="s">
        <v>28</v>
      </c>
      <c r="F69" s="19" t="s">
        <v>385</v>
      </c>
      <c r="G69" s="171"/>
    </row>
    <row r="70" spans="4:7" s="19" customFormat="1" ht="12.75">
      <c r="D70" s="430"/>
      <c r="F70" s="19" t="s">
        <v>146</v>
      </c>
      <c r="G70" s="171">
        <v>621876</v>
      </c>
    </row>
    <row r="71" spans="4:7" s="19" customFormat="1" ht="18" customHeight="1">
      <c r="D71" s="450"/>
      <c r="E71" s="430" t="s">
        <v>28</v>
      </c>
      <c r="F71" s="19" t="s">
        <v>386</v>
      </c>
      <c r="G71" s="171">
        <v>96324</v>
      </c>
    </row>
    <row r="72" spans="4:7" s="19" customFormat="1" ht="18" customHeight="1">
      <c r="D72" s="450"/>
      <c r="E72" s="430" t="s">
        <v>28</v>
      </c>
      <c r="F72" s="19" t="s">
        <v>583</v>
      </c>
      <c r="G72" s="171"/>
    </row>
    <row r="73" spans="4:7" s="19" customFormat="1" ht="12.75">
      <c r="D73" s="450"/>
      <c r="E73" s="430"/>
      <c r="F73" s="19" t="s">
        <v>603</v>
      </c>
      <c r="G73" s="171">
        <v>21350</v>
      </c>
    </row>
    <row r="74" spans="4:7" s="19" customFormat="1" ht="18" customHeight="1" hidden="1">
      <c r="D74" s="450"/>
      <c r="E74" s="430" t="s">
        <v>28</v>
      </c>
      <c r="F74" s="19" t="s">
        <v>637</v>
      </c>
      <c r="G74" s="171"/>
    </row>
    <row r="75" spans="4:7" s="19" customFormat="1" ht="12.75" hidden="1">
      <c r="D75" s="450"/>
      <c r="E75" s="430"/>
      <c r="F75" s="19" t="s">
        <v>638</v>
      </c>
      <c r="G75" s="171">
        <v>0</v>
      </c>
    </row>
    <row r="76" spans="4:7" s="19" customFormat="1" ht="6.75" customHeight="1">
      <c r="D76" s="430"/>
      <c r="G76" s="23"/>
    </row>
    <row r="77" spans="4:7" s="19" customFormat="1" ht="12.75">
      <c r="D77" s="450"/>
      <c r="E77" s="21" t="s">
        <v>384</v>
      </c>
      <c r="G77" s="171"/>
    </row>
    <row r="78" spans="4:7" s="19" customFormat="1" ht="12.75">
      <c r="D78" s="456"/>
      <c r="E78" s="17" t="s">
        <v>556</v>
      </c>
      <c r="F78" s="169"/>
      <c r="G78" s="172">
        <f>SUM(G70:G76)</f>
        <v>739550</v>
      </c>
    </row>
    <row r="79" spans="4:7" s="19" customFormat="1" ht="27" customHeight="1">
      <c r="D79" s="450" t="s">
        <v>387</v>
      </c>
      <c r="E79" s="175" t="s">
        <v>604</v>
      </c>
      <c r="G79" s="171"/>
    </row>
    <row r="80" spans="4:7" s="19" customFormat="1" ht="12.75">
      <c r="D80" s="450"/>
      <c r="E80" s="175" t="s">
        <v>692</v>
      </c>
      <c r="G80" s="171"/>
    </row>
    <row r="81" spans="4:7" s="19" customFormat="1" ht="20.25" customHeight="1">
      <c r="D81" s="450"/>
      <c r="E81" s="430" t="s">
        <v>28</v>
      </c>
      <c r="F81" s="19" t="s">
        <v>738</v>
      </c>
      <c r="G81" s="171">
        <v>163389</v>
      </c>
    </row>
    <row r="82" spans="4:7" s="19" customFormat="1" ht="19.5" customHeight="1">
      <c r="D82" s="450"/>
      <c r="E82" s="430" t="s">
        <v>28</v>
      </c>
      <c r="F82" s="391" t="s">
        <v>580</v>
      </c>
      <c r="G82" s="171"/>
    </row>
    <row r="83" spans="4:7" s="19" customFormat="1" ht="15.75" customHeight="1">
      <c r="D83" s="450"/>
      <c r="E83" s="175"/>
      <c r="F83" s="19" t="s">
        <v>639</v>
      </c>
      <c r="G83" s="171">
        <v>34000</v>
      </c>
    </row>
    <row r="84" spans="4:7" s="19" customFormat="1" ht="15.75" customHeight="1">
      <c r="D84" s="450"/>
      <c r="E84" s="175"/>
      <c r="F84" s="19" t="s">
        <v>640</v>
      </c>
      <c r="G84" s="171">
        <v>36960</v>
      </c>
    </row>
    <row r="85" spans="4:7" s="19" customFormat="1" ht="15.75" customHeight="1">
      <c r="D85" s="450"/>
      <c r="E85" s="175"/>
      <c r="F85" s="19" t="s">
        <v>389</v>
      </c>
      <c r="G85" s="171">
        <v>24359</v>
      </c>
    </row>
    <row r="86" spans="4:7" s="19" customFormat="1" ht="15.75" customHeight="1">
      <c r="D86" s="450"/>
      <c r="E86" s="175"/>
      <c r="F86" s="19" t="s">
        <v>388</v>
      </c>
      <c r="G86" s="171"/>
    </row>
    <row r="87" spans="4:7" s="19" customFormat="1" ht="12.75" customHeight="1">
      <c r="D87" s="450"/>
      <c r="E87" s="175"/>
      <c r="F87" s="19" t="s">
        <v>798</v>
      </c>
      <c r="G87" s="171">
        <v>50</v>
      </c>
    </row>
    <row r="88" spans="4:7" s="19" customFormat="1" ht="12.75" customHeight="1">
      <c r="D88" s="450"/>
      <c r="E88" s="175"/>
      <c r="F88" s="19" t="s">
        <v>799</v>
      </c>
      <c r="G88" s="171">
        <v>47190</v>
      </c>
    </row>
    <row r="89" spans="4:7" s="19" customFormat="1" ht="15.75" customHeight="1">
      <c r="D89" s="450"/>
      <c r="E89" s="175"/>
      <c r="F89" s="19" t="s">
        <v>605</v>
      </c>
      <c r="G89" s="171">
        <v>3270</v>
      </c>
    </row>
    <row r="90" spans="4:7" s="19" customFormat="1" ht="15.75" customHeight="1">
      <c r="D90" s="450"/>
      <c r="E90" s="175"/>
      <c r="F90" s="19" t="s">
        <v>606</v>
      </c>
      <c r="G90" s="171">
        <v>26040</v>
      </c>
    </row>
    <row r="91" spans="4:7" s="19" customFormat="1" ht="15.75" customHeight="1">
      <c r="D91" s="450"/>
      <c r="E91" s="175"/>
      <c r="F91" s="19" t="s">
        <v>607</v>
      </c>
      <c r="G91" s="171">
        <v>14839</v>
      </c>
    </row>
    <row r="92" spans="4:7" s="19" customFormat="1" ht="15.75" customHeight="1">
      <c r="D92" s="450"/>
      <c r="E92" s="175"/>
      <c r="F92" s="19" t="s">
        <v>796</v>
      </c>
      <c r="G92" s="171"/>
    </row>
    <row r="93" spans="4:7" s="19" customFormat="1" ht="12.75" customHeight="1">
      <c r="D93" s="450"/>
      <c r="E93" s="175"/>
      <c r="F93" s="19" t="s">
        <v>797</v>
      </c>
      <c r="G93" s="171">
        <v>63240</v>
      </c>
    </row>
    <row r="94" spans="4:7" s="19" customFormat="1" ht="12.75" customHeight="1">
      <c r="D94" s="450"/>
      <c r="E94" s="175"/>
      <c r="F94" s="19" t="s">
        <v>802</v>
      </c>
      <c r="G94" s="171">
        <v>23188</v>
      </c>
    </row>
    <row r="95" spans="4:7" s="19" customFormat="1" ht="15.75" customHeight="1">
      <c r="D95" s="450"/>
      <c r="E95" s="175"/>
      <c r="F95" s="19" t="s">
        <v>390</v>
      </c>
      <c r="G95" s="171">
        <v>8624</v>
      </c>
    </row>
    <row r="96" spans="4:7" s="19" customFormat="1" ht="15.75" customHeight="1">
      <c r="D96" s="450"/>
      <c r="E96" s="175"/>
      <c r="F96" s="19" t="s">
        <v>391</v>
      </c>
      <c r="G96" s="171">
        <v>21560</v>
      </c>
    </row>
    <row r="97" spans="4:7" s="19" customFormat="1" ht="19.5" customHeight="1">
      <c r="D97" s="450"/>
      <c r="E97" s="430" t="s">
        <v>28</v>
      </c>
      <c r="F97" s="391" t="s">
        <v>392</v>
      </c>
      <c r="G97" s="171"/>
    </row>
    <row r="98" spans="4:7" s="19" customFormat="1" ht="15.75" customHeight="1">
      <c r="D98" s="450"/>
      <c r="E98" s="430"/>
      <c r="F98" s="19" t="s">
        <v>393</v>
      </c>
      <c r="G98" s="171">
        <v>82592</v>
      </c>
    </row>
    <row r="99" spans="4:7" s="19" customFormat="1" ht="15.75" customHeight="1" hidden="1">
      <c r="D99" s="450"/>
      <c r="E99" s="430"/>
      <c r="F99" s="19" t="s">
        <v>394</v>
      </c>
      <c r="G99" s="171"/>
    </row>
    <row r="100" spans="4:7" s="19" customFormat="1" ht="18.75" customHeight="1">
      <c r="D100" s="450"/>
      <c r="E100" s="430" t="s">
        <v>28</v>
      </c>
      <c r="F100" s="391" t="s">
        <v>395</v>
      </c>
      <c r="G100" s="171"/>
    </row>
    <row r="101" spans="4:7" s="19" customFormat="1" ht="15.75" customHeight="1">
      <c r="D101" s="450"/>
      <c r="E101" s="430"/>
      <c r="F101" s="19" t="s">
        <v>584</v>
      </c>
      <c r="G101" s="171">
        <v>120935</v>
      </c>
    </row>
    <row r="102" spans="4:7" s="19" customFormat="1" ht="15.75" customHeight="1">
      <c r="D102" s="450"/>
      <c r="E102" s="430"/>
      <c r="F102" s="19" t="s">
        <v>621</v>
      </c>
      <c r="G102" s="171">
        <v>263822</v>
      </c>
    </row>
    <row r="103" spans="4:7" s="19" customFormat="1" ht="15.75" customHeight="1">
      <c r="D103" s="450"/>
      <c r="E103" s="430"/>
      <c r="F103" s="19" t="s">
        <v>744</v>
      </c>
      <c r="G103" s="171"/>
    </row>
    <row r="104" spans="4:7" s="19" customFormat="1" ht="12.75">
      <c r="D104" s="450"/>
      <c r="E104" s="430"/>
      <c r="F104" s="19" t="s">
        <v>641</v>
      </c>
      <c r="G104" s="171">
        <v>7000</v>
      </c>
    </row>
    <row r="105" spans="4:7" s="19" customFormat="1" ht="18.75" customHeight="1">
      <c r="D105" s="450"/>
      <c r="E105" s="430" t="s">
        <v>28</v>
      </c>
      <c r="F105" s="19" t="s">
        <v>642</v>
      </c>
      <c r="G105" s="171">
        <v>11109</v>
      </c>
    </row>
    <row r="106" spans="4:7" s="19" customFormat="1" ht="15.75" customHeight="1">
      <c r="D106" s="450"/>
      <c r="E106" s="430" t="s">
        <v>28</v>
      </c>
      <c r="F106" s="19" t="s">
        <v>643</v>
      </c>
      <c r="G106" s="171">
        <v>9400</v>
      </c>
    </row>
    <row r="107" spans="4:7" s="19" customFormat="1" ht="8.25" customHeight="1">
      <c r="D107" s="450"/>
      <c r="E107" s="430"/>
      <c r="F107" s="391"/>
      <c r="G107" s="23"/>
    </row>
    <row r="108" spans="4:7" s="19" customFormat="1" ht="18" customHeight="1">
      <c r="D108" s="452"/>
      <c r="E108" s="435" t="s">
        <v>585</v>
      </c>
      <c r="F108" s="432"/>
      <c r="G108" s="171"/>
    </row>
    <row r="109" spans="4:7" s="19" customFormat="1" ht="16.5" customHeight="1">
      <c r="D109" s="453"/>
      <c r="E109" s="443" t="s">
        <v>586</v>
      </c>
      <c r="F109" s="440"/>
      <c r="G109" s="458">
        <f>SUM(G79:G107)</f>
        <v>961567</v>
      </c>
    </row>
    <row r="110" spans="4:7" s="432" customFormat="1" ht="26.25" customHeight="1">
      <c r="D110" s="452" t="s">
        <v>396</v>
      </c>
      <c r="E110" s="446" t="s">
        <v>310</v>
      </c>
      <c r="G110" s="434"/>
    </row>
    <row r="111" spans="4:7" s="432" customFormat="1" ht="18.75" customHeight="1">
      <c r="D111" s="452"/>
      <c r="E111" s="430" t="s">
        <v>28</v>
      </c>
      <c r="F111" s="432" t="s">
        <v>397</v>
      </c>
      <c r="G111" s="434"/>
    </row>
    <row r="112" spans="4:7" s="432" customFormat="1" ht="12.75">
      <c r="D112" s="452"/>
      <c r="E112" s="435"/>
      <c r="F112" s="432" t="s">
        <v>398</v>
      </c>
      <c r="G112" s="434">
        <v>43139</v>
      </c>
    </row>
    <row r="113" spans="4:7" s="432" customFormat="1" ht="7.5" customHeight="1">
      <c r="D113" s="452"/>
      <c r="E113" s="435"/>
      <c r="G113" s="441"/>
    </row>
    <row r="114" spans="4:7" s="432" customFormat="1" ht="18" customHeight="1">
      <c r="D114" s="443" t="s">
        <v>312</v>
      </c>
      <c r="E114" s="440"/>
      <c r="F114" s="440"/>
      <c r="G114" s="458">
        <f>+G112+G78+G66+G109</f>
        <v>2037485</v>
      </c>
    </row>
    <row r="115" s="432" customFormat="1" ht="18" customHeight="1">
      <c r="G115" s="434"/>
    </row>
    <row r="116" spans="3:7" s="432" customFormat="1" ht="18" customHeight="1">
      <c r="C116" s="436" t="s">
        <v>311</v>
      </c>
      <c r="D116" s="446" t="s">
        <v>451</v>
      </c>
      <c r="E116" s="437"/>
      <c r="G116" s="434"/>
    </row>
    <row r="117" spans="3:7" s="19" customFormat="1" ht="17.25" customHeight="1">
      <c r="C117" s="184"/>
      <c r="D117" s="438" t="s">
        <v>28</v>
      </c>
      <c r="E117" s="391" t="s">
        <v>753</v>
      </c>
      <c r="G117" s="171"/>
    </row>
    <row r="118" spans="3:7" s="19" customFormat="1" ht="16.5" customHeight="1">
      <c r="C118" s="184"/>
      <c r="D118" s="438"/>
      <c r="E118" s="1181" t="s">
        <v>366</v>
      </c>
      <c r="F118" s="391" t="s">
        <v>754</v>
      </c>
      <c r="G118" s="171">
        <v>6245</v>
      </c>
    </row>
    <row r="119" spans="3:7" s="19" customFormat="1" ht="23.25" customHeight="1">
      <c r="C119" s="184"/>
      <c r="D119" s="438" t="s">
        <v>28</v>
      </c>
      <c r="E119" s="391" t="s">
        <v>122</v>
      </c>
      <c r="G119" s="171"/>
    </row>
    <row r="120" spans="3:7" s="19" customFormat="1" ht="16.5" customHeight="1">
      <c r="C120" s="184"/>
      <c r="D120" s="438"/>
      <c r="E120" s="1181" t="s">
        <v>366</v>
      </c>
      <c r="F120" s="391" t="s">
        <v>576</v>
      </c>
      <c r="G120" s="171"/>
    </row>
    <row r="121" spans="3:7" s="19" customFormat="1" ht="14.25" customHeight="1">
      <c r="C121" s="184"/>
      <c r="D121" s="438"/>
      <c r="F121" s="19" t="s">
        <v>567</v>
      </c>
      <c r="G121" s="171">
        <v>4461</v>
      </c>
    </row>
    <row r="122" spans="3:7" s="19" customFormat="1" ht="14.25" customHeight="1">
      <c r="C122" s="184"/>
      <c r="D122" s="438"/>
      <c r="F122" s="19" t="s">
        <v>545</v>
      </c>
      <c r="G122" s="171">
        <v>7807</v>
      </c>
    </row>
    <row r="123" spans="4:7" s="19" customFormat="1" ht="7.5" customHeight="1">
      <c r="D123" s="185"/>
      <c r="E123" s="185"/>
      <c r="G123" s="23"/>
    </row>
    <row r="124" spans="3:7" s="432" customFormat="1" ht="24.75" customHeight="1">
      <c r="C124" s="436"/>
      <c r="D124" s="1242" t="s">
        <v>452</v>
      </c>
      <c r="E124" s="1243"/>
      <c r="F124" s="1243"/>
      <c r="G124" s="458">
        <f>SUM(G116:G123)</f>
        <v>18513</v>
      </c>
    </row>
    <row r="125" spans="2:7" s="461" customFormat="1" ht="25.5" customHeight="1">
      <c r="B125" s="468"/>
      <c r="C125" s="459" t="s">
        <v>331</v>
      </c>
      <c r="D125" s="462"/>
      <c r="E125" s="462"/>
      <c r="F125" s="459"/>
      <c r="G125" s="460">
        <f>+G124+G114</f>
        <v>2055998</v>
      </c>
    </row>
    <row r="126" spans="3:7" s="19" customFormat="1" ht="12.75">
      <c r="C126" s="184"/>
      <c r="D126" s="185"/>
      <c r="E126" s="185"/>
      <c r="G126" s="171"/>
    </row>
    <row r="127" spans="2:7" s="461" customFormat="1" ht="18.75" customHeight="1">
      <c r="B127" s="461" t="s">
        <v>314</v>
      </c>
      <c r="C127" s="463" t="s">
        <v>315</v>
      </c>
      <c r="D127" s="464"/>
      <c r="E127" s="464"/>
      <c r="G127" s="465"/>
    </row>
    <row r="128" spans="3:7" s="432" customFormat="1" ht="18" customHeight="1">
      <c r="C128" s="435" t="s">
        <v>316</v>
      </c>
      <c r="D128" s="451" t="s">
        <v>317</v>
      </c>
      <c r="E128" s="433"/>
      <c r="G128" s="434"/>
    </row>
    <row r="129" spans="3:7" s="19" customFormat="1" ht="12.75">
      <c r="C129" s="184"/>
      <c r="D129" s="438" t="s">
        <v>28</v>
      </c>
      <c r="E129" s="19" t="s">
        <v>298</v>
      </c>
      <c r="G129" s="1214">
        <v>285000</v>
      </c>
    </row>
    <row r="130" spans="3:7" s="19" customFormat="1" ht="6.75" customHeight="1">
      <c r="C130" s="184"/>
      <c r="D130" s="185"/>
      <c r="E130" s="185"/>
      <c r="G130" s="23"/>
    </row>
    <row r="131" spans="1:7" s="19" customFormat="1" ht="15.75">
      <c r="A131" s="157"/>
      <c r="B131" s="157"/>
      <c r="C131" s="21"/>
      <c r="D131" s="443" t="s">
        <v>800</v>
      </c>
      <c r="E131" s="162"/>
      <c r="F131" s="165"/>
      <c r="G131" s="173">
        <f>SUM(G129:G130)</f>
        <v>285000</v>
      </c>
    </row>
    <row r="132" spans="3:7" s="19" customFormat="1" ht="6" customHeight="1">
      <c r="C132" s="184"/>
      <c r="D132" s="438"/>
      <c r="E132" s="438"/>
      <c r="G132" s="171"/>
    </row>
    <row r="133" spans="3:7" s="432" customFormat="1" ht="21" customHeight="1">
      <c r="C133" s="435" t="s">
        <v>318</v>
      </c>
      <c r="D133" s="451" t="s">
        <v>319</v>
      </c>
      <c r="E133" s="433"/>
      <c r="G133" s="434"/>
    </row>
    <row r="134" spans="1:7" s="19" customFormat="1" ht="16.5" customHeight="1">
      <c r="A134" s="157"/>
      <c r="C134" s="428"/>
      <c r="D134" s="21" t="s">
        <v>320</v>
      </c>
      <c r="E134" s="391" t="s">
        <v>321</v>
      </c>
      <c r="G134" s="171"/>
    </row>
    <row r="135" spans="1:7" s="19" customFormat="1" ht="12.75">
      <c r="A135" s="157"/>
      <c r="C135" s="428"/>
      <c r="D135" s="175"/>
      <c r="E135" s="176" t="s">
        <v>28</v>
      </c>
      <c r="F135" s="19" t="s">
        <v>453</v>
      </c>
      <c r="G135" s="171">
        <v>1100000</v>
      </c>
    </row>
    <row r="136" spans="1:7" s="19" customFormat="1" ht="6" customHeight="1">
      <c r="A136" s="157"/>
      <c r="C136" s="428"/>
      <c r="D136" s="175"/>
      <c r="E136" s="176"/>
      <c r="G136" s="171"/>
    </row>
    <row r="137" spans="3:7" s="19" customFormat="1" ht="15.75" customHeight="1">
      <c r="C137" s="21"/>
      <c r="D137" s="442" t="s">
        <v>322</v>
      </c>
      <c r="E137" s="391" t="s">
        <v>587</v>
      </c>
      <c r="G137" s="22"/>
    </row>
    <row r="138" spans="3:7" s="19" customFormat="1" ht="12.75">
      <c r="C138" s="184"/>
      <c r="D138" s="185"/>
      <c r="E138" s="176" t="s">
        <v>28</v>
      </c>
      <c r="F138" s="19" t="s">
        <v>323</v>
      </c>
      <c r="G138" s="171"/>
    </row>
    <row r="139" spans="3:7" s="19" customFormat="1" ht="12.75">
      <c r="C139" s="21"/>
      <c r="D139" s="185"/>
      <c r="E139" s="185"/>
      <c r="F139" s="19" t="s">
        <v>324</v>
      </c>
      <c r="G139" s="171">
        <v>50000</v>
      </c>
    </row>
    <row r="140" spans="3:7" s="19" customFormat="1" ht="6.75" customHeight="1">
      <c r="C140" s="184"/>
      <c r="D140" s="185"/>
      <c r="E140" s="185"/>
      <c r="G140" s="23"/>
    </row>
    <row r="141" spans="1:7" s="19" customFormat="1" ht="15.75">
      <c r="A141" s="157"/>
      <c r="B141" s="157"/>
      <c r="C141" s="21"/>
      <c r="D141" s="443" t="s">
        <v>335</v>
      </c>
      <c r="E141" s="162"/>
      <c r="F141" s="165"/>
      <c r="G141" s="173">
        <f>SUM(G133:G140)</f>
        <v>1150000</v>
      </c>
    </row>
    <row r="142" spans="1:7" s="19" customFormat="1" ht="15.75">
      <c r="A142" s="157"/>
      <c r="B142" s="157"/>
      <c r="C142" s="21"/>
      <c r="D142" s="439"/>
      <c r="E142" s="166"/>
      <c r="F142" s="167"/>
      <c r="G142" s="444"/>
    </row>
    <row r="143" spans="3:7" s="432" customFormat="1" ht="18" customHeight="1">
      <c r="C143" s="435" t="s">
        <v>325</v>
      </c>
      <c r="D143" s="1231" t="s">
        <v>326</v>
      </c>
      <c r="E143" s="433"/>
      <c r="G143" s="434"/>
    </row>
    <row r="144" spans="1:7" s="19" customFormat="1" ht="15.75" hidden="1">
      <c r="A144" s="157"/>
      <c r="B144" s="157"/>
      <c r="C144" s="176"/>
      <c r="D144" s="438" t="s">
        <v>28</v>
      </c>
      <c r="E144" s="166" t="s">
        <v>327</v>
      </c>
      <c r="F144" s="167"/>
      <c r="G144" s="171">
        <v>0</v>
      </c>
    </row>
    <row r="145" spans="1:7" s="19" customFormat="1" ht="15.75" hidden="1">
      <c r="A145" s="157"/>
      <c r="B145" s="157"/>
      <c r="C145" s="21"/>
      <c r="D145" s="438" t="s">
        <v>28</v>
      </c>
      <c r="E145" s="166" t="s">
        <v>328</v>
      </c>
      <c r="F145" s="167"/>
      <c r="G145" s="171">
        <v>0</v>
      </c>
    </row>
    <row r="146" spans="1:7" s="19" customFormat="1" ht="15.75" hidden="1">
      <c r="A146" s="157"/>
      <c r="B146" s="157"/>
      <c r="C146" s="21"/>
      <c r="D146" s="438" t="s">
        <v>28</v>
      </c>
      <c r="E146" s="166" t="s">
        <v>329</v>
      </c>
      <c r="F146" s="167"/>
      <c r="G146" s="171">
        <v>0</v>
      </c>
    </row>
    <row r="147" spans="1:7" s="19" customFormat="1" ht="18.75" customHeight="1">
      <c r="A147" s="157"/>
      <c r="B147" s="157"/>
      <c r="C147" s="21"/>
      <c r="D147" s="438" t="s">
        <v>28</v>
      </c>
      <c r="E147" s="166" t="s">
        <v>334</v>
      </c>
      <c r="F147" s="167"/>
      <c r="G147" s="171"/>
    </row>
    <row r="148" spans="1:7" s="19" customFormat="1" ht="13.5" customHeight="1">
      <c r="A148" s="157"/>
      <c r="B148" s="157"/>
      <c r="C148" s="21"/>
      <c r="D148" s="166"/>
      <c r="E148" s="166" t="s">
        <v>333</v>
      </c>
      <c r="F148" s="167"/>
      <c r="G148" s="171">
        <v>500</v>
      </c>
    </row>
    <row r="149" spans="1:7" s="19" customFormat="1" ht="18.75" customHeight="1">
      <c r="A149" s="157"/>
      <c r="B149" s="157"/>
      <c r="C149" s="21"/>
      <c r="D149" s="438" t="s">
        <v>28</v>
      </c>
      <c r="E149" s="166" t="s">
        <v>546</v>
      </c>
      <c r="F149" s="167"/>
      <c r="G149" s="171">
        <v>1500</v>
      </c>
    </row>
    <row r="150" spans="1:7" s="19" customFormat="1" ht="18.75" customHeight="1">
      <c r="A150" s="157"/>
      <c r="B150" s="157"/>
      <c r="C150" s="21"/>
      <c r="D150" s="438" t="s">
        <v>28</v>
      </c>
      <c r="E150" s="166" t="s">
        <v>300</v>
      </c>
      <c r="F150" s="167"/>
      <c r="G150" s="171">
        <v>2500</v>
      </c>
    </row>
    <row r="151" spans="1:7" s="19" customFormat="1" ht="7.5" customHeight="1">
      <c r="A151" s="157"/>
      <c r="B151" s="157"/>
      <c r="C151" s="21"/>
      <c r="D151" s="438"/>
      <c r="E151" s="166"/>
      <c r="F151" s="167"/>
      <c r="G151" s="173"/>
    </row>
    <row r="152" spans="1:7" s="19" customFormat="1" ht="15.75">
      <c r="A152" s="157"/>
      <c r="B152" s="157"/>
      <c r="C152" s="21"/>
      <c r="D152" s="443" t="s">
        <v>332</v>
      </c>
      <c r="E152" s="162"/>
      <c r="F152" s="165"/>
      <c r="G152" s="173">
        <f>SUM(G143:G151)</f>
        <v>4500</v>
      </c>
    </row>
    <row r="153" spans="1:7" s="19" customFormat="1" ht="6.75" customHeight="1">
      <c r="A153" s="157"/>
      <c r="B153" s="157"/>
      <c r="C153" s="21"/>
      <c r="D153" s="166"/>
      <c r="E153" s="166"/>
      <c r="F153" s="167"/>
      <c r="G153" s="158"/>
    </row>
    <row r="154" spans="1:7" s="448" customFormat="1" ht="21" customHeight="1">
      <c r="A154" s="472"/>
      <c r="B154" s="468"/>
      <c r="C154" s="459" t="s">
        <v>330</v>
      </c>
      <c r="D154" s="473"/>
      <c r="E154" s="473"/>
      <c r="F154" s="474"/>
      <c r="G154" s="475">
        <f>+G152+G141+G131</f>
        <v>1439500</v>
      </c>
    </row>
    <row r="155" spans="1:7" s="19" customFormat="1" ht="12.75" customHeight="1">
      <c r="A155" s="157"/>
      <c r="B155" s="157"/>
      <c r="D155" s="166"/>
      <c r="E155" s="166"/>
      <c r="F155" s="167"/>
      <c r="G155" s="170"/>
    </row>
    <row r="156" spans="1:7" s="19" customFormat="1" ht="15.75">
      <c r="A156" s="157"/>
      <c r="B156" s="157"/>
      <c r="D156" s="166"/>
      <c r="E156" s="166"/>
      <c r="F156" s="167"/>
      <c r="G156" s="170"/>
    </row>
    <row r="157" spans="2:7" s="461" customFormat="1" ht="18.75" customHeight="1">
      <c r="B157" s="461" t="s">
        <v>336</v>
      </c>
      <c r="C157" s="463" t="s">
        <v>337</v>
      </c>
      <c r="D157" s="464"/>
      <c r="E157" s="464"/>
      <c r="G157" s="465"/>
    </row>
    <row r="158" spans="4:7" s="432" customFormat="1" ht="18" customHeight="1">
      <c r="D158" s="435" t="s">
        <v>547</v>
      </c>
      <c r="E158" s="451" t="s">
        <v>548</v>
      </c>
      <c r="G158" s="434"/>
    </row>
    <row r="159" spans="3:7" s="19" customFormat="1" ht="18" customHeight="1">
      <c r="C159" s="184"/>
      <c r="D159" s="428"/>
      <c r="E159" s="19" t="s">
        <v>28</v>
      </c>
      <c r="F159" s="391" t="s">
        <v>693</v>
      </c>
      <c r="G159" s="171"/>
    </row>
    <row r="160" spans="3:7" s="19" customFormat="1" ht="19.5" customHeight="1">
      <c r="C160" s="184"/>
      <c r="D160" s="185"/>
      <c r="E160" s="1088" t="s">
        <v>666</v>
      </c>
      <c r="F160" s="19" t="s">
        <v>338</v>
      </c>
      <c r="G160" s="171">
        <v>2284</v>
      </c>
    </row>
    <row r="161" spans="3:7" s="19" customFormat="1" ht="19.5" customHeight="1">
      <c r="C161" s="184"/>
      <c r="D161" s="185"/>
      <c r="E161" s="1088" t="s">
        <v>666</v>
      </c>
      <c r="F161" s="19" t="s">
        <v>301</v>
      </c>
      <c r="G161" s="171">
        <v>2770</v>
      </c>
    </row>
    <row r="162" spans="5:7" s="19" customFormat="1" ht="19.5" customHeight="1">
      <c r="E162" s="1088" t="s">
        <v>666</v>
      </c>
      <c r="F162" s="19" t="s">
        <v>339</v>
      </c>
      <c r="G162" s="171"/>
    </row>
    <row r="163" spans="5:7" s="19" customFormat="1" ht="15" customHeight="1">
      <c r="E163" s="428"/>
      <c r="F163" s="19" t="s">
        <v>340</v>
      </c>
      <c r="G163" s="171">
        <v>1011</v>
      </c>
    </row>
    <row r="164" spans="5:7" s="19" customFormat="1" ht="18.75" customHeight="1">
      <c r="E164" s="1088" t="s">
        <v>666</v>
      </c>
      <c r="F164" s="19" t="s">
        <v>549</v>
      </c>
      <c r="G164" s="170"/>
    </row>
    <row r="165" spans="5:7" s="19" customFormat="1" ht="13.5" customHeight="1">
      <c r="E165" s="176"/>
      <c r="F165" s="19" t="s">
        <v>550</v>
      </c>
      <c r="G165" s="170">
        <v>400</v>
      </c>
    </row>
    <row r="166" spans="5:7" s="19" customFormat="1" ht="13.5" customHeight="1">
      <c r="E166" s="176"/>
      <c r="F166" s="19" t="s">
        <v>588</v>
      </c>
      <c r="G166" s="171">
        <v>3600</v>
      </c>
    </row>
    <row r="167" spans="5:7" s="19" customFormat="1" ht="13.5" customHeight="1">
      <c r="E167" s="176"/>
      <c r="F167" s="19" t="s">
        <v>739</v>
      </c>
      <c r="G167" s="171"/>
    </row>
    <row r="168" spans="5:7" s="19" customFormat="1" ht="13.5" customHeight="1">
      <c r="E168" s="176"/>
      <c r="F168" s="19" t="s">
        <v>756</v>
      </c>
      <c r="G168" s="171">
        <v>720</v>
      </c>
    </row>
    <row r="169" spans="3:7" s="19" customFormat="1" ht="8.25" customHeight="1">
      <c r="C169" s="184"/>
      <c r="G169" s="23"/>
    </row>
    <row r="170" spans="5:7" s="19" customFormat="1" ht="15" customHeight="1">
      <c r="E170" s="156" t="s">
        <v>341</v>
      </c>
      <c r="F170" s="169"/>
      <c r="G170" s="172">
        <f>SUM(G158:G169)</f>
        <v>10785</v>
      </c>
    </row>
    <row r="171" s="19" customFormat="1" ht="7.5" customHeight="1">
      <c r="G171" s="170"/>
    </row>
    <row r="172" spans="4:7" s="166" customFormat="1" ht="18" customHeight="1">
      <c r="D172" s="157" t="s">
        <v>551</v>
      </c>
      <c r="E172" s="1209" t="s">
        <v>552</v>
      </c>
      <c r="G172" s="1215"/>
    </row>
    <row r="173" spans="3:7" s="19" customFormat="1" ht="18.75" customHeight="1">
      <c r="C173" s="184"/>
      <c r="E173" s="19" t="s">
        <v>28</v>
      </c>
      <c r="F173" s="391" t="s">
        <v>613</v>
      </c>
      <c r="G173" s="171"/>
    </row>
    <row r="174" spans="6:7" s="19" customFormat="1" ht="13.5" customHeight="1">
      <c r="F174" s="391" t="s">
        <v>342</v>
      </c>
      <c r="G174" s="171"/>
    </row>
    <row r="175" spans="6:7" s="19" customFormat="1" ht="19.5" customHeight="1">
      <c r="F175" s="391" t="s">
        <v>343</v>
      </c>
      <c r="G175" s="171"/>
    </row>
    <row r="176" spans="6:7" s="19" customFormat="1" ht="12.75">
      <c r="F176" s="19" t="s">
        <v>344</v>
      </c>
      <c r="G176" s="171">
        <v>1575</v>
      </c>
    </row>
    <row r="177" spans="6:7" s="19" customFormat="1" ht="12.75">
      <c r="F177" s="19" t="s">
        <v>345</v>
      </c>
      <c r="G177" s="171">
        <v>3937</v>
      </c>
    </row>
    <row r="178" spans="6:7" s="19" customFormat="1" ht="12.75">
      <c r="F178" s="19" t="s">
        <v>346</v>
      </c>
      <c r="G178" s="171">
        <v>1613</v>
      </c>
    </row>
    <row r="179" spans="6:7" s="19" customFormat="1" ht="12.75">
      <c r="F179" s="19" t="s">
        <v>347</v>
      </c>
      <c r="G179" s="171">
        <v>1865</v>
      </c>
    </row>
    <row r="180" spans="6:7" s="19" customFormat="1" ht="19.5" customHeight="1">
      <c r="F180" s="391" t="s">
        <v>348</v>
      </c>
      <c r="G180" s="171"/>
    </row>
    <row r="181" spans="6:7" s="19" customFormat="1" ht="12.75">
      <c r="F181" s="19" t="s">
        <v>589</v>
      </c>
      <c r="G181" s="171">
        <v>61300</v>
      </c>
    </row>
    <row r="182" spans="6:7" s="19" customFormat="1" ht="19.5" customHeight="1">
      <c r="F182" s="391" t="s">
        <v>590</v>
      </c>
      <c r="G182" s="171"/>
    </row>
    <row r="183" spans="6:7" s="19" customFormat="1" ht="12.75">
      <c r="F183" s="19" t="s">
        <v>592</v>
      </c>
      <c r="G183" s="19">
        <v>414</v>
      </c>
    </row>
    <row r="184" spans="3:7" s="19" customFormat="1" ht="21" customHeight="1">
      <c r="C184" s="184"/>
      <c r="E184" s="19" t="s">
        <v>28</v>
      </c>
      <c r="F184" s="391" t="s">
        <v>614</v>
      </c>
      <c r="G184" s="171"/>
    </row>
    <row r="185" spans="6:7" s="19" customFormat="1" ht="18" customHeight="1">
      <c r="F185" s="391" t="s">
        <v>590</v>
      </c>
      <c r="G185" s="171"/>
    </row>
    <row r="186" spans="6:7" s="19" customFormat="1" ht="12.75">
      <c r="F186" s="19" t="s">
        <v>591</v>
      </c>
      <c r="G186" s="19">
        <v>150</v>
      </c>
    </row>
    <row r="187" spans="3:7" s="19" customFormat="1" ht="4.5" customHeight="1">
      <c r="C187" s="184"/>
      <c r="G187" s="23"/>
    </row>
    <row r="188" spans="5:7" s="19" customFormat="1" ht="18.75" customHeight="1">
      <c r="E188" s="156" t="s">
        <v>349</v>
      </c>
      <c r="F188" s="17"/>
      <c r="G188" s="172">
        <f>SUM(G173:G187)</f>
        <v>70854</v>
      </c>
    </row>
    <row r="189" s="19" customFormat="1" ht="3.75" customHeight="1">
      <c r="G189" s="171"/>
    </row>
    <row r="190" spans="4:7" s="166" customFormat="1" ht="24" customHeight="1">
      <c r="D190" s="157" t="s">
        <v>553</v>
      </c>
      <c r="E190" s="1209" t="s">
        <v>350</v>
      </c>
      <c r="G190" s="1215"/>
    </row>
    <row r="191" spans="5:7" s="19" customFormat="1" ht="18.75" customHeight="1">
      <c r="E191" s="176" t="s">
        <v>28</v>
      </c>
      <c r="F191" s="19" t="s">
        <v>644</v>
      </c>
      <c r="G191" s="171">
        <v>2427</v>
      </c>
    </row>
    <row r="192" spans="5:6" s="19" customFormat="1" ht="18.75" customHeight="1">
      <c r="E192" s="176" t="s">
        <v>28</v>
      </c>
      <c r="F192" s="391" t="s">
        <v>645</v>
      </c>
    </row>
    <row r="193" spans="1:7" s="19" customFormat="1" ht="12.75">
      <c r="A193" s="21"/>
      <c r="B193" s="175"/>
      <c r="F193" s="19" t="s">
        <v>554</v>
      </c>
      <c r="G193" s="171">
        <v>16551</v>
      </c>
    </row>
    <row r="194" spans="1:7" s="19" customFormat="1" ht="12.75">
      <c r="A194" s="21"/>
      <c r="B194" s="175"/>
      <c r="F194" s="19" t="s">
        <v>555</v>
      </c>
      <c r="G194" s="171">
        <v>108</v>
      </c>
    </row>
    <row r="195" spans="1:7" s="19" customFormat="1" ht="12.75">
      <c r="A195" s="21"/>
      <c r="B195" s="175"/>
      <c r="F195" s="19" t="s">
        <v>593</v>
      </c>
      <c r="G195" s="171">
        <v>972</v>
      </c>
    </row>
    <row r="196" spans="1:7" s="19" customFormat="1" ht="12.75">
      <c r="A196" s="21"/>
      <c r="B196" s="175"/>
      <c r="F196" s="19" t="s">
        <v>757</v>
      </c>
      <c r="G196" s="171"/>
    </row>
    <row r="197" spans="1:7" s="19" customFormat="1" ht="12.75">
      <c r="A197" s="21"/>
      <c r="B197" s="175"/>
      <c r="F197" s="19" t="s">
        <v>758</v>
      </c>
      <c r="G197" s="171">
        <v>194</v>
      </c>
    </row>
    <row r="198" spans="5:6" s="19" customFormat="1" ht="19.5" customHeight="1">
      <c r="E198" s="176" t="s">
        <v>28</v>
      </c>
      <c r="F198" s="391" t="s">
        <v>646</v>
      </c>
    </row>
    <row r="199" spans="1:7" s="19" customFormat="1" ht="12.75">
      <c r="A199" s="21"/>
      <c r="B199" s="175"/>
      <c r="F199" s="19" t="s">
        <v>594</v>
      </c>
      <c r="G199" s="171">
        <v>152</v>
      </c>
    </row>
    <row r="200" spans="3:7" s="19" customFormat="1" ht="4.5" customHeight="1">
      <c r="C200" s="184"/>
      <c r="G200" s="23"/>
    </row>
    <row r="201" spans="5:7" s="19" customFormat="1" ht="20.25" customHeight="1">
      <c r="E201" s="156" t="s">
        <v>351</v>
      </c>
      <c r="F201" s="17"/>
      <c r="G201" s="172">
        <f>SUM(G190:G200)</f>
        <v>20404</v>
      </c>
    </row>
    <row r="202" spans="1:7" s="19" customFormat="1" ht="8.25" customHeight="1">
      <c r="A202" s="21"/>
      <c r="B202" s="175"/>
      <c r="G202" s="171"/>
    </row>
    <row r="203" spans="1:7" s="448" customFormat="1" ht="18.75" customHeight="1">
      <c r="A203" s="472"/>
      <c r="B203" s="472"/>
      <c r="C203" s="474" t="s">
        <v>352</v>
      </c>
      <c r="D203" s="473"/>
      <c r="E203" s="473"/>
      <c r="F203" s="474"/>
      <c r="G203" s="475">
        <f>+G201+G188+G170</f>
        <v>102043</v>
      </c>
    </row>
    <row r="204" spans="1:7" s="19" customFormat="1" ht="9" customHeight="1">
      <c r="A204" s="21"/>
      <c r="B204" s="175"/>
      <c r="G204" s="171"/>
    </row>
    <row r="205" spans="2:7" s="448" customFormat="1" ht="13.5">
      <c r="B205" s="448" t="s">
        <v>801</v>
      </c>
      <c r="C205" s="466"/>
      <c r="G205" s="467">
        <f>+G203+G154+G125</f>
        <v>3597541</v>
      </c>
    </row>
    <row r="206" spans="2:7" s="19" customFormat="1" ht="6" customHeight="1">
      <c r="B206" s="169"/>
      <c r="C206" s="169"/>
      <c r="D206" s="169"/>
      <c r="E206" s="169"/>
      <c r="F206" s="169"/>
      <c r="G206" s="23"/>
    </row>
    <row r="207" spans="3:7" s="19" customFormat="1" ht="12.75">
      <c r="C207" s="184"/>
      <c r="D207" s="184"/>
      <c r="E207" s="184"/>
      <c r="F207" s="184"/>
      <c r="G207" s="171"/>
    </row>
    <row r="208" spans="2:7" s="461" customFormat="1" ht="18.75" customHeight="1">
      <c r="B208" s="461" t="s">
        <v>360</v>
      </c>
      <c r="C208" s="463" t="s">
        <v>361</v>
      </c>
      <c r="D208" s="464"/>
      <c r="E208" s="464"/>
      <c r="G208" s="465"/>
    </row>
    <row r="209" spans="1:7" s="432" customFormat="1" ht="16.5" customHeight="1">
      <c r="A209" s="435"/>
      <c r="B209" s="446"/>
      <c r="C209" s="435" t="s">
        <v>362</v>
      </c>
      <c r="D209" s="437" t="s">
        <v>363</v>
      </c>
      <c r="G209" s="434"/>
    </row>
    <row r="210" spans="4:7" s="19" customFormat="1" ht="17.25" customHeight="1">
      <c r="D210" s="21" t="s">
        <v>364</v>
      </c>
      <c r="E210" s="391" t="s">
        <v>365</v>
      </c>
      <c r="F210" s="184"/>
      <c r="G210" s="171"/>
    </row>
    <row r="211" spans="6:7" s="19" customFormat="1" ht="12.75">
      <c r="F211" s="19" t="s">
        <v>367</v>
      </c>
      <c r="G211" s="171">
        <v>50000</v>
      </c>
    </row>
    <row r="212" spans="6:7" s="19" customFormat="1" ht="12.75">
      <c r="F212" s="19" t="s">
        <v>368</v>
      </c>
      <c r="G212" s="171">
        <v>51000</v>
      </c>
    </row>
    <row r="213" spans="6:7" s="19" customFormat="1" ht="5.25" customHeight="1">
      <c r="F213" s="184"/>
      <c r="G213" s="23"/>
    </row>
    <row r="214" spans="3:7" s="19" customFormat="1" ht="16.5" customHeight="1">
      <c r="C214" s="429"/>
      <c r="D214" s="17"/>
      <c r="E214" s="17" t="s">
        <v>369</v>
      </c>
      <c r="F214" s="17"/>
      <c r="G214" s="172">
        <f>SUM(G210:G213)</f>
        <v>101000</v>
      </c>
    </row>
    <row r="215" spans="1:7" s="448" customFormat="1" ht="22.5" customHeight="1">
      <c r="A215" s="472"/>
      <c r="B215" s="468"/>
      <c r="C215" s="459" t="s">
        <v>210</v>
      </c>
      <c r="D215" s="473"/>
      <c r="E215" s="473"/>
      <c r="F215" s="474"/>
      <c r="G215" s="475">
        <f>+G214</f>
        <v>101000</v>
      </c>
    </row>
    <row r="216" s="19" customFormat="1" ht="9" customHeight="1">
      <c r="G216" s="171"/>
    </row>
    <row r="217" spans="2:7" s="447" customFormat="1" ht="13.5">
      <c r="B217" s="448" t="s">
        <v>370</v>
      </c>
      <c r="C217" s="448"/>
      <c r="D217" s="448"/>
      <c r="E217" s="448"/>
      <c r="F217" s="448"/>
      <c r="G217" s="449">
        <f>+G215+G205</f>
        <v>3698541</v>
      </c>
    </row>
    <row r="218" spans="2:7" s="19" customFormat="1" ht="6.75" customHeight="1">
      <c r="B218" s="17"/>
      <c r="C218" s="17"/>
      <c r="D218" s="17"/>
      <c r="E218" s="17"/>
      <c r="F218" s="17"/>
      <c r="G218" s="173"/>
    </row>
    <row r="219" spans="2:7" s="19" customFormat="1" ht="6.75" customHeight="1">
      <c r="B219" s="21"/>
      <c r="C219" s="21"/>
      <c r="D219" s="21"/>
      <c r="E219" s="21"/>
      <c r="F219" s="21"/>
      <c r="G219" s="171"/>
    </row>
    <row r="220" spans="2:7" s="568" customFormat="1" ht="15" customHeight="1">
      <c r="B220" s="569" t="s">
        <v>30</v>
      </c>
      <c r="C220" s="570"/>
      <c r="D220" s="569"/>
      <c r="E220" s="569"/>
      <c r="F220" s="569"/>
      <c r="G220" s="571">
        <f>+G217+G37</f>
        <v>3863379</v>
      </c>
    </row>
    <row r="221" spans="1:7" s="19" customFormat="1" ht="6.75" customHeight="1">
      <c r="A221" s="21"/>
      <c r="B221" s="169"/>
      <c r="C221" s="169"/>
      <c r="D221" s="177"/>
      <c r="E221" s="177"/>
      <c r="F221" s="17"/>
      <c r="G221" s="23"/>
    </row>
    <row r="222" spans="1:7" s="19" customFormat="1" ht="12.75">
      <c r="A222" s="21"/>
      <c r="D222" s="184"/>
      <c r="E222" s="184"/>
      <c r="F222" s="21"/>
      <c r="G222" s="171"/>
    </row>
    <row r="223" spans="4:7" s="19" customFormat="1" ht="12.75">
      <c r="D223" s="184"/>
      <c r="E223" s="184"/>
      <c r="G223" s="171"/>
    </row>
  </sheetData>
  <sheetProtection/>
  <mergeCells count="8">
    <mergeCell ref="D20:F20"/>
    <mergeCell ref="D124:F124"/>
    <mergeCell ref="A2:D2"/>
    <mergeCell ref="A5:G5"/>
    <mergeCell ref="A6:F6"/>
    <mergeCell ref="F7:G7"/>
    <mergeCell ref="A8:C8"/>
    <mergeCell ref="A9:D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5.625" style="24" customWidth="1"/>
    <col min="2" max="2" width="36.25390625" style="24" customWidth="1"/>
    <col min="3" max="3" width="13.875" style="24" customWidth="1"/>
    <col min="4" max="4" width="13.875" style="27" customWidth="1"/>
    <col min="5" max="5" width="9.875" style="24" customWidth="1"/>
    <col min="6" max="6" width="11.375" style="24" customWidth="1"/>
    <col min="7" max="7" width="11.75390625" style="24" customWidth="1"/>
    <col min="8" max="8" width="13.125" style="24" customWidth="1"/>
    <col min="9" max="9" width="13.00390625" style="24" customWidth="1"/>
    <col min="10" max="10" width="12.00390625" style="24" customWidth="1"/>
    <col min="11" max="11" width="11.25390625" style="24" customWidth="1"/>
    <col min="12" max="12" width="11.625" style="24" customWidth="1"/>
    <col min="13" max="16384" width="9.125" style="24" customWidth="1"/>
  </cols>
  <sheetData>
    <row r="1" spans="4:12" ht="20.25" customHeight="1">
      <c r="D1" s="25"/>
      <c r="K1" s="26"/>
      <c r="L1" s="154" t="s">
        <v>851</v>
      </c>
    </row>
    <row r="2" spans="11:12" ht="15" customHeight="1">
      <c r="K2" s="28"/>
      <c r="L2" s="152" t="s">
        <v>258</v>
      </c>
    </row>
    <row r="3" spans="1:12" s="214" customFormat="1" ht="18.75" customHeight="1">
      <c r="A3" s="1252" t="s">
        <v>773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</row>
    <row r="4" spans="1:11" s="29" customFormat="1" ht="11.25" customHeight="1">
      <c r="A4" s="30"/>
      <c r="B4" s="30"/>
      <c r="C4" s="30"/>
      <c r="D4" s="30"/>
      <c r="E4" s="31"/>
      <c r="F4" s="31"/>
      <c r="G4" s="31"/>
      <c r="H4" s="31"/>
      <c r="I4" s="31"/>
      <c r="K4" s="31"/>
    </row>
    <row r="5" spans="1:12" s="29" customFormat="1" ht="18.75" customHeight="1" thickBot="1">
      <c r="A5" s="212"/>
      <c r="B5" s="212"/>
      <c r="C5" s="476"/>
      <c r="D5" s="476"/>
      <c r="E5" s="476"/>
      <c r="F5" s="476"/>
      <c r="G5" s="476"/>
      <c r="H5" s="476"/>
      <c r="I5" s="476"/>
      <c r="J5" s="476"/>
      <c r="K5" s="213"/>
      <c r="L5" s="240" t="s">
        <v>32</v>
      </c>
    </row>
    <row r="6" spans="1:12" s="219" customFormat="1" ht="12">
      <c r="A6" s="215" t="s">
        <v>268</v>
      </c>
      <c r="B6" s="216"/>
      <c r="C6" s="216" t="s">
        <v>27</v>
      </c>
      <c r="D6" s="216" t="s">
        <v>29</v>
      </c>
      <c r="E6" s="216" t="s">
        <v>400</v>
      </c>
      <c r="F6" s="216" t="s">
        <v>33</v>
      </c>
      <c r="G6" s="216" t="s">
        <v>69</v>
      </c>
      <c r="H6" s="216" t="s">
        <v>27</v>
      </c>
      <c r="I6" s="216" t="s">
        <v>29</v>
      </c>
      <c r="J6" s="217" t="s">
        <v>35</v>
      </c>
      <c r="K6" s="395" t="s">
        <v>147</v>
      </c>
      <c r="L6" s="218" t="s">
        <v>36</v>
      </c>
    </row>
    <row r="7" spans="1:12" s="219" customFormat="1" ht="12">
      <c r="A7" s="220" t="s">
        <v>261</v>
      </c>
      <c r="B7" s="221" t="s">
        <v>172</v>
      </c>
      <c r="C7" s="221" t="s">
        <v>399</v>
      </c>
      <c r="D7" s="221" t="s">
        <v>399</v>
      </c>
      <c r="E7" s="221" t="s">
        <v>37</v>
      </c>
      <c r="F7" s="221" t="s">
        <v>37</v>
      </c>
      <c r="G7" s="221" t="s">
        <v>37</v>
      </c>
      <c r="H7" s="221" t="s">
        <v>401</v>
      </c>
      <c r="I7" s="221" t="s">
        <v>401</v>
      </c>
      <c r="J7" s="222" t="s">
        <v>38</v>
      </c>
      <c r="K7" s="396" t="s">
        <v>37</v>
      </c>
      <c r="L7" s="223" t="s">
        <v>39</v>
      </c>
    </row>
    <row r="8" spans="1:12" s="219" customFormat="1" ht="12">
      <c r="A8" s="224"/>
      <c r="B8" s="225"/>
      <c r="C8" s="221" t="s">
        <v>403</v>
      </c>
      <c r="D8" s="221" t="s">
        <v>403</v>
      </c>
      <c r="E8" s="221"/>
      <c r="F8" s="221"/>
      <c r="G8" s="221"/>
      <c r="H8" s="221" t="s">
        <v>402</v>
      </c>
      <c r="I8" s="221" t="s">
        <v>402</v>
      </c>
      <c r="J8" s="222" t="s">
        <v>37</v>
      </c>
      <c r="K8" s="396"/>
      <c r="L8" s="226"/>
    </row>
    <row r="9" spans="1:12" s="219" customFormat="1" ht="12">
      <c r="A9" s="224"/>
      <c r="B9" s="225"/>
      <c r="C9" s="221" t="s">
        <v>404</v>
      </c>
      <c r="D9" s="221" t="s">
        <v>404</v>
      </c>
      <c r="E9" s="221"/>
      <c r="F9" s="221"/>
      <c r="G9" s="221" t="s">
        <v>295</v>
      </c>
      <c r="H9" s="221"/>
      <c r="I9" s="221"/>
      <c r="J9" s="222" t="s">
        <v>39</v>
      </c>
      <c r="K9" s="397"/>
      <c r="L9" s="226"/>
    </row>
    <row r="10" spans="1:12" s="219" customFormat="1" ht="12.75">
      <c r="A10" s="227"/>
      <c r="B10" s="228"/>
      <c r="C10" s="477" t="s">
        <v>305</v>
      </c>
      <c r="D10" s="477" t="s">
        <v>313</v>
      </c>
      <c r="E10" s="477" t="s">
        <v>314</v>
      </c>
      <c r="F10" s="477" t="s">
        <v>336</v>
      </c>
      <c r="G10" s="477" t="s">
        <v>353</v>
      </c>
      <c r="H10" s="477" t="s">
        <v>356</v>
      </c>
      <c r="I10" s="477" t="s">
        <v>359</v>
      </c>
      <c r="J10" s="478" t="s">
        <v>535</v>
      </c>
      <c r="K10" s="477" t="s">
        <v>360</v>
      </c>
      <c r="L10" s="479" t="s">
        <v>536</v>
      </c>
    </row>
    <row r="11" spans="1:12" s="235" customFormat="1" ht="27.75" customHeight="1">
      <c r="A11" s="229" t="s">
        <v>263</v>
      </c>
      <c r="B11" s="788" t="s">
        <v>635</v>
      </c>
      <c r="C11" s="230"/>
      <c r="D11" s="231"/>
      <c r="E11" s="230"/>
      <c r="F11" s="230">
        <v>107453</v>
      </c>
      <c r="G11" s="230"/>
      <c r="H11" s="230"/>
      <c r="I11" s="230"/>
      <c r="J11" s="232">
        <f>SUM(C11:I11)</f>
        <v>107453</v>
      </c>
      <c r="K11" s="398"/>
      <c r="L11" s="234">
        <f>+K11+J11</f>
        <v>107453</v>
      </c>
    </row>
    <row r="12" spans="1:12" s="235" customFormat="1" ht="27.75" customHeight="1">
      <c r="A12" s="229">
        <v>2</v>
      </c>
      <c r="B12" s="483" t="s">
        <v>437</v>
      </c>
      <c r="C12" s="230"/>
      <c r="D12" s="231"/>
      <c r="E12" s="230"/>
      <c r="F12" s="230">
        <v>1258</v>
      </c>
      <c r="G12" s="230"/>
      <c r="H12" s="230"/>
      <c r="I12" s="230"/>
      <c r="J12" s="232">
        <f aca="true" t="shared" si="0" ref="J12:J19">SUM(C12:I12)</f>
        <v>1258</v>
      </c>
      <c r="K12" s="398"/>
      <c r="L12" s="234">
        <f aca="true" t="shared" si="1" ref="L12:L19">+K12+J12</f>
        <v>1258</v>
      </c>
    </row>
    <row r="13" spans="1:12" s="235" customFormat="1" ht="27.75" customHeight="1">
      <c r="A13" s="229">
        <v>3</v>
      </c>
      <c r="B13" s="484" t="s">
        <v>439</v>
      </c>
      <c r="C13" s="230"/>
      <c r="D13" s="231"/>
      <c r="E13" s="230"/>
      <c r="F13" s="230">
        <v>2135</v>
      </c>
      <c r="G13" s="230"/>
      <c r="H13" s="230"/>
      <c r="I13" s="230"/>
      <c r="J13" s="232">
        <f t="shared" si="0"/>
        <v>2135</v>
      </c>
      <c r="K13" s="398"/>
      <c r="L13" s="234">
        <f t="shared" si="1"/>
        <v>2135</v>
      </c>
    </row>
    <row r="14" spans="1:12" s="235" customFormat="1" ht="27.75" customHeight="1">
      <c r="A14" s="229">
        <v>4</v>
      </c>
      <c r="B14" s="485" t="s">
        <v>611</v>
      </c>
      <c r="C14" s="230"/>
      <c r="D14" s="231"/>
      <c r="E14" s="230"/>
      <c r="F14" s="230">
        <v>3500</v>
      </c>
      <c r="G14" s="230"/>
      <c r="H14" s="230"/>
      <c r="I14" s="230"/>
      <c r="J14" s="232">
        <f t="shared" si="0"/>
        <v>3500</v>
      </c>
      <c r="K14" s="398"/>
      <c r="L14" s="234">
        <f t="shared" si="1"/>
        <v>3500</v>
      </c>
    </row>
    <row r="15" spans="1:12" s="235" customFormat="1" ht="27.75" customHeight="1">
      <c r="A15" s="229">
        <v>5</v>
      </c>
      <c r="B15" s="485" t="s">
        <v>438</v>
      </c>
      <c r="C15" s="230"/>
      <c r="D15" s="231"/>
      <c r="E15" s="230"/>
      <c r="F15" s="230">
        <v>2276</v>
      </c>
      <c r="G15" s="230"/>
      <c r="H15" s="230"/>
      <c r="I15" s="230"/>
      <c r="J15" s="232">
        <f t="shared" si="0"/>
        <v>2276</v>
      </c>
      <c r="K15" s="398"/>
      <c r="L15" s="234">
        <f t="shared" si="1"/>
        <v>2276</v>
      </c>
    </row>
    <row r="16" spans="1:12" s="235" customFormat="1" ht="27.75" customHeight="1">
      <c r="A16" s="229">
        <v>6</v>
      </c>
      <c r="B16" s="485" t="s">
        <v>609</v>
      </c>
      <c r="C16" s="230"/>
      <c r="D16" s="231"/>
      <c r="E16" s="230"/>
      <c r="F16" s="230">
        <v>2913</v>
      </c>
      <c r="G16" s="230"/>
      <c r="H16" s="230"/>
      <c r="I16" s="230"/>
      <c r="J16" s="232">
        <f t="shared" si="0"/>
        <v>2913</v>
      </c>
      <c r="K16" s="398"/>
      <c r="L16" s="234">
        <f t="shared" si="1"/>
        <v>2913</v>
      </c>
    </row>
    <row r="17" spans="1:12" s="235" customFormat="1" ht="27.75" customHeight="1">
      <c r="A17" s="236">
        <v>7</v>
      </c>
      <c r="B17" s="237" t="s">
        <v>265</v>
      </c>
      <c r="C17" s="233"/>
      <c r="D17" s="232"/>
      <c r="E17" s="233"/>
      <c r="F17" s="233">
        <v>25000</v>
      </c>
      <c r="G17" s="233"/>
      <c r="H17" s="233"/>
      <c r="I17" s="233"/>
      <c r="J17" s="232">
        <f t="shared" si="0"/>
        <v>25000</v>
      </c>
      <c r="K17" s="399"/>
      <c r="L17" s="234">
        <f t="shared" si="1"/>
        <v>25000</v>
      </c>
    </row>
    <row r="18" spans="1:12" s="235" customFormat="1" ht="28.5" customHeight="1">
      <c r="A18" s="491" t="s">
        <v>276</v>
      </c>
      <c r="B18" s="413" t="s">
        <v>304</v>
      </c>
      <c r="C18" s="233">
        <v>8473</v>
      </c>
      <c r="D18" s="232"/>
      <c r="E18" s="233"/>
      <c r="F18" s="233">
        <v>11830</v>
      </c>
      <c r="G18" s="233"/>
      <c r="H18" s="233"/>
      <c r="I18" s="233"/>
      <c r="J18" s="232">
        <f t="shared" si="0"/>
        <v>20303</v>
      </c>
      <c r="K18" s="399"/>
      <c r="L18" s="234">
        <f t="shared" si="1"/>
        <v>20303</v>
      </c>
    </row>
    <row r="19" spans="1:12" s="235" customFormat="1" ht="28.5" customHeight="1" thickBot="1">
      <c r="A19" s="1045" t="s">
        <v>277</v>
      </c>
      <c r="B19" s="1044" t="s">
        <v>636</v>
      </c>
      <c r="C19" s="239"/>
      <c r="D19" s="239"/>
      <c r="E19" s="239"/>
      <c r="F19" s="239"/>
      <c r="G19" s="239"/>
      <c r="H19" s="239"/>
      <c r="I19" s="239"/>
      <c r="J19" s="238">
        <f t="shared" si="0"/>
        <v>0</v>
      </c>
      <c r="K19" s="400"/>
      <c r="L19" s="234">
        <f t="shared" si="1"/>
        <v>0</v>
      </c>
    </row>
    <row r="20" spans="1:12" s="29" customFormat="1" ht="31.5" customHeight="1" thickBot="1">
      <c r="A20" s="414"/>
      <c r="B20" s="415" t="s">
        <v>63</v>
      </c>
      <c r="C20" s="416">
        <f aca="true" t="shared" si="2" ref="C20:J20">SUM(C11:C19)</f>
        <v>8473</v>
      </c>
      <c r="D20" s="416">
        <f t="shared" si="2"/>
        <v>0</v>
      </c>
      <c r="E20" s="416">
        <f t="shared" si="2"/>
        <v>0</v>
      </c>
      <c r="F20" s="416">
        <f t="shared" si="2"/>
        <v>156365</v>
      </c>
      <c r="G20" s="416">
        <f t="shared" si="2"/>
        <v>0</v>
      </c>
      <c r="H20" s="416">
        <f t="shared" si="2"/>
        <v>0</v>
      </c>
      <c r="I20" s="416">
        <f t="shared" si="2"/>
        <v>0</v>
      </c>
      <c r="J20" s="416">
        <f t="shared" si="2"/>
        <v>164838</v>
      </c>
      <c r="K20" s="417"/>
      <c r="L20" s="418">
        <f>+K20+J20</f>
        <v>164838</v>
      </c>
    </row>
    <row r="21" spans="1:12" s="235" customFormat="1" ht="24" customHeight="1" thickBot="1">
      <c r="A21" s="1046" t="s">
        <v>278</v>
      </c>
      <c r="B21" s="423" t="s">
        <v>56</v>
      </c>
      <c r="C21" s="424">
        <v>2055998</v>
      </c>
      <c r="D21" s="424">
        <v>0</v>
      </c>
      <c r="E21" s="424">
        <v>1439500</v>
      </c>
      <c r="F21" s="424">
        <v>102043</v>
      </c>
      <c r="G21" s="424">
        <v>0</v>
      </c>
      <c r="H21" s="424">
        <v>0</v>
      </c>
      <c r="I21" s="424">
        <v>0</v>
      </c>
      <c r="J21" s="416">
        <f>SUM(C21:I21)</f>
        <v>3597541</v>
      </c>
      <c r="K21" s="425">
        <v>101000</v>
      </c>
      <c r="L21" s="418">
        <f>+K21+J21</f>
        <v>3698541</v>
      </c>
    </row>
    <row r="22" spans="1:12" s="29" customFormat="1" ht="32.25" customHeight="1" thickBot="1">
      <c r="A22" s="419"/>
      <c r="B22" s="420" t="s">
        <v>64</v>
      </c>
      <c r="C22" s="421">
        <f>+C21+C20</f>
        <v>2064471</v>
      </c>
      <c r="D22" s="421">
        <f aca="true" t="shared" si="3" ref="D22:J22">+D21+D20</f>
        <v>0</v>
      </c>
      <c r="E22" s="421">
        <f t="shared" si="3"/>
        <v>1439500</v>
      </c>
      <c r="F22" s="421">
        <f t="shared" si="3"/>
        <v>258408</v>
      </c>
      <c r="G22" s="421">
        <f t="shared" si="3"/>
        <v>0</v>
      </c>
      <c r="H22" s="421">
        <f t="shared" si="3"/>
        <v>0</v>
      </c>
      <c r="I22" s="421">
        <f t="shared" si="3"/>
        <v>0</v>
      </c>
      <c r="J22" s="421">
        <f t="shared" si="3"/>
        <v>3762379</v>
      </c>
      <c r="K22" s="421">
        <f>+K21+K20</f>
        <v>101000</v>
      </c>
      <c r="L22" s="422">
        <f>+K22+J22</f>
        <v>3863379</v>
      </c>
    </row>
  </sheetData>
  <sheetProtection/>
  <mergeCells count="1">
    <mergeCell ref="A3:L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7"/>
  <sheetViews>
    <sheetView zoomScale="112" zoomScaleNormal="112" zoomScalePageLayoutView="0" workbookViewId="0" topLeftCell="A1">
      <pane ySplit="11" topLeftCell="A1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3.75390625" style="798" customWidth="1"/>
    <col min="2" max="2" width="3.375" style="794" customWidth="1"/>
    <col min="3" max="3" width="4.125" style="794" customWidth="1"/>
    <col min="4" max="4" width="5.625" style="794" customWidth="1"/>
    <col min="5" max="5" width="4.75390625" style="798" customWidth="1"/>
    <col min="6" max="6" width="2.625" style="798" customWidth="1"/>
    <col min="7" max="7" width="2.375" style="798" customWidth="1"/>
    <col min="8" max="8" width="53.625" style="798" customWidth="1"/>
    <col min="9" max="9" width="14.625" style="798" customWidth="1"/>
    <col min="10" max="17" width="9.125" style="798" customWidth="1"/>
    <col min="18" max="18" width="9.00390625" style="798" customWidth="1"/>
    <col min="19" max="16384" width="9.125" style="798" customWidth="1"/>
  </cols>
  <sheetData>
    <row r="1" spans="1:9" ht="21" customHeight="1">
      <c r="A1" s="875"/>
      <c r="B1" s="876"/>
      <c r="C1" s="876"/>
      <c r="D1" s="876"/>
      <c r="E1" s="877"/>
      <c r="F1" s="875"/>
      <c r="G1" s="875"/>
      <c r="H1" s="875"/>
      <c r="I1" s="878" t="s">
        <v>850</v>
      </c>
    </row>
    <row r="2" spans="1:9" ht="15" customHeight="1">
      <c r="A2" s="875"/>
      <c r="B2" s="876"/>
      <c r="C2" s="876"/>
      <c r="D2" s="876"/>
      <c r="E2" s="817"/>
      <c r="F2" s="439"/>
      <c r="G2" s="875"/>
      <c r="H2" s="879"/>
      <c r="I2" s="880" t="s">
        <v>258</v>
      </c>
    </row>
    <row r="3" spans="1:8" ht="15" customHeight="1">
      <c r="A3" s="875"/>
      <c r="B3" s="876"/>
      <c r="C3" s="881"/>
      <c r="D3" s="876"/>
      <c r="E3" s="875"/>
      <c r="F3" s="875"/>
      <c r="G3" s="875"/>
      <c r="H3" s="875"/>
    </row>
    <row r="4" spans="1:9" ht="15.75" customHeight="1">
      <c r="A4" s="1254" t="s">
        <v>772</v>
      </c>
      <c r="B4" s="1254"/>
      <c r="C4" s="1254"/>
      <c r="D4" s="1254"/>
      <c r="E4" s="1254"/>
      <c r="F4" s="1254"/>
      <c r="G4" s="1254"/>
      <c r="H4" s="1254"/>
      <c r="I4" s="1255"/>
    </row>
    <row r="5" spans="1:9" ht="14.25" customHeight="1">
      <c r="A5" s="1254" t="s">
        <v>77</v>
      </c>
      <c r="B5" s="1254"/>
      <c r="C5" s="1254"/>
      <c r="D5" s="1254"/>
      <c r="E5" s="1254"/>
      <c r="F5" s="1254"/>
      <c r="G5" s="1254"/>
      <c r="H5" s="1254"/>
      <c r="I5" s="1256"/>
    </row>
    <row r="6" spans="1:9" ht="13.5">
      <c r="A6" s="799"/>
      <c r="B6" s="882"/>
      <c r="C6" s="882"/>
      <c r="D6" s="883"/>
      <c r="E6" s="799"/>
      <c r="F6" s="799"/>
      <c r="G6" s="799"/>
      <c r="H6" s="799"/>
      <c r="I6" s="800"/>
    </row>
    <row r="7" spans="1:9" ht="12.75">
      <c r="A7" s="884"/>
      <c r="B7" s="885"/>
      <c r="C7" s="885"/>
      <c r="D7" s="885"/>
      <c r="E7" s="884"/>
      <c r="F7" s="884"/>
      <c r="G7" s="884"/>
      <c r="H7" s="884"/>
      <c r="I7" s="886" t="s">
        <v>198</v>
      </c>
    </row>
    <row r="8" spans="1:9" ht="12.75">
      <c r="A8" s="887"/>
      <c r="B8" s="888"/>
      <c r="C8" s="888"/>
      <c r="D8" s="888"/>
      <c r="E8" s="887"/>
      <c r="F8" s="887"/>
      <c r="G8" s="887"/>
      <c r="H8" s="887"/>
      <c r="I8" s="889" t="s">
        <v>803</v>
      </c>
    </row>
    <row r="9" spans="1:9" ht="12.75">
      <c r="A9" s="1257" t="s">
        <v>268</v>
      </c>
      <c r="B9" s="1257"/>
      <c r="C9" s="890" t="s">
        <v>24</v>
      </c>
      <c r="D9" s="890" t="s">
        <v>66</v>
      </c>
      <c r="E9" s="891"/>
      <c r="F9" s="891"/>
      <c r="G9" s="891"/>
      <c r="H9" s="891" t="s">
        <v>42</v>
      </c>
      <c r="I9" s="892" t="s">
        <v>293</v>
      </c>
    </row>
    <row r="10" spans="1:9" ht="12.75">
      <c r="A10" s="891"/>
      <c r="B10" s="890"/>
      <c r="C10" s="890" t="s">
        <v>25</v>
      </c>
      <c r="D10" s="890" t="s">
        <v>67</v>
      </c>
      <c r="E10" s="891"/>
      <c r="F10" s="891"/>
      <c r="G10" s="891"/>
      <c r="H10" s="891"/>
      <c r="I10" s="892" t="s">
        <v>65</v>
      </c>
    </row>
    <row r="11" spans="1:9" ht="5.25" customHeight="1">
      <c r="A11" s="893"/>
      <c r="B11" s="894"/>
      <c r="C11" s="894"/>
      <c r="D11" s="894"/>
      <c r="E11" s="893"/>
      <c r="F11" s="893"/>
      <c r="G11" s="893"/>
      <c r="H11" s="893"/>
      <c r="I11" s="895"/>
    </row>
    <row r="12" spans="1:8" ht="6" customHeight="1">
      <c r="A12" s="792"/>
      <c r="B12" s="793"/>
      <c r="C12" s="793"/>
      <c r="D12" s="793"/>
      <c r="E12" s="792"/>
      <c r="F12" s="792"/>
      <c r="G12" s="792"/>
      <c r="H12" s="792"/>
    </row>
    <row r="13" spans="1:8" s="900" customFormat="1" ht="20.25" customHeight="1">
      <c r="A13" s="896"/>
      <c r="B13" s="897" t="s">
        <v>58</v>
      </c>
      <c r="C13" s="898" t="s">
        <v>418</v>
      </c>
      <c r="D13" s="899"/>
      <c r="E13" s="568"/>
      <c r="F13" s="568"/>
      <c r="G13" s="568"/>
      <c r="H13" s="896"/>
    </row>
    <row r="14" spans="1:8" s="1177" customFormat="1" ht="17.25" customHeight="1">
      <c r="A14" s="1178"/>
      <c r="B14" s="1180" t="s">
        <v>263</v>
      </c>
      <c r="C14" s="1174" t="s">
        <v>635</v>
      </c>
      <c r="D14" s="1175"/>
      <c r="E14" s="1176"/>
      <c r="F14" s="1176"/>
      <c r="G14" s="1176"/>
      <c r="H14" s="1176"/>
    </row>
    <row r="15" spans="1:8" s="1177" customFormat="1" ht="4.5" customHeight="1">
      <c r="A15" s="1178"/>
      <c r="B15" s="1180"/>
      <c r="C15" s="1174"/>
      <c r="D15" s="1175"/>
      <c r="E15" s="1176"/>
      <c r="F15" s="1176"/>
      <c r="G15" s="1176"/>
      <c r="H15" s="1176"/>
    </row>
    <row r="16" spans="1:8" ht="13.5" customHeight="1">
      <c r="A16" s="801"/>
      <c r="B16" s="802"/>
      <c r="C16" s="1232" t="s">
        <v>823</v>
      </c>
      <c r="D16" s="901"/>
      <c r="E16" s="801"/>
      <c r="F16" s="801"/>
      <c r="G16" s="801"/>
      <c r="H16" s="801"/>
    </row>
    <row r="17" spans="1:8" ht="3.75" customHeight="1">
      <c r="A17" s="801"/>
      <c r="B17" s="802"/>
      <c r="C17" s="1232"/>
      <c r="D17" s="901"/>
      <c r="E17" s="801"/>
      <c r="F17" s="801"/>
      <c r="G17" s="801"/>
      <c r="H17" s="801"/>
    </row>
    <row r="18" spans="1:9" ht="13.5">
      <c r="A18" s="801"/>
      <c r="B18" s="802"/>
      <c r="C18" s="802"/>
      <c r="D18" s="803" t="s">
        <v>419</v>
      </c>
      <c r="E18" s="791" t="s">
        <v>53</v>
      </c>
      <c r="G18" s="801"/>
      <c r="H18" s="804"/>
      <c r="I18" s="805"/>
    </row>
    <row r="19" spans="1:9" ht="8.25" customHeight="1">
      <c r="A19" s="801"/>
      <c r="B19" s="802"/>
      <c r="C19" s="802"/>
      <c r="D19" s="803"/>
      <c r="E19" s="801"/>
      <c r="F19" s="791"/>
      <c r="G19" s="801"/>
      <c r="H19" s="801"/>
      <c r="I19" s="805"/>
    </row>
    <row r="20" spans="1:9" ht="12.75">
      <c r="A20" s="801"/>
      <c r="B20" s="802"/>
      <c r="D20" s="802"/>
      <c r="E20" s="902" t="s">
        <v>299</v>
      </c>
      <c r="F20" s="801" t="s">
        <v>647</v>
      </c>
      <c r="G20" s="801"/>
      <c r="H20" s="801"/>
      <c r="I20" s="805"/>
    </row>
    <row r="21" spans="1:9" ht="12.75">
      <c r="A21" s="801"/>
      <c r="B21" s="802"/>
      <c r="D21" s="802"/>
      <c r="E21" s="902"/>
      <c r="F21" s="801" t="s">
        <v>152</v>
      </c>
      <c r="G21" s="801"/>
      <c r="H21" s="801"/>
      <c r="I21" s="805">
        <f>138400+26594</f>
        <v>164994</v>
      </c>
    </row>
    <row r="22" spans="1:9" ht="5.25" customHeight="1">
      <c r="A22" s="801"/>
      <c r="B22" s="802"/>
      <c r="D22" s="802"/>
      <c r="E22" s="902"/>
      <c r="F22" s="801"/>
      <c r="G22" s="801"/>
      <c r="H22" s="801"/>
      <c r="I22" s="805"/>
    </row>
    <row r="23" spans="1:9" ht="12.75">
      <c r="A23" s="801"/>
      <c r="B23" s="802"/>
      <c r="C23" s="802"/>
      <c r="D23" s="803"/>
      <c r="E23" s="902" t="s">
        <v>28</v>
      </c>
      <c r="F23" s="801" t="s">
        <v>748</v>
      </c>
      <c r="G23" s="801"/>
      <c r="H23" s="801"/>
      <c r="I23" s="805">
        <v>40038</v>
      </c>
    </row>
    <row r="24" spans="1:9" ht="8.25" customHeight="1">
      <c r="A24" s="801"/>
      <c r="B24" s="802"/>
      <c r="C24" s="802"/>
      <c r="D24" s="803"/>
      <c r="E24" s="902"/>
      <c r="F24" s="801"/>
      <c r="G24" s="801"/>
      <c r="H24" s="801"/>
      <c r="I24" s="805"/>
    </row>
    <row r="25" spans="1:9" ht="12.75">
      <c r="A25" s="801"/>
      <c r="B25" s="802"/>
      <c r="C25" s="802"/>
      <c r="D25" s="803"/>
      <c r="E25" s="902" t="s">
        <v>28</v>
      </c>
      <c r="F25" s="801" t="s">
        <v>759</v>
      </c>
      <c r="G25" s="801"/>
      <c r="H25" s="801"/>
      <c r="I25" s="805">
        <v>89364</v>
      </c>
    </row>
    <row r="26" spans="1:9" ht="5.25" customHeight="1">
      <c r="A26" s="792"/>
      <c r="B26" s="793"/>
      <c r="C26" s="793"/>
      <c r="D26" s="806"/>
      <c r="E26" s="792"/>
      <c r="F26" s="792"/>
      <c r="G26" s="796"/>
      <c r="I26" s="903"/>
    </row>
    <row r="27" spans="1:9" ht="21" customHeight="1">
      <c r="A27" s="801"/>
      <c r="B27" s="802"/>
      <c r="C27" s="802"/>
      <c r="D27" s="861"/>
      <c r="E27" s="863" t="s">
        <v>54</v>
      </c>
      <c r="F27" s="903"/>
      <c r="G27" s="864"/>
      <c r="H27" s="864"/>
      <c r="I27" s="904">
        <f>SUM(I18:I26)</f>
        <v>294396</v>
      </c>
    </row>
    <row r="28" spans="1:9" ht="13.5">
      <c r="A28" s="801"/>
      <c r="B28" s="802"/>
      <c r="C28" s="802"/>
      <c r="D28" s="861"/>
      <c r="E28" s="860"/>
      <c r="F28" s="795"/>
      <c r="G28" s="796"/>
      <c r="H28" s="796"/>
      <c r="I28" s="905"/>
    </row>
    <row r="29" spans="1:9" ht="13.5">
      <c r="A29" s="792"/>
      <c r="B29" s="793"/>
      <c r="C29" s="793"/>
      <c r="D29" s="806" t="s">
        <v>420</v>
      </c>
      <c r="E29" s="791" t="s">
        <v>694</v>
      </c>
      <c r="F29" s="791"/>
      <c r="H29" s="796"/>
      <c r="I29" s="797"/>
    </row>
    <row r="30" spans="1:9" ht="6" customHeight="1">
      <c r="A30" s="792"/>
      <c r="B30" s="793"/>
      <c r="C30" s="793"/>
      <c r="D30" s="806"/>
      <c r="E30" s="792"/>
      <c r="F30" s="791"/>
      <c r="H30" s="796"/>
      <c r="I30" s="797"/>
    </row>
    <row r="31" spans="1:9" ht="12.75">
      <c r="A31" s="801"/>
      <c r="B31" s="802"/>
      <c r="D31" s="802"/>
      <c r="E31" s="902" t="s">
        <v>299</v>
      </c>
      <c r="F31" s="801" t="s">
        <v>647</v>
      </c>
      <c r="G31" s="801"/>
      <c r="H31" s="801"/>
      <c r="I31" s="805"/>
    </row>
    <row r="32" spans="1:9" ht="12.75">
      <c r="A32" s="801"/>
      <c r="B32" s="802"/>
      <c r="D32" s="802"/>
      <c r="E32" s="902"/>
      <c r="F32" s="801" t="s">
        <v>648</v>
      </c>
      <c r="G32" s="801"/>
      <c r="H32" s="801"/>
      <c r="I32" s="805">
        <f>32276+6061</f>
        <v>38337</v>
      </c>
    </row>
    <row r="33" spans="1:9" ht="9" customHeight="1">
      <c r="A33" s="792"/>
      <c r="B33" s="793"/>
      <c r="C33" s="793"/>
      <c r="D33" s="806"/>
      <c r="E33" s="792"/>
      <c r="F33" s="792"/>
      <c r="H33" s="796"/>
      <c r="I33" s="795"/>
    </row>
    <row r="34" spans="1:9" ht="12.75">
      <c r="A34" s="801"/>
      <c r="B34" s="802"/>
      <c r="C34" s="802"/>
      <c r="D34" s="803"/>
      <c r="E34" s="902" t="s">
        <v>28</v>
      </c>
      <c r="F34" s="801" t="s">
        <v>745</v>
      </c>
      <c r="G34" s="801"/>
      <c r="I34" s="805">
        <v>8132</v>
      </c>
    </row>
    <row r="35" spans="1:9" ht="7.5" customHeight="1">
      <c r="A35" s="801"/>
      <c r="B35" s="802"/>
      <c r="C35" s="802"/>
      <c r="D35" s="803"/>
      <c r="E35" s="902"/>
      <c r="F35" s="801"/>
      <c r="G35" s="801"/>
      <c r="H35" s="801"/>
      <c r="I35" s="805"/>
    </row>
    <row r="36" spans="1:9" ht="12.75">
      <c r="A36" s="801"/>
      <c r="B36" s="802"/>
      <c r="C36" s="802"/>
      <c r="D36" s="803"/>
      <c r="E36" s="902" t="s">
        <v>28</v>
      </c>
      <c r="F36" s="801" t="s">
        <v>440</v>
      </c>
      <c r="G36" s="801"/>
      <c r="I36" s="805">
        <v>18289</v>
      </c>
    </row>
    <row r="37" spans="1:9" ht="5.25" customHeight="1">
      <c r="A37" s="801"/>
      <c r="B37" s="802"/>
      <c r="C37" s="802"/>
      <c r="D37" s="803"/>
      <c r="E37" s="902"/>
      <c r="F37" s="801"/>
      <c r="G37" s="801"/>
      <c r="I37" s="1107"/>
    </row>
    <row r="38" spans="1:9" ht="13.5">
      <c r="A38" s="792"/>
      <c r="B38" s="793"/>
      <c r="C38" s="793"/>
      <c r="D38" s="806"/>
      <c r="E38" s="860" t="s">
        <v>155</v>
      </c>
      <c r="H38" s="796"/>
      <c r="I38" s="795"/>
    </row>
    <row r="39" spans="1:9" ht="13.5">
      <c r="A39" s="801"/>
      <c r="B39" s="802"/>
      <c r="C39" s="802"/>
      <c r="D39" s="803"/>
      <c r="E39" s="863" t="s">
        <v>695</v>
      </c>
      <c r="F39" s="903"/>
      <c r="G39" s="864"/>
      <c r="H39" s="864"/>
      <c r="I39" s="904">
        <f>SUM(I29:I37)</f>
        <v>64758</v>
      </c>
    </row>
    <row r="40" spans="1:9" ht="13.5">
      <c r="A40" s="801"/>
      <c r="B40" s="802"/>
      <c r="C40" s="802"/>
      <c r="D40" s="803"/>
      <c r="E40" s="801"/>
      <c r="F40" s="801"/>
      <c r="G40" s="801"/>
      <c r="H40" s="801"/>
      <c r="I40" s="905"/>
    </row>
    <row r="41" spans="1:9" ht="13.5">
      <c r="A41" s="792"/>
      <c r="B41" s="793"/>
      <c r="C41" s="793"/>
      <c r="D41" s="806" t="s">
        <v>421</v>
      </c>
      <c r="E41" s="791" t="s">
        <v>289</v>
      </c>
      <c r="F41" s="796"/>
      <c r="H41" s="796"/>
      <c r="I41" s="797"/>
    </row>
    <row r="42" spans="1:9" ht="10.5" customHeight="1">
      <c r="A42" s="792"/>
      <c r="B42" s="793"/>
      <c r="C42" s="793"/>
      <c r="D42" s="793"/>
      <c r="E42" s="791"/>
      <c r="F42" s="796"/>
      <c r="H42" s="796"/>
      <c r="I42" s="797"/>
    </row>
    <row r="43" spans="1:9" ht="12.75">
      <c r="A43" s="801"/>
      <c r="B43" s="802"/>
      <c r="D43" s="802"/>
      <c r="E43" s="902" t="s">
        <v>299</v>
      </c>
      <c r="F43" s="801" t="s">
        <v>650</v>
      </c>
      <c r="G43" s="801"/>
      <c r="H43" s="801"/>
      <c r="I43" s="805"/>
    </row>
    <row r="44" spans="1:9" ht="12.75">
      <c r="A44" s="801"/>
      <c r="B44" s="802"/>
      <c r="D44" s="802"/>
      <c r="E44" s="902"/>
      <c r="F44" s="801" t="s">
        <v>649</v>
      </c>
      <c r="G44" s="801"/>
      <c r="H44" s="801"/>
      <c r="I44" s="805">
        <f>74857+10500</f>
        <v>85357</v>
      </c>
    </row>
    <row r="45" spans="1:9" ht="6" customHeight="1">
      <c r="A45" s="801"/>
      <c r="B45" s="802"/>
      <c r="D45" s="802"/>
      <c r="E45" s="902"/>
      <c r="F45" s="801"/>
      <c r="G45" s="801"/>
      <c r="H45" s="801"/>
      <c r="I45" s="805"/>
    </row>
    <row r="46" spans="1:9" ht="12.75">
      <c r="A46" s="801"/>
      <c r="B46" s="802"/>
      <c r="C46" s="802"/>
      <c r="D46" s="803"/>
      <c r="E46" s="902" t="s">
        <v>28</v>
      </c>
      <c r="F46" s="801" t="s">
        <v>746</v>
      </c>
      <c r="G46" s="801"/>
      <c r="I46" s="805">
        <v>5491</v>
      </c>
    </row>
    <row r="47" spans="1:9" ht="6.75" customHeight="1">
      <c r="A47" s="801"/>
      <c r="B47" s="802"/>
      <c r="C47" s="802"/>
      <c r="D47" s="803"/>
      <c r="E47" s="902"/>
      <c r="F47" s="801"/>
      <c r="G47" s="801"/>
      <c r="I47" s="805"/>
    </row>
    <row r="48" spans="1:9" ht="12.75">
      <c r="A48" s="801"/>
      <c r="B48" s="802"/>
      <c r="C48" s="802"/>
      <c r="D48" s="802"/>
      <c r="E48" s="902" t="s">
        <v>28</v>
      </c>
      <c r="F48" s="801" t="s">
        <v>436</v>
      </c>
      <c r="H48" s="801"/>
      <c r="I48" s="805"/>
    </row>
    <row r="49" spans="1:9" ht="12.75">
      <c r="A49" s="801"/>
      <c r="B49" s="802"/>
      <c r="C49" s="802"/>
      <c r="D49" s="802"/>
      <c r="E49" s="902"/>
      <c r="F49" s="801" t="s">
        <v>157</v>
      </c>
      <c r="H49" s="801"/>
      <c r="I49" s="805">
        <v>232550</v>
      </c>
    </row>
    <row r="50" spans="1:9" ht="6.75" customHeight="1">
      <c r="A50" s="801"/>
      <c r="B50" s="802"/>
      <c r="C50" s="802"/>
      <c r="D50" s="803"/>
      <c r="E50" s="902"/>
      <c r="F50" s="801"/>
      <c r="G50" s="801"/>
      <c r="H50" s="801"/>
      <c r="I50" s="1107"/>
    </row>
    <row r="51" spans="1:9" ht="21" customHeight="1">
      <c r="A51" s="801"/>
      <c r="B51" s="802"/>
      <c r="C51" s="802"/>
      <c r="D51" s="802"/>
      <c r="E51" s="860" t="s">
        <v>55</v>
      </c>
      <c r="F51" s="795"/>
      <c r="G51" s="796"/>
      <c r="H51" s="796"/>
      <c r="I51" s="905">
        <f>SUM(I42:I50)</f>
        <v>323398</v>
      </c>
    </row>
    <row r="52" spans="1:9" ht="12.75" hidden="1">
      <c r="A52" s="801"/>
      <c r="B52" s="802"/>
      <c r="D52" s="803"/>
      <c r="E52" s="801"/>
      <c r="F52" s="801"/>
      <c r="G52" s="801"/>
      <c r="H52" s="801"/>
      <c r="I52" s="906"/>
    </row>
    <row r="53" spans="1:9" ht="13.5" hidden="1">
      <c r="A53" s="792"/>
      <c r="B53" s="793"/>
      <c r="D53" s="806" t="s">
        <v>427</v>
      </c>
      <c r="E53" s="791" t="s">
        <v>284</v>
      </c>
      <c r="H53" s="796"/>
      <c r="I53" s="797"/>
    </row>
    <row r="54" spans="1:9" ht="13.5" hidden="1">
      <c r="A54" s="801"/>
      <c r="B54" s="802"/>
      <c r="C54" s="802"/>
      <c r="D54" s="802"/>
      <c r="E54" s="801" t="s">
        <v>512</v>
      </c>
      <c r="F54" s="801"/>
      <c r="G54" s="801"/>
      <c r="H54" s="801"/>
      <c r="I54" s="856"/>
    </row>
    <row r="55" spans="1:9" ht="3" customHeight="1">
      <c r="A55" s="801"/>
      <c r="B55" s="802"/>
      <c r="C55" s="862"/>
      <c r="D55" s="862"/>
      <c r="E55" s="864"/>
      <c r="F55" s="864"/>
      <c r="G55" s="864"/>
      <c r="H55" s="864"/>
      <c r="I55" s="903"/>
    </row>
    <row r="56" spans="1:8" s="496" customFormat="1" ht="14.25">
      <c r="A56" s="808"/>
      <c r="B56" s="907"/>
      <c r="C56" s="908" t="s">
        <v>635</v>
      </c>
      <c r="D56" s="807"/>
      <c r="E56" s="808"/>
      <c r="F56" s="808"/>
      <c r="G56" s="808"/>
      <c r="H56" s="808"/>
    </row>
    <row r="57" spans="1:9" s="496" customFormat="1" ht="14.25">
      <c r="A57" s="808"/>
      <c r="B57" s="907"/>
      <c r="C57" s="908" t="s">
        <v>431</v>
      </c>
      <c r="D57" s="807"/>
      <c r="E57" s="808"/>
      <c r="F57" s="808"/>
      <c r="G57" s="808"/>
      <c r="H57" s="808"/>
      <c r="I57" s="909">
        <f>+I54+I51+I39+I27</f>
        <v>682552</v>
      </c>
    </row>
    <row r="58" spans="1:9" ht="5.25" customHeight="1">
      <c r="A58" s="796"/>
      <c r="B58" s="862"/>
      <c r="C58" s="862"/>
      <c r="D58" s="862"/>
      <c r="E58" s="864"/>
      <c r="F58" s="864"/>
      <c r="G58" s="864"/>
      <c r="H58" s="864"/>
      <c r="I58" s="903"/>
    </row>
    <row r="59" spans="1:8" ht="6" customHeight="1">
      <c r="A59" s="801"/>
      <c r="B59" s="802"/>
      <c r="C59" s="802"/>
      <c r="D59" s="802"/>
      <c r="E59" s="801"/>
      <c r="F59" s="801"/>
      <c r="G59" s="801"/>
      <c r="H59" s="801"/>
    </row>
    <row r="60" spans="1:8" ht="4.5" customHeight="1">
      <c r="A60" s="801"/>
      <c r="B60" s="802"/>
      <c r="C60" s="802"/>
      <c r="D60" s="802"/>
      <c r="E60" s="801"/>
      <c r="F60" s="801"/>
      <c r="G60" s="801"/>
      <c r="H60" s="801"/>
    </row>
    <row r="61" spans="1:8" s="1177" customFormat="1" ht="21.75" customHeight="1">
      <c r="A61" s="1172"/>
      <c r="B61" s="1173" t="s">
        <v>264</v>
      </c>
      <c r="C61" s="1174" t="s">
        <v>437</v>
      </c>
      <c r="D61" s="1175"/>
      <c r="E61" s="1176"/>
      <c r="F61" s="1176"/>
      <c r="G61" s="1176"/>
      <c r="H61" s="1176"/>
    </row>
    <row r="62" spans="1:8" s="1177" customFormat="1" ht="4.5" customHeight="1">
      <c r="A62" s="1178"/>
      <c r="B62" s="1180"/>
      <c r="C62" s="1174"/>
      <c r="D62" s="1175"/>
      <c r="E62" s="1176"/>
      <c r="F62" s="1176"/>
      <c r="G62" s="1176"/>
      <c r="H62" s="1176"/>
    </row>
    <row r="63" spans="1:8" ht="13.5" customHeight="1">
      <c r="A63" s="801"/>
      <c r="B63" s="802"/>
      <c r="C63" s="1232" t="s">
        <v>824</v>
      </c>
      <c r="D63" s="901"/>
      <c r="E63" s="801"/>
      <c r="F63" s="801"/>
      <c r="G63" s="801"/>
      <c r="H63" s="801"/>
    </row>
    <row r="64" spans="1:8" ht="3.75" customHeight="1">
      <c r="A64" s="801"/>
      <c r="B64" s="802"/>
      <c r="C64" s="1232"/>
      <c r="D64" s="901"/>
      <c r="E64" s="801"/>
      <c r="F64" s="801"/>
      <c r="G64" s="801"/>
      <c r="H64" s="801"/>
    </row>
    <row r="65" spans="1:9" ht="13.5">
      <c r="A65" s="801"/>
      <c r="B65" s="802"/>
      <c r="C65" s="802"/>
      <c r="D65" s="803" t="s">
        <v>419</v>
      </c>
      <c r="E65" s="791" t="s">
        <v>53</v>
      </c>
      <c r="G65" s="801"/>
      <c r="H65" s="801"/>
      <c r="I65" s="805"/>
    </row>
    <row r="66" spans="1:9" ht="8.25" customHeight="1">
      <c r="A66" s="801"/>
      <c r="B66" s="802"/>
      <c r="C66" s="802"/>
      <c r="D66" s="803"/>
      <c r="E66" s="801"/>
      <c r="F66" s="791"/>
      <c r="G66" s="801"/>
      <c r="H66" s="801"/>
      <c r="I66" s="805"/>
    </row>
    <row r="67" spans="1:9" ht="12.75">
      <c r="A67" s="801"/>
      <c r="B67" s="802"/>
      <c r="C67" s="802"/>
      <c r="D67" s="803"/>
      <c r="E67" s="902" t="s">
        <v>28</v>
      </c>
      <c r="F67" s="801" t="s">
        <v>150</v>
      </c>
      <c r="G67" s="801"/>
      <c r="I67" s="805"/>
    </row>
    <row r="68" spans="1:9" ht="12.75">
      <c r="A68" s="801"/>
      <c r="B68" s="802"/>
      <c r="C68" s="802"/>
      <c r="D68" s="803"/>
      <c r="E68" s="910"/>
      <c r="F68" s="801" t="s">
        <v>685</v>
      </c>
      <c r="G68" s="801"/>
      <c r="I68" s="805"/>
    </row>
    <row r="69" spans="1:9" ht="12.75">
      <c r="A69" s="801"/>
      <c r="B69" s="802"/>
      <c r="C69" s="802"/>
      <c r="D69" s="803"/>
      <c r="E69" s="902"/>
      <c r="F69" s="801" t="s">
        <v>151</v>
      </c>
      <c r="G69" s="801"/>
      <c r="I69" s="805">
        <v>77616</v>
      </c>
    </row>
    <row r="70" spans="1:9" ht="8.25" customHeight="1">
      <c r="A70" s="801"/>
      <c r="B70" s="802"/>
      <c r="C70" s="802"/>
      <c r="D70" s="803"/>
      <c r="E70" s="902"/>
      <c r="F70" s="801"/>
      <c r="G70" s="801"/>
      <c r="I70" s="805"/>
    </row>
    <row r="71" spans="1:9" ht="12.75">
      <c r="A71" s="801"/>
      <c r="B71" s="802"/>
      <c r="C71" s="802"/>
      <c r="D71" s="803"/>
      <c r="E71" s="902" t="s">
        <v>28</v>
      </c>
      <c r="F71" s="801" t="s">
        <v>760</v>
      </c>
      <c r="G71" s="801"/>
      <c r="I71" s="805">
        <v>7554</v>
      </c>
    </row>
    <row r="72" spans="1:9" ht="6.75" customHeight="1">
      <c r="A72" s="792"/>
      <c r="B72" s="793"/>
      <c r="C72" s="793"/>
      <c r="D72" s="806"/>
      <c r="E72" s="792"/>
      <c r="F72" s="792"/>
      <c r="H72" s="796"/>
      <c r="I72" s="903"/>
    </row>
    <row r="73" spans="1:9" ht="21" customHeight="1">
      <c r="A73" s="801"/>
      <c r="B73" s="802"/>
      <c r="C73" s="802"/>
      <c r="D73" s="803"/>
      <c r="E73" s="863" t="s">
        <v>54</v>
      </c>
      <c r="F73" s="903"/>
      <c r="G73" s="864"/>
      <c r="H73" s="864"/>
      <c r="I73" s="904">
        <f>SUM(I65:I72)</f>
        <v>85170</v>
      </c>
    </row>
    <row r="74" spans="1:9" ht="8.25" customHeight="1">
      <c r="A74" s="801"/>
      <c r="B74" s="802"/>
      <c r="C74" s="802"/>
      <c r="D74" s="803"/>
      <c r="E74" s="860"/>
      <c r="F74" s="795"/>
      <c r="G74" s="796"/>
      <c r="H74" s="796"/>
      <c r="I74" s="905"/>
    </row>
    <row r="75" spans="1:9" ht="13.5">
      <c r="A75" s="792"/>
      <c r="B75" s="793"/>
      <c r="C75" s="793"/>
      <c r="D75" s="806" t="s">
        <v>420</v>
      </c>
      <c r="E75" s="791" t="s">
        <v>694</v>
      </c>
      <c r="F75" s="791"/>
      <c r="H75" s="796"/>
      <c r="I75" s="797"/>
    </row>
    <row r="76" spans="1:9" ht="8.25" customHeight="1">
      <c r="A76" s="792"/>
      <c r="B76" s="793"/>
      <c r="C76" s="793"/>
      <c r="D76" s="806"/>
      <c r="E76" s="792"/>
      <c r="F76" s="791"/>
      <c r="H76" s="796"/>
      <c r="I76" s="797"/>
    </row>
    <row r="77" spans="1:9" ht="12.75">
      <c r="A77" s="801"/>
      <c r="B77" s="802"/>
      <c r="C77" s="802"/>
      <c r="D77" s="803"/>
      <c r="E77" s="902" t="s">
        <v>28</v>
      </c>
      <c r="F77" s="801" t="s">
        <v>153</v>
      </c>
      <c r="G77" s="801"/>
      <c r="I77" s="805">
        <v>17942</v>
      </c>
    </row>
    <row r="78" spans="1:9" ht="9" customHeight="1">
      <c r="A78" s="801"/>
      <c r="B78" s="802"/>
      <c r="C78" s="802"/>
      <c r="D78" s="803"/>
      <c r="E78" s="902"/>
      <c r="F78" s="801"/>
      <c r="G78" s="801"/>
      <c r="I78" s="805"/>
    </row>
    <row r="79" spans="1:9" ht="12.75">
      <c r="A79" s="801"/>
      <c r="B79" s="802"/>
      <c r="C79" s="802"/>
      <c r="D79" s="803"/>
      <c r="E79" s="902" t="s">
        <v>28</v>
      </c>
      <c r="F79" s="801" t="s">
        <v>513</v>
      </c>
      <c r="G79" s="801"/>
      <c r="I79" s="805">
        <v>1473</v>
      </c>
    </row>
    <row r="80" spans="1:9" ht="9" customHeight="1">
      <c r="A80" s="792"/>
      <c r="B80" s="793"/>
      <c r="C80" s="793"/>
      <c r="D80" s="806"/>
      <c r="E80" s="792"/>
      <c r="F80" s="792"/>
      <c r="H80" s="796"/>
      <c r="I80" s="903"/>
    </row>
    <row r="81" spans="1:9" ht="13.5">
      <c r="A81" s="792"/>
      <c r="B81" s="793"/>
      <c r="C81" s="793"/>
      <c r="D81" s="806"/>
      <c r="E81" s="860" t="s">
        <v>155</v>
      </c>
      <c r="H81" s="796"/>
      <c r="I81" s="795"/>
    </row>
    <row r="82" spans="1:9" ht="13.5">
      <c r="A82" s="801"/>
      <c r="B82" s="802"/>
      <c r="C82" s="802"/>
      <c r="D82" s="803"/>
      <c r="E82" s="863" t="s">
        <v>695</v>
      </c>
      <c r="F82" s="903"/>
      <c r="G82" s="864"/>
      <c r="H82" s="864"/>
      <c r="I82" s="904">
        <f>SUM(I77:I80)</f>
        <v>19415</v>
      </c>
    </row>
    <row r="83" spans="1:9" ht="10.5" customHeight="1">
      <c r="A83" s="801"/>
      <c r="B83" s="802"/>
      <c r="C83" s="802"/>
      <c r="D83" s="803"/>
      <c r="E83" s="801"/>
      <c r="F83" s="801"/>
      <c r="G83" s="801"/>
      <c r="H83" s="801"/>
      <c r="I83" s="905"/>
    </row>
    <row r="84" spans="1:9" ht="13.5">
      <c r="A84" s="792"/>
      <c r="B84" s="793"/>
      <c r="C84" s="793"/>
      <c r="D84" s="806" t="s">
        <v>421</v>
      </c>
      <c r="E84" s="791" t="s">
        <v>289</v>
      </c>
      <c r="F84" s="796"/>
      <c r="H84" s="796"/>
      <c r="I84" s="797"/>
    </row>
    <row r="85" spans="1:9" ht="8.25" customHeight="1">
      <c r="A85" s="792"/>
      <c r="B85" s="793"/>
      <c r="C85" s="793"/>
      <c r="D85" s="793"/>
      <c r="E85" s="791"/>
      <c r="F85" s="796"/>
      <c r="H85" s="796"/>
      <c r="I85" s="797"/>
    </row>
    <row r="86" spans="1:9" ht="15" customHeight="1">
      <c r="A86" s="801"/>
      <c r="B86" s="802"/>
      <c r="C86" s="802"/>
      <c r="D86" s="802"/>
      <c r="E86" s="902" t="s">
        <v>28</v>
      </c>
      <c r="F86" s="801" t="s">
        <v>156</v>
      </c>
      <c r="H86" s="801"/>
      <c r="I86" s="805">
        <v>8870</v>
      </c>
    </row>
    <row r="87" spans="1:9" ht="6.75" customHeight="1">
      <c r="A87" s="801"/>
      <c r="B87" s="802"/>
      <c r="C87" s="802"/>
      <c r="D87" s="802"/>
      <c r="E87" s="902"/>
      <c r="F87" s="801"/>
      <c r="H87" s="801"/>
      <c r="I87" s="805"/>
    </row>
    <row r="88" spans="1:9" ht="12.75">
      <c r="A88" s="801"/>
      <c r="B88" s="802"/>
      <c r="C88" s="802"/>
      <c r="D88" s="802"/>
      <c r="E88" s="902" t="s">
        <v>28</v>
      </c>
      <c r="F88" s="801" t="s">
        <v>441</v>
      </c>
      <c r="H88" s="801"/>
      <c r="I88" s="805"/>
    </row>
    <row r="89" spans="1:9" ht="12.75">
      <c r="A89" s="801"/>
      <c r="B89" s="802"/>
      <c r="C89" s="802"/>
      <c r="D89" s="802"/>
      <c r="E89" s="796"/>
      <c r="F89" s="801" t="s">
        <v>157</v>
      </c>
      <c r="H89" s="801"/>
      <c r="I89" s="805">
        <v>12317</v>
      </c>
    </row>
    <row r="90" spans="1:9" ht="9" customHeight="1">
      <c r="A90" s="792"/>
      <c r="B90" s="793"/>
      <c r="C90" s="793"/>
      <c r="D90" s="793"/>
      <c r="E90" s="792"/>
      <c r="F90" s="792"/>
      <c r="H90" s="796"/>
      <c r="I90" s="903"/>
    </row>
    <row r="91" spans="1:9" ht="21" customHeight="1">
      <c r="A91" s="801"/>
      <c r="B91" s="802"/>
      <c r="C91" s="802"/>
      <c r="D91" s="802"/>
      <c r="E91" s="863" t="s">
        <v>55</v>
      </c>
      <c r="F91" s="903"/>
      <c r="G91" s="864"/>
      <c r="H91" s="864"/>
      <c r="I91" s="904">
        <f>SUM(I86:I90)</f>
        <v>21187</v>
      </c>
    </row>
    <row r="92" spans="1:8" ht="5.25" customHeight="1" hidden="1">
      <c r="A92" s="792"/>
      <c r="B92" s="793"/>
      <c r="C92" s="793"/>
      <c r="D92" s="793"/>
      <c r="E92" s="792"/>
      <c r="F92" s="791"/>
      <c r="H92" s="796"/>
    </row>
    <row r="93" spans="1:9" ht="13.5" hidden="1">
      <c r="A93" s="792"/>
      <c r="B93" s="793"/>
      <c r="D93" s="806" t="s">
        <v>426</v>
      </c>
      <c r="E93" s="791" t="s">
        <v>285</v>
      </c>
      <c r="H93" s="796"/>
      <c r="I93" s="797"/>
    </row>
    <row r="94" spans="1:9" ht="13.5" hidden="1">
      <c r="A94" s="801"/>
      <c r="B94" s="802"/>
      <c r="C94" s="802"/>
      <c r="D94" s="803"/>
      <c r="E94" s="801" t="s">
        <v>696</v>
      </c>
      <c r="F94" s="801"/>
      <c r="G94" s="801"/>
      <c r="H94" s="801"/>
      <c r="I94" s="856"/>
    </row>
    <row r="95" spans="1:9" ht="12.75" hidden="1">
      <c r="A95" s="801"/>
      <c r="B95" s="802"/>
      <c r="C95" s="802"/>
      <c r="D95" s="803"/>
      <c r="E95" s="801"/>
      <c r="F95" s="801"/>
      <c r="G95" s="801"/>
      <c r="H95" s="801"/>
      <c r="I95" s="906"/>
    </row>
    <row r="96" spans="1:9" ht="13.5" hidden="1">
      <c r="A96" s="792"/>
      <c r="B96" s="793"/>
      <c r="D96" s="806" t="s">
        <v>427</v>
      </c>
      <c r="E96" s="791" t="s">
        <v>284</v>
      </c>
      <c r="H96" s="796"/>
      <c r="I96" s="797"/>
    </row>
    <row r="97" spans="1:9" ht="13.5" hidden="1">
      <c r="A97" s="801"/>
      <c r="B97" s="802"/>
      <c r="C97" s="802"/>
      <c r="D97" s="802"/>
      <c r="E97" s="801" t="s">
        <v>697</v>
      </c>
      <c r="F97" s="801"/>
      <c r="G97" s="801"/>
      <c r="H97" s="801"/>
      <c r="I97" s="856"/>
    </row>
    <row r="98" spans="1:8" s="496" customFormat="1" ht="15.75" customHeight="1">
      <c r="A98" s="808"/>
      <c r="B98" s="907"/>
      <c r="C98" s="908" t="s">
        <v>437</v>
      </c>
      <c r="D98" s="807"/>
      <c r="E98" s="808"/>
      <c r="F98" s="808"/>
      <c r="G98" s="808"/>
      <c r="H98" s="808"/>
    </row>
    <row r="99" spans="1:9" s="496" customFormat="1" ht="14.25">
      <c r="A99" s="808"/>
      <c r="B99" s="907"/>
      <c r="C99" s="908" t="s">
        <v>431</v>
      </c>
      <c r="D99" s="807"/>
      <c r="E99" s="808"/>
      <c r="F99" s="808"/>
      <c r="G99" s="808"/>
      <c r="H99" s="808"/>
      <c r="I99" s="909">
        <f>+I97+I94+I91+I82+I73</f>
        <v>125772</v>
      </c>
    </row>
    <row r="100" spans="1:9" ht="5.25" customHeight="1">
      <c r="A100" s="796"/>
      <c r="B100" s="862"/>
      <c r="C100" s="862"/>
      <c r="D100" s="862"/>
      <c r="E100" s="864"/>
      <c r="F100" s="864"/>
      <c r="G100" s="864"/>
      <c r="H100" s="864"/>
      <c r="I100" s="903"/>
    </row>
    <row r="101" spans="1:8" ht="6" customHeight="1">
      <c r="A101" s="801"/>
      <c r="B101" s="802"/>
      <c r="C101" s="802"/>
      <c r="D101" s="802"/>
      <c r="E101" s="801"/>
      <c r="F101" s="801"/>
      <c r="G101" s="801"/>
      <c r="H101" s="801"/>
    </row>
    <row r="102" spans="1:8" s="1177" customFormat="1" ht="25.5" customHeight="1">
      <c r="A102" s="1178"/>
      <c r="B102" s="1179" t="s">
        <v>266</v>
      </c>
      <c r="C102" s="1174" t="s">
        <v>439</v>
      </c>
      <c r="D102" s="1175"/>
      <c r="E102" s="1176"/>
      <c r="F102" s="1176"/>
      <c r="G102" s="1176"/>
      <c r="H102" s="1176"/>
    </row>
    <row r="103" spans="1:8" s="1177" customFormat="1" ht="4.5" customHeight="1">
      <c r="A103" s="1178"/>
      <c r="B103" s="1180"/>
      <c r="C103" s="1174"/>
      <c r="D103" s="1175"/>
      <c r="E103" s="1176"/>
      <c r="F103" s="1176"/>
      <c r="G103" s="1176"/>
      <c r="H103" s="1176"/>
    </row>
    <row r="104" spans="1:8" ht="13.5" customHeight="1">
      <c r="A104" s="801"/>
      <c r="B104" s="802"/>
      <c r="C104" s="1232" t="s">
        <v>825</v>
      </c>
      <c r="D104" s="901"/>
      <c r="E104" s="801"/>
      <c r="F104" s="801"/>
      <c r="G104" s="801"/>
      <c r="H104" s="801"/>
    </row>
    <row r="105" spans="1:8" ht="3.75" customHeight="1">
      <c r="A105" s="801"/>
      <c r="B105" s="802"/>
      <c r="C105" s="1232"/>
      <c r="D105" s="901"/>
      <c r="E105" s="801"/>
      <c r="F105" s="801"/>
      <c r="G105" s="801"/>
      <c r="H105" s="801"/>
    </row>
    <row r="106" spans="1:9" ht="16.5" customHeight="1">
      <c r="A106" s="801"/>
      <c r="B106" s="802"/>
      <c r="D106" s="803" t="s">
        <v>419</v>
      </c>
      <c r="E106" s="791" t="s">
        <v>53</v>
      </c>
      <c r="G106" s="801"/>
      <c r="H106" s="801"/>
      <c r="I106" s="805"/>
    </row>
    <row r="107" spans="1:9" ht="8.25" customHeight="1">
      <c r="A107" s="801"/>
      <c r="B107" s="802"/>
      <c r="D107" s="803"/>
      <c r="E107" s="801"/>
      <c r="F107" s="791"/>
      <c r="G107" s="801"/>
      <c r="H107" s="801"/>
      <c r="I107" s="805"/>
    </row>
    <row r="108" spans="1:9" ht="12.75">
      <c r="A108" s="801"/>
      <c r="B108" s="802"/>
      <c r="D108" s="803"/>
      <c r="E108" s="902" t="s">
        <v>28</v>
      </c>
      <c r="F108" s="801" t="s">
        <v>150</v>
      </c>
      <c r="G108" s="801"/>
      <c r="I108" s="805"/>
    </row>
    <row r="109" spans="1:9" ht="12.75">
      <c r="A109" s="801"/>
      <c r="B109" s="802"/>
      <c r="D109" s="803"/>
      <c r="E109" s="910"/>
      <c r="F109" s="801" t="s">
        <v>685</v>
      </c>
      <c r="G109" s="801"/>
      <c r="I109" s="805"/>
    </row>
    <row r="110" spans="1:9" ht="12.75">
      <c r="A110" s="801"/>
      <c r="B110" s="802"/>
      <c r="D110" s="803"/>
      <c r="E110" s="902"/>
      <c r="F110" s="801" t="s">
        <v>151</v>
      </c>
      <c r="G110" s="801"/>
      <c r="I110" s="805">
        <v>145364</v>
      </c>
    </row>
    <row r="111" spans="1:9" ht="9" customHeight="1">
      <c r="A111" s="801"/>
      <c r="B111" s="802"/>
      <c r="D111" s="803"/>
      <c r="E111" s="902"/>
      <c r="F111" s="801"/>
      <c r="G111" s="801"/>
      <c r="I111" s="805"/>
    </row>
    <row r="112" spans="1:9" ht="12.75">
      <c r="A112" s="801"/>
      <c r="B112" s="802"/>
      <c r="D112" s="803"/>
      <c r="E112" s="902" t="s">
        <v>28</v>
      </c>
      <c r="F112" s="801" t="s">
        <v>760</v>
      </c>
      <c r="G112" s="801"/>
      <c r="I112" s="805">
        <v>9428</v>
      </c>
    </row>
    <row r="113" spans="1:9" ht="4.5" customHeight="1">
      <c r="A113" s="792"/>
      <c r="B113" s="793"/>
      <c r="D113" s="806"/>
      <c r="E113" s="792"/>
      <c r="F113" s="792"/>
      <c r="H113" s="796"/>
      <c r="I113" s="903"/>
    </row>
    <row r="114" spans="1:9" ht="18" customHeight="1">
      <c r="A114" s="801"/>
      <c r="B114" s="802"/>
      <c r="D114" s="803"/>
      <c r="E114" s="863" t="s">
        <v>54</v>
      </c>
      <c r="F114" s="903"/>
      <c r="G114" s="864"/>
      <c r="H114" s="864"/>
      <c r="I114" s="904">
        <f>SUM(I106:I113)</f>
        <v>154792</v>
      </c>
    </row>
    <row r="115" spans="1:9" ht="13.5">
      <c r="A115" s="801"/>
      <c r="B115" s="802"/>
      <c r="D115" s="803"/>
      <c r="E115" s="860"/>
      <c r="F115" s="795"/>
      <c r="G115" s="796"/>
      <c r="H115" s="796"/>
      <c r="I115" s="905"/>
    </row>
    <row r="116" spans="1:9" ht="13.5">
      <c r="A116" s="792"/>
      <c r="B116" s="793"/>
      <c r="D116" s="806" t="s">
        <v>420</v>
      </c>
      <c r="E116" s="791" t="s">
        <v>694</v>
      </c>
      <c r="F116" s="791"/>
      <c r="H116" s="796"/>
      <c r="I116" s="797"/>
    </row>
    <row r="117" spans="1:9" ht="6" customHeight="1">
      <c r="A117" s="792"/>
      <c r="B117" s="793"/>
      <c r="D117" s="806"/>
      <c r="E117" s="792"/>
      <c r="F117" s="791"/>
      <c r="H117" s="796"/>
      <c r="I117" s="797"/>
    </row>
    <row r="118" spans="1:9" ht="12.75">
      <c r="A118" s="801"/>
      <c r="B118" s="802"/>
      <c r="D118" s="803"/>
      <c r="E118" s="902" t="s">
        <v>28</v>
      </c>
      <c r="F118" s="801" t="s">
        <v>153</v>
      </c>
      <c r="G118" s="801"/>
      <c r="I118" s="805">
        <v>31422</v>
      </c>
    </row>
    <row r="119" spans="1:9" ht="6.75" customHeight="1">
      <c r="A119" s="801"/>
      <c r="B119" s="802"/>
      <c r="D119" s="803"/>
      <c r="E119" s="902"/>
      <c r="F119" s="801"/>
      <c r="G119" s="801"/>
      <c r="I119" s="805"/>
    </row>
    <row r="120" spans="1:9" ht="12.75">
      <c r="A120" s="801"/>
      <c r="B120" s="802"/>
      <c r="D120" s="803"/>
      <c r="E120" s="902" t="s">
        <v>28</v>
      </c>
      <c r="F120" s="801" t="s">
        <v>513</v>
      </c>
      <c r="G120" s="801"/>
      <c r="I120" s="805">
        <v>1838</v>
      </c>
    </row>
    <row r="121" spans="1:9" ht="9" customHeight="1">
      <c r="A121" s="792"/>
      <c r="B121" s="793"/>
      <c r="D121" s="806"/>
      <c r="E121" s="792"/>
      <c r="F121" s="792"/>
      <c r="H121" s="796"/>
      <c r="I121" s="903"/>
    </row>
    <row r="122" spans="1:9" ht="13.5">
      <c r="A122" s="792"/>
      <c r="B122" s="793"/>
      <c r="D122" s="806"/>
      <c r="E122" s="860" t="s">
        <v>155</v>
      </c>
      <c r="H122" s="796"/>
      <c r="I122" s="795"/>
    </row>
    <row r="123" spans="1:9" ht="13.5">
      <c r="A123" s="801"/>
      <c r="B123" s="802"/>
      <c r="D123" s="803"/>
      <c r="E123" s="863" t="s">
        <v>695</v>
      </c>
      <c r="F123" s="903"/>
      <c r="G123" s="864"/>
      <c r="H123" s="864"/>
      <c r="I123" s="904">
        <f>SUM(I118:I121)</f>
        <v>33260</v>
      </c>
    </row>
    <row r="124" spans="1:9" ht="10.5" customHeight="1">
      <c r="A124" s="801"/>
      <c r="B124" s="802"/>
      <c r="D124" s="803"/>
      <c r="E124" s="801"/>
      <c r="F124" s="801"/>
      <c r="G124" s="801"/>
      <c r="H124" s="801"/>
      <c r="I124" s="905"/>
    </row>
    <row r="125" spans="1:9" ht="16.5" customHeight="1">
      <c r="A125" s="792"/>
      <c r="B125" s="793"/>
      <c r="D125" s="806" t="s">
        <v>421</v>
      </c>
      <c r="E125" s="791" t="s">
        <v>289</v>
      </c>
      <c r="F125" s="796"/>
      <c r="H125" s="796"/>
      <c r="I125" s="797"/>
    </row>
    <row r="126" spans="1:9" ht="5.25" customHeight="1">
      <c r="A126" s="792"/>
      <c r="B126" s="793"/>
      <c r="D126" s="793"/>
      <c r="E126" s="791"/>
      <c r="F126" s="796"/>
      <c r="H126" s="796"/>
      <c r="I126" s="797"/>
    </row>
    <row r="127" spans="1:9" ht="12.75">
      <c r="A127" s="801"/>
      <c r="B127" s="802"/>
      <c r="D127" s="802"/>
      <c r="E127" s="796" t="s">
        <v>28</v>
      </c>
      <c r="F127" s="801" t="s">
        <v>156</v>
      </c>
      <c r="H127" s="801"/>
      <c r="I127" s="805">
        <v>16747</v>
      </c>
    </row>
    <row r="128" spans="1:9" ht="9" customHeight="1">
      <c r="A128" s="801"/>
      <c r="B128" s="802"/>
      <c r="D128" s="802"/>
      <c r="E128" s="796"/>
      <c r="F128" s="801"/>
      <c r="H128" s="801"/>
      <c r="I128" s="805"/>
    </row>
    <row r="129" spans="1:9" ht="9" customHeight="1">
      <c r="A129" s="801"/>
      <c r="B129" s="802"/>
      <c r="D129" s="802"/>
      <c r="E129" s="796"/>
      <c r="F129" s="801"/>
      <c r="H129" s="801"/>
      <c r="I129" s="805"/>
    </row>
    <row r="130" spans="1:9" ht="12.75">
      <c r="A130" s="801"/>
      <c r="B130" s="802"/>
      <c r="D130" s="802"/>
      <c r="E130" s="796" t="s">
        <v>28</v>
      </c>
      <c r="F130" s="801" t="s">
        <v>441</v>
      </c>
      <c r="H130" s="801"/>
      <c r="I130" s="805"/>
    </row>
    <row r="131" spans="1:9" ht="12.75">
      <c r="A131" s="801"/>
      <c r="B131" s="802"/>
      <c r="D131" s="802"/>
      <c r="E131" s="796"/>
      <c r="F131" s="801" t="s">
        <v>157</v>
      </c>
      <c r="H131" s="801"/>
      <c r="I131" s="805">
        <v>18598</v>
      </c>
    </row>
    <row r="132" spans="1:9" ht="9" customHeight="1">
      <c r="A132" s="792"/>
      <c r="B132" s="793"/>
      <c r="C132" s="793"/>
      <c r="D132" s="793"/>
      <c r="E132" s="792"/>
      <c r="F132" s="796"/>
      <c r="H132" s="796"/>
      <c r="I132" s="903"/>
    </row>
    <row r="133" spans="1:9" ht="21" customHeight="1">
      <c r="A133" s="801"/>
      <c r="B133" s="802"/>
      <c r="C133" s="802"/>
      <c r="E133" s="863" t="s">
        <v>55</v>
      </c>
      <c r="F133" s="864"/>
      <c r="G133" s="864"/>
      <c r="H133" s="864"/>
      <c r="I133" s="904">
        <f>SUM(I127:I132)</f>
        <v>35345</v>
      </c>
    </row>
    <row r="134" spans="1:9" ht="11.25" customHeight="1" hidden="1">
      <c r="A134" s="801"/>
      <c r="B134" s="802"/>
      <c r="C134" s="802"/>
      <c r="D134" s="802"/>
      <c r="E134" s="860"/>
      <c r="F134" s="795"/>
      <c r="G134" s="796"/>
      <c r="H134" s="796"/>
      <c r="I134" s="905"/>
    </row>
    <row r="135" spans="1:8" ht="5.25" customHeight="1" hidden="1">
      <c r="A135" s="792"/>
      <c r="B135" s="793"/>
      <c r="C135" s="793"/>
      <c r="D135" s="793"/>
      <c r="E135" s="792"/>
      <c r="F135" s="791"/>
      <c r="H135" s="796"/>
    </row>
    <row r="136" spans="1:9" ht="13.5" hidden="1">
      <c r="A136" s="792"/>
      <c r="B136" s="793"/>
      <c r="D136" s="806" t="s">
        <v>426</v>
      </c>
      <c r="E136" s="791" t="s">
        <v>285</v>
      </c>
      <c r="H136" s="796"/>
      <c r="I136" s="797"/>
    </row>
    <row r="137" spans="1:9" ht="13.5" hidden="1">
      <c r="A137" s="801"/>
      <c r="B137" s="802"/>
      <c r="C137" s="802"/>
      <c r="D137" s="803"/>
      <c r="E137" s="801" t="s">
        <v>696</v>
      </c>
      <c r="F137" s="801"/>
      <c r="G137" s="801"/>
      <c r="H137" s="801"/>
      <c r="I137" s="856"/>
    </row>
    <row r="138" spans="1:9" ht="12.75" hidden="1">
      <c r="A138" s="801"/>
      <c r="B138" s="802"/>
      <c r="C138" s="802"/>
      <c r="D138" s="803"/>
      <c r="E138" s="801"/>
      <c r="F138" s="801"/>
      <c r="G138" s="801"/>
      <c r="H138" s="801"/>
      <c r="I138" s="906"/>
    </row>
    <row r="139" spans="1:9" ht="13.5" hidden="1">
      <c r="A139" s="792"/>
      <c r="B139" s="793"/>
      <c r="D139" s="806" t="s">
        <v>427</v>
      </c>
      <c r="E139" s="791" t="s">
        <v>284</v>
      </c>
      <c r="H139" s="796"/>
      <c r="I139" s="797"/>
    </row>
    <row r="140" spans="1:9" ht="13.5" hidden="1">
      <c r="A140" s="801"/>
      <c r="B140" s="802"/>
      <c r="C140" s="802"/>
      <c r="D140" s="802"/>
      <c r="E140" s="801" t="s">
        <v>512</v>
      </c>
      <c r="F140" s="801"/>
      <c r="G140" s="801"/>
      <c r="H140" s="801"/>
      <c r="I140" s="856"/>
    </row>
    <row r="141" spans="1:8" s="496" customFormat="1" ht="15.75" customHeight="1">
      <c r="A141" s="808"/>
      <c r="B141" s="907"/>
      <c r="C141" s="908" t="s">
        <v>439</v>
      </c>
      <c r="D141" s="807"/>
      <c r="E141" s="808"/>
      <c r="F141" s="808"/>
      <c r="G141" s="808"/>
      <c r="H141" s="808"/>
    </row>
    <row r="142" spans="1:9" s="496" customFormat="1" ht="14.25">
      <c r="A142" s="808"/>
      <c r="B142" s="907"/>
      <c r="C142" s="908" t="s">
        <v>431</v>
      </c>
      <c r="D142" s="807"/>
      <c r="E142" s="808"/>
      <c r="F142" s="808"/>
      <c r="G142" s="808"/>
      <c r="H142" s="808"/>
      <c r="I142" s="909">
        <f>+I140+I133+I123+I114+I137</f>
        <v>223397</v>
      </c>
    </row>
    <row r="143" spans="1:9" ht="5.25" customHeight="1">
      <c r="A143" s="796"/>
      <c r="B143" s="862"/>
      <c r="C143" s="862"/>
      <c r="D143" s="862"/>
      <c r="E143" s="864"/>
      <c r="F143" s="864"/>
      <c r="G143" s="864"/>
      <c r="H143" s="864"/>
      <c r="I143" s="903"/>
    </row>
    <row r="144" spans="1:8" ht="4.5" customHeight="1">
      <c r="A144" s="801"/>
      <c r="B144" s="802"/>
      <c r="C144" s="802"/>
      <c r="D144" s="802"/>
      <c r="E144" s="801"/>
      <c r="F144" s="801"/>
      <c r="G144" s="801"/>
      <c r="H144" s="801"/>
    </row>
    <row r="145" spans="1:8" s="1177" customFormat="1" ht="27" customHeight="1">
      <c r="A145" s="1178"/>
      <c r="B145" s="1180" t="s">
        <v>267</v>
      </c>
      <c r="C145" s="1174" t="s">
        <v>611</v>
      </c>
      <c r="D145" s="1175"/>
      <c r="E145" s="1176"/>
      <c r="F145" s="1176"/>
      <c r="G145" s="1176"/>
      <c r="H145" s="1176"/>
    </row>
    <row r="146" spans="1:8" s="1177" customFormat="1" ht="4.5" customHeight="1">
      <c r="A146" s="1178"/>
      <c r="B146" s="1180"/>
      <c r="C146" s="1174"/>
      <c r="D146" s="1175"/>
      <c r="E146" s="1176"/>
      <c r="F146" s="1176"/>
      <c r="G146" s="1176"/>
      <c r="H146" s="1176"/>
    </row>
    <row r="147" spans="1:8" ht="13.5" customHeight="1">
      <c r="A147" s="801"/>
      <c r="B147" s="802"/>
      <c r="C147" s="1232" t="s">
        <v>826</v>
      </c>
      <c r="D147" s="901"/>
      <c r="E147" s="801"/>
      <c r="F147" s="801"/>
      <c r="G147" s="801"/>
      <c r="H147" s="801"/>
    </row>
    <row r="148" spans="1:8" ht="3.75" customHeight="1">
      <c r="A148" s="801"/>
      <c r="B148" s="802"/>
      <c r="C148" s="1232"/>
      <c r="D148" s="901"/>
      <c r="E148" s="801"/>
      <c r="F148" s="801"/>
      <c r="G148" s="801"/>
      <c r="H148" s="801"/>
    </row>
    <row r="149" spans="1:9" ht="13.5">
      <c r="A149" s="801"/>
      <c r="B149" s="802"/>
      <c r="D149" s="802" t="s">
        <v>419</v>
      </c>
      <c r="E149" s="791" t="s">
        <v>53</v>
      </c>
      <c r="G149" s="801"/>
      <c r="H149" s="801"/>
      <c r="I149" s="805"/>
    </row>
    <row r="150" spans="1:9" ht="8.25" customHeight="1">
      <c r="A150" s="801"/>
      <c r="B150" s="802"/>
      <c r="D150" s="803"/>
      <c r="E150" s="801"/>
      <c r="F150" s="791"/>
      <c r="G150" s="801"/>
      <c r="H150" s="801"/>
      <c r="I150" s="805"/>
    </row>
    <row r="151" spans="1:9" ht="12.75">
      <c r="A151" s="801"/>
      <c r="B151" s="802"/>
      <c r="D151" s="803"/>
      <c r="E151" s="902" t="s">
        <v>28</v>
      </c>
      <c r="F151" s="801" t="s">
        <v>150</v>
      </c>
      <c r="G151" s="801"/>
      <c r="I151" s="805"/>
    </row>
    <row r="152" spans="1:9" ht="12.75">
      <c r="A152" s="801"/>
      <c r="B152" s="802"/>
      <c r="D152" s="803"/>
      <c r="E152" s="910"/>
      <c r="F152" s="801" t="s">
        <v>685</v>
      </c>
      <c r="G152" s="801"/>
      <c r="I152" s="805"/>
    </row>
    <row r="153" spans="1:9" ht="12.75">
      <c r="A153" s="801"/>
      <c r="B153" s="802"/>
      <c r="D153" s="803"/>
      <c r="E153" s="902"/>
      <c r="F153" s="801" t="s">
        <v>151</v>
      </c>
      <c r="G153" s="801"/>
      <c r="I153" s="805">
        <v>149606</v>
      </c>
    </row>
    <row r="154" spans="1:9" ht="9" customHeight="1">
      <c r="A154" s="801"/>
      <c r="B154" s="802"/>
      <c r="D154" s="803"/>
      <c r="E154" s="902"/>
      <c r="F154" s="801"/>
      <c r="G154" s="801"/>
      <c r="I154" s="805"/>
    </row>
    <row r="155" spans="1:9" ht="12.75">
      <c r="A155" s="801"/>
      <c r="B155" s="802"/>
      <c r="D155" s="803"/>
      <c r="E155" s="902" t="s">
        <v>28</v>
      </c>
      <c r="F155" s="801" t="s">
        <v>760</v>
      </c>
      <c r="G155" s="801"/>
      <c r="I155" s="805">
        <v>13397</v>
      </c>
    </row>
    <row r="156" spans="1:9" ht="4.5" customHeight="1">
      <c r="A156" s="792"/>
      <c r="B156" s="793"/>
      <c r="D156" s="806"/>
      <c r="E156" s="792"/>
      <c r="F156" s="792"/>
      <c r="H156" s="796"/>
      <c r="I156" s="903"/>
    </row>
    <row r="157" spans="1:9" ht="21" customHeight="1">
      <c r="A157" s="801"/>
      <c r="B157" s="802"/>
      <c r="D157" s="803"/>
      <c r="E157" s="863" t="s">
        <v>54</v>
      </c>
      <c r="F157" s="903"/>
      <c r="G157" s="864"/>
      <c r="H157" s="864"/>
      <c r="I157" s="904">
        <f>SUM(I149:I156)</f>
        <v>163003</v>
      </c>
    </row>
    <row r="158" spans="1:9" ht="13.5">
      <c r="A158" s="801"/>
      <c r="B158" s="802"/>
      <c r="D158" s="803"/>
      <c r="E158" s="860"/>
      <c r="F158" s="795"/>
      <c r="G158" s="796"/>
      <c r="H158" s="796"/>
      <c r="I158" s="905"/>
    </row>
    <row r="159" spans="1:9" ht="13.5">
      <c r="A159" s="792"/>
      <c r="B159" s="793"/>
      <c r="D159" s="806" t="s">
        <v>420</v>
      </c>
      <c r="E159" s="791" t="s">
        <v>694</v>
      </c>
      <c r="F159" s="791"/>
      <c r="H159" s="796"/>
      <c r="I159" s="797"/>
    </row>
    <row r="160" spans="1:9" ht="6" customHeight="1">
      <c r="A160" s="792"/>
      <c r="B160" s="793"/>
      <c r="D160" s="793"/>
      <c r="E160" s="792"/>
      <c r="F160" s="791"/>
      <c r="H160" s="796"/>
      <c r="I160" s="797"/>
    </row>
    <row r="161" spans="1:9" ht="12.75">
      <c r="A161" s="801"/>
      <c r="B161" s="802"/>
      <c r="D161" s="802"/>
      <c r="E161" s="902" t="s">
        <v>28</v>
      </c>
      <c r="F161" s="801" t="s">
        <v>153</v>
      </c>
      <c r="G161" s="801"/>
      <c r="I161" s="805">
        <v>30786</v>
      </c>
    </row>
    <row r="162" spans="1:9" ht="7.5" customHeight="1">
      <c r="A162" s="801"/>
      <c r="B162" s="802"/>
      <c r="D162" s="802"/>
      <c r="E162" s="902"/>
      <c r="F162" s="801"/>
      <c r="G162" s="801"/>
      <c r="I162" s="805"/>
    </row>
    <row r="163" spans="1:9" ht="12.75">
      <c r="A163" s="801"/>
      <c r="B163" s="802"/>
      <c r="D163" s="802"/>
      <c r="E163" s="902" t="s">
        <v>28</v>
      </c>
      <c r="F163" s="801" t="s">
        <v>513</v>
      </c>
      <c r="G163" s="801"/>
      <c r="I163" s="805">
        <v>2592</v>
      </c>
    </row>
    <row r="164" spans="1:9" ht="6" customHeight="1">
      <c r="A164" s="792"/>
      <c r="B164" s="793"/>
      <c r="D164" s="793"/>
      <c r="E164" s="792"/>
      <c r="F164" s="792"/>
      <c r="H164" s="796"/>
      <c r="I164" s="903"/>
    </row>
    <row r="165" spans="1:9" ht="13.5">
      <c r="A165" s="792"/>
      <c r="B165" s="793"/>
      <c r="D165" s="793"/>
      <c r="E165" s="860" t="s">
        <v>155</v>
      </c>
      <c r="H165" s="796"/>
      <c r="I165" s="795"/>
    </row>
    <row r="166" spans="1:9" ht="13.5">
      <c r="A166" s="801"/>
      <c r="B166" s="802"/>
      <c r="D166" s="802"/>
      <c r="E166" s="863" t="s">
        <v>695</v>
      </c>
      <c r="F166" s="903"/>
      <c r="G166" s="864"/>
      <c r="H166" s="864"/>
      <c r="I166" s="904">
        <f>SUM(I161:I164)</f>
        <v>33378</v>
      </c>
    </row>
    <row r="167" spans="1:9" ht="10.5" customHeight="1">
      <c r="A167" s="801"/>
      <c r="B167" s="802"/>
      <c r="C167" s="802"/>
      <c r="D167" s="802"/>
      <c r="E167" s="801"/>
      <c r="F167" s="801"/>
      <c r="G167" s="801"/>
      <c r="H167" s="801"/>
      <c r="I167" s="905"/>
    </row>
    <row r="168" spans="1:9" ht="17.25" customHeight="1">
      <c r="A168" s="792"/>
      <c r="B168" s="793"/>
      <c r="D168" s="806" t="s">
        <v>421</v>
      </c>
      <c r="E168" s="791" t="s">
        <v>289</v>
      </c>
      <c r="F168" s="796"/>
      <c r="H168" s="796"/>
      <c r="I168" s="797"/>
    </row>
    <row r="169" spans="1:9" ht="5.25" customHeight="1">
      <c r="A169" s="792"/>
      <c r="B169" s="793"/>
      <c r="D169" s="793"/>
      <c r="E169" s="791"/>
      <c r="F169" s="796"/>
      <c r="H169" s="796"/>
      <c r="I169" s="797"/>
    </row>
    <row r="170" spans="1:9" ht="12.75">
      <c r="A170" s="801"/>
      <c r="B170" s="802"/>
      <c r="D170" s="802"/>
      <c r="E170" s="902" t="s">
        <v>28</v>
      </c>
      <c r="F170" s="801" t="s">
        <v>156</v>
      </c>
      <c r="H170" s="801"/>
      <c r="I170" s="805">
        <v>19170</v>
      </c>
    </row>
    <row r="171" spans="1:9" ht="7.5" customHeight="1">
      <c r="A171" s="801"/>
      <c r="B171" s="802"/>
      <c r="D171" s="802"/>
      <c r="E171" s="902"/>
      <c r="F171" s="801"/>
      <c r="H171" s="801"/>
      <c r="I171" s="805"/>
    </row>
    <row r="172" spans="1:9" ht="12.75">
      <c r="A172" s="801"/>
      <c r="B172" s="802"/>
      <c r="D172" s="802"/>
      <c r="E172" s="902" t="s">
        <v>28</v>
      </c>
      <c r="F172" s="801" t="s">
        <v>441</v>
      </c>
      <c r="H172" s="801"/>
      <c r="I172" s="805"/>
    </row>
    <row r="173" spans="1:9" ht="12.75">
      <c r="A173" s="801"/>
      <c r="B173" s="802"/>
      <c r="D173" s="802"/>
      <c r="E173" s="796"/>
      <c r="F173" s="801" t="s">
        <v>157</v>
      </c>
      <c r="H173" s="801"/>
      <c r="I173" s="805">
        <v>15447</v>
      </c>
    </row>
    <row r="174" spans="1:9" ht="5.25" customHeight="1">
      <c r="A174" s="792"/>
      <c r="B174" s="793"/>
      <c r="D174" s="793"/>
      <c r="E174" s="792"/>
      <c r="F174" s="792"/>
      <c r="H174" s="796"/>
      <c r="I174" s="903"/>
    </row>
    <row r="175" spans="1:9" ht="21" customHeight="1">
      <c r="A175" s="801"/>
      <c r="B175" s="802"/>
      <c r="D175" s="802"/>
      <c r="E175" s="863" t="s">
        <v>55</v>
      </c>
      <c r="F175" s="903"/>
      <c r="G175" s="864"/>
      <c r="H175" s="864"/>
      <c r="I175" s="904">
        <f>SUM(I170:I174)</f>
        <v>34617</v>
      </c>
    </row>
    <row r="176" spans="1:9" ht="11.25" customHeight="1" hidden="1">
      <c r="A176" s="801"/>
      <c r="B176" s="802"/>
      <c r="C176" s="802"/>
      <c r="D176" s="802"/>
      <c r="E176" s="860"/>
      <c r="F176" s="795"/>
      <c r="G176" s="796"/>
      <c r="H176" s="796"/>
      <c r="I176" s="905"/>
    </row>
    <row r="177" spans="1:8" ht="5.25" customHeight="1" hidden="1">
      <c r="A177" s="792"/>
      <c r="B177" s="793"/>
      <c r="C177" s="793"/>
      <c r="D177" s="793"/>
      <c r="E177" s="792"/>
      <c r="F177" s="791"/>
      <c r="H177" s="796"/>
    </row>
    <row r="178" spans="1:9" ht="13.5" hidden="1">
      <c r="A178" s="792"/>
      <c r="B178" s="793"/>
      <c r="D178" s="806" t="s">
        <v>426</v>
      </c>
      <c r="E178" s="791" t="s">
        <v>285</v>
      </c>
      <c r="H178" s="796"/>
      <c r="I178" s="797"/>
    </row>
    <row r="179" spans="1:9" ht="13.5" hidden="1">
      <c r="A179" s="801"/>
      <c r="B179" s="802"/>
      <c r="C179" s="802"/>
      <c r="D179" s="803"/>
      <c r="E179" s="801" t="s">
        <v>696</v>
      </c>
      <c r="F179" s="801"/>
      <c r="G179" s="801"/>
      <c r="H179" s="801"/>
      <c r="I179" s="856"/>
    </row>
    <row r="180" spans="1:9" ht="12.75" hidden="1">
      <c r="A180" s="801"/>
      <c r="B180" s="802"/>
      <c r="C180" s="802"/>
      <c r="D180" s="803"/>
      <c r="E180" s="801"/>
      <c r="F180" s="801"/>
      <c r="G180" s="801"/>
      <c r="H180" s="801"/>
      <c r="I180" s="906"/>
    </row>
    <row r="181" spans="1:9" ht="13.5" hidden="1">
      <c r="A181" s="792"/>
      <c r="B181" s="793"/>
      <c r="D181" s="806" t="s">
        <v>427</v>
      </c>
      <c r="E181" s="791" t="s">
        <v>284</v>
      </c>
      <c r="H181" s="796"/>
      <c r="I181" s="797"/>
    </row>
    <row r="182" spans="1:9" ht="13.5" hidden="1">
      <c r="A182" s="801"/>
      <c r="B182" s="802"/>
      <c r="C182" s="802"/>
      <c r="D182" s="802"/>
      <c r="E182" s="801" t="s">
        <v>512</v>
      </c>
      <c r="F182" s="801"/>
      <c r="G182" s="801"/>
      <c r="H182" s="801"/>
      <c r="I182" s="856"/>
    </row>
    <row r="183" spans="1:8" s="496" customFormat="1" ht="18" customHeight="1">
      <c r="A183" s="808"/>
      <c r="B183" s="907"/>
      <c r="C183" s="908" t="s">
        <v>611</v>
      </c>
      <c r="D183" s="807"/>
      <c r="E183" s="808"/>
      <c r="F183" s="808"/>
      <c r="G183" s="808"/>
      <c r="H183" s="808"/>
    </row>
    <row r="184" spans="1:9" s="496" customFormat="1" ht="14.25">
      <c r="A184" s="808"/>
      <c r="B184" s="907"/>
      <c r="C184" s="908" t="s">
        <v>431</v>
      </c>
      <c r="D184" s="807"/>
      <c r="E184" s="808"/>
      <c r="F184" s="808"/>
      <c r="G184" s="808"/>
      <c r="H184" s="808"/>
      <c r="I184" s="909">
        <f>+I182+I175+I166+I157+I179</f>
        <v>230998</v>
      </c>
    </row>
    <row r="185" spans="1:9" ht="5.25" customHeight="1">
      <c r="A185" s="796"/>
      <c r="B185" s="862"/>
      <c r="C185" s="862"/>
      <c r="D185" s="862"/>
      <c r="E185" s="864"/>
      <c r="F185" s="864"/>
      <c r="G185" s="864"/>
      <c r="H185" s="864"/>
      <c r="I185" s="903"/>
    </row>
    <row r="186" spans="1:8" ht="6" customHeight="1">
      <c r="A186" s="801"/>
      <c r="B186" s="802"/>
      <c r="C186" s="802"/>
      <c r="D186" s="802"/>
      <c r="E186" s="801"/>
      <c r="F186" s="801"/>
      <c r="G186" s="801"/>
      <c r="H186" s="801"/>
    </row>
    <row r="187" spans="1:8" s="1177" customFormat="1" ht="22.5" customHeight="1">
      <c r="A187" s="1178"/>
      <c r="B187" s="1180" t="s">
        <v>272</v>
      </c>
      <c r="C187" s="1174" t="s">
        <v>438</v>
      </c>
      <c r="D187" s="1175"/>
      <c r="E187" s="1176"/>
      <c r="F187" s="1176"/>
      <c r="G187" s="1176"/>
      <c r="H187" s="1176"/>
    </row>
    <row r="188" spans="1:8" s="1177" customFormat="1" ht="4.5" customHeight="1">
      <c r="A188" s="1178"/>
      <c r="B188" s="1180"/>
      <c r="C188" s="1174"/>
      <c r="D188" s="1175"/>
      <c r="E188" s="1176"/>
      <c r="F188" s="1176"/>
      <c r="G188" s="1176"/>
      <c r="H188" s="1176"/>
    </row>
    <row r="189" spans="1:8" ht="13.5" customHeight="1">
      <c r="A189" s="801"/>
      <c r="B189" s="802"/>
      <c r="C189" s="1232" t="s">
        <v>827</v>
      </c>
      <c r="D189" s="901"/>
      <c r="E189" s="801"/>
      <c r="F189" s="801"/>
      <c r="G189" s="801"/>
      <c r="H189" s="801"/>
    </row>
    <row r="190" spans="1:8" ht="3.75" customHeight="1">
      <c r="A190" s="801"/>
      <c r="B190" s="802"/>
      <c r="C190" s="1232"/>
      <c r="D190" s="901"/>
      <c r="E190" s="801"/>
      <c r="F190" s="801"/>
      <c r="G190" s="801"/>
      <c r="H190" s="801"/>
    </row>
    <row r="191" spans="1:9" ht="13.5">
      <c r="A191" s="801"/>
      <c r="B191" s="802"/>
      <c r="D191" s="803" t="s">
        <v>419</v>
      </c>
      <c r="E191" s="791" t="s">
        <v>53</v>
      </c>
      <c r="G191" s="801"/>
      <c r="H191" s="801"/>
      <c r="I191" s="805"/>
    </row>
    <row r="192" spans="1:9" ht="8.25" customHeight="1">
      <c r="A192" s="801"/>
      <c r="B192" s="802"/>
      <c r="D192" s="803"/>
      <c r="E192" s="801"/>
      <c r="F192" s="791"/>
      <c r="G192" s="801"/>
      <c r="H192" s="801"/>
      <c r="I192" s="805"/>
    </row>
    <row r="193" spans="1:9" ht="12.75">
      <c r="A193" s="801"/>
      <c r="B193" s="802"/>
      <c r="D193" s="803"/>
      <c r="E193" s="902" t="s">
        <v>28</v>
      </c>
      <c r="F193" s="801" t="s">
        <v>150</v>
      </c>
      <c r="G193" s="801"/>
      <c r="I193" s="805"/>
    </row>
    <row r="194" spans="1:9" ht="12.75">
      <c r="A194" s="801"/>
      <c r="B194" s="802"/>
      <c r="D194" s="803"/>
      <c r="E194" s="910"/>
      <c r="F194" s="801" t="s">
        <v>685</v>
      </c>
      <c r="G194" s="801"/>
      <c r="I194" s="805"/>
    </row>
    <row r="195" spans="1:9" ht="12.75">
      <c r="A195" s="801"/>
      <c r="B195" s="802"/>
      <c r="D195" s="803"/>
      <c r="E195" s="902"/>
      <c r="F195" s="801" t="s">
        <v>151</v>
      </c>
      <c r="G195" s="801"/>
      <c r="I195" s="805">
        <v>104735</v>
      </c>
    </row>
    <row r="196" spans="1:9" ht="7.5" customHeight="1">
      <c r="A196" s="801"/>
      <c r="B196" s="802"/>
      <c r="D196" s="803"/>
      <c r="E196" s="902"/>
      <c r="F196" s="801"/>
      <c r="G196" s="801"/>
      <c r="I196" s="805"/>
    </row>
    <row r="197" spans="1:9" ht="12.75">
      <c r="A197" s="801"/>
      <c r="B197" s="802"/>
      <c r="D197" s="803"/>
      <c r="E197" s="902" t="s">
        <v>28</v>
      </c>
      <c r="F197" s="801" t="s">
        <v>760</v>
      </c>
      <c r="G197" s="801"/>
      <c r="I197" s="805">
        <v>9048</v>
      </c>
    </row>
    <row r="198" spans="1:9" ht="7.5" customHeight="1">
      <c r="A198" s="792"/>
      <c r="B198" s="793"/>
      <c r="D198" s="806"/>
      <c r="E198" s="792"/>
      <c r="F198" s="792"/>
      <c r="H198" s="796"/>
      <c r="I198" s="903"/>
    </row>
    <row r="199" spans="1:9" ht="21" customHeight="1">
      <c r="A199" s="801"/>
      <c r="B199" s="802"/>
      <c r="D199" s="803"/>
      <c r="E199" s="863" t="s">
        <v>54</v>
      </c>
      <c r="F199" s="903"/>
      <c r="G199" s="864"/>
      <c r="H199" s="864"/>
      <c r="I199" s="904">
        <f>SUM(I191:I198)</f>
        <v>113783</v>
      </c>
    </row>
    <row r="200" spans="1:9" ht="11.25" customHeight="1">
      <c r="A200" s="801"/>
      <c r="B200" s="802"/>
      <c r="D200" s="803"/>
      <c r="E200" s="860"/>
      <c r="F200" s="795"/>
      <c r="G200" s="796"/>
      <c r="H200" s="796"/>
      <c r="I200" s="905"/>
    </row>
    <row r="201" spans="1:9" ht="13.5">
      <c r="A201" s="792"/>
      <c r="B201" s="793"/>
      <c r="D201" s="806" t="s">
        <v>420</v>
      </c>
      <c r="E201" s="791" t="s">
        <v>694</v>
      </c>
      <c r="F201" s="791"/>
      <c r="H201" s="796"/>
      <c r="I201" s="797"/>
    </row>
    <row r="202" spans="1:9" ht="6" customHeight="1">
      <c r="A202" s="792"/>
      <c r="B202" s="793"/>
      <c r="D202" s="793"/>
      <c r="E202" s="792"/>
      <c r="F202" s="791"/>
      <c r="H202" s="796"/>
      <c r="I202" s="797"/>
    </row>
    <row r="203" spans="1:9" ht="12.75">
      <c r="A203" s="801"/>
      <c r="B203" s="802"/>
      <c r="D203" s="802"/>
      <c r="E203" s="902" t="s">
        <v>28</v>
      </c>
      <c r="F203" s="801" t="s">
        <v>153</v>
      </c>
      <c r="G203" s="801"/>
      <c r="I203" s="805">
        <v>23260</v>
      </c>
    </row>
    <row r="204" spans="1:9" ht="6" customHeight="1">
      <c r="A204" s="801"/>
      <c r="B204" s="802"/>
      <c r="D204" s="802"/>
      <c r="E204" s="902"/>
      <c r="F204" s="801"/>
      <c r="G204" s="801"/>
      <c r="I204" s="805"/>
    </row>
    <row r="205" spans="1:9" ht="15.75" customHeight="1">
      <c r="A205" s="801"/>
      <c r="B205" s="802"/>
      <c r="D205" s="802"/>
      <c r="E205" s="902" t="s">
        <v>28</v>
      </c>
      <c r="F205" s="801" t="s">
        <v>513</v>
      </c>
      <c r="G205" s="801"/>
      <c r="I205" s="805">
        <v>1764</v>
      </c>
    </row>
    <row r="206" spans="1:9" ht="9" customHeight="1">
      <c r="A206" s="792"/>
      <c r="B206" s="793"/>
      <c r="D206" s="793"/>
      <c r="E206" s="792"/>
      <c r="F206" s="792"/>
      <c r="H206" s="796"/>
      <c r="I206" s="903"/>
    </row>
    <row r="207" spans="1:9" ht="13.5">
      <c r="A207" s="792"/>
      <c r="B207" s="793"/>
      <c r="D207" s="793"/>
      <c r="E207" s="860" t="s">
        <v>155</v>
      </c>
      <c r="H207" s="796"/>
      <c r="I207" s="795"/>
    </row>
    <row r="208" spans="1:9" ht="13.5">
      <c r="A208" s="801"/>
      <c r="B208" s="802"/>
      <c r="D208" s="802"/>
      <c r="E208" s="863" t="s">
        <v>695</v>
      </c>
      <c r="F208" s="903"/>
      <c r="G208" s="864"/>
      <c r="H208" s="864"/>
      <c r="I208" s="904">
        <f>SUM(I203:I206)</f>
        <v>25024</v>
      </c>
    </row>
    <row r="209" spans="1:9" ht="9.75" customHeight="1">
      <c r="A209" s="801"/>
      <c r="B209" s="802"/>
      <c r="C209" s="802"/>
      <c r="D209" s="802"/>
      <c r="E209" s="801"/>
      <c r="F209" s="801"/>
      <c r="G209" s="801"/>
      <c r="H209" s="801"/>
      <c r="I209" s="905"/>
    </row>
    <row r="210" spans="1:9" ht="13.5">
      <c r="A210" s="792"/>
      <c r="B210" s="793"/>
      <c r="D210" s="793" t="s">
        <v>421</v>
      </c>
      <c r="E210" s="791" t="s">
        <v>289</v>
      </c>
      <c r="F210" s="796"/>
      <c r="H210" s="796"/>
      <c r="I210" s="797"/>
    </row>
    <row r="211" spans="1:9" ht="5.25" customHeight="1">
      <c r="A211" s="792"/>
      <c r="B211" s="793"/>
      <c r="D211" s="793"/>
      <c r="E211" s="791"/>
      <c r="F211" s="796"/>
      <c r="H211" s="796"/>
      <c r="I211" s="797"/>
    </row>
    <row r="212" spans="1:9" ht="12.75">
      <c r="A212" s="801"/>
      <c r="B212" s="802"/>
      <c r="D212" s="802"/>
      <c r="E212" s="796" t="s">
        <v>28</v>
      </c>
      <c r="F212" s="801" t="s">
        <v>156</v>
      </c>
      <c r="H212" s="801"/>
      <c r="I212" s="805">
        <v>12219</v>
      </c>
    </row>
    <row r="213" spans="1:9" ht="9" customHeight="1">
      <c r="A213" s="801"/>
      <c r="B213" s="802"/>
      <c r="D213" s="802"/>
      <c r="E213" s="796"/>
      <c r="F213" s="801"/>
      <c r="H213" s="801"/>
      <c r="I213" s="805"/>
    </row>
    <row r="214" spans="1:9" ht="12.75">
      <c r="A214" s="801"/>
      <c r="B214" s="802"/>
      <c r="D214" s="802"/>
      <c r="E214" s="796" t="s">
        <v>28</v>
      </c>
      <c r="F214" s="801" t="s">
        <v>441</v>
      </c>
      <c r="H214" s="801"/>
      <c r="I214" s="805"/>
    </row>
    <row r="215" spans="1:9" ht="12.75">
      <c r="A215" s="801"/>
      <c r="B215" s="802"/>
      <c r="D215" s="802"/>
      <c r="E215" s="796"/>
      <c r="F215" s="801" t="s">
        <v>157</v>
      </c>
      <c r="H215" s="801"/>
      <c r="I215" s="805">
        <v>16845</v>
      </c>
    </row>
    <row r="216" spans="1:9" ht="4.5" customHeight="1">
      <c r="A216" s="792"/>
      <c r="B216" s="793"/>
      <c r="C216" s="793"/>
      <c r="D216" s="793"/>
      <c r="E216" s="792"/>
      <c r="F216" s="796"/>
      <c r="H216" s="796"/>
      <c r="I216" s="903"/>
    </row>
    <row r="217" spans="1:9" ht="21" customHeight="1">
      <c r="A217" s="801"/>
      <c r="B217" s="802"/>
      <c r="C217" s="802"/>
      <c r="E217" s="863" t="s">
        <v>55</v>
      </c>
      <c r="F217" s="864"/>
      <c r="G217" s="864"/>
      <c r="H217" s="864"/>
      <c r="I217" s="904">
        <f>SUM(I212:I216)</f>
        <v>29064</v>
      </c>
    </row>
    <row r="218" spans="1:9" ht="4.5" customHeight="1" hidden="1">
      <c r="A218" s="801"/>
      <c r="B218" s="802"/>
      <c r="C218" s="802"/>
      <c r="D218" s="802"/>
      <c r="E218" s="801"/>
      <c r="F218" s="801"/>
      <c r="G218" s="801"/>
      <c r="H218" s="801"/>
      <c r="I218" s="905"/>
    </row>
    <row r="219" spans="1:9" ht="21" customHeight="1" hidden="1">
      <c r="A219" s="792"/>
      <c r="B219" s="793"/>
      <c r="D219" s="793" t="s">
        <v>426</v>
      </c>
      <c r="E219" s="791" t="s">
        <v>285</v>
      </c>
      <c r="H219" s="796"/>
      <c r="I219" s="797"/>
    </row>
    <row r="220" spans="1:9" ht="13.5" hidden="1">
      <c r="A220" s="801"/>
      <c r="B220" s="802"/>
      <c r="C220" s="802"/>
      <c r="D220" s="802"/>
      <c r="E220" s="801" t="s">
        <v>483</v>
      </c>
      <c r="F220" s="801"/>
      <c r="G220" s="801"/>
      <c r="H220" s="801"/>
      <c r="I220" s="856"/>
    </row>
    <row r="221" spans="1:9" ht="12.75" hidden="1">
      <c r="A221" s="801"/>
      <c r="B221" s="802"/>
      <c r="C221" s="802"/>
      <c r="D221" s="802"/>
      <c r="E221" s="801"/>
      <c r="F221" s="801"/>
      <c r="G221" s="801"/>
      <c r="H221" s="801"/>
      <c r="I221" s="906"/>
    </row>
    <row r="222" spans="1:9" ht="21" customHeight="1" hidden="1">
      <c r="A222" s="792"/>
      <c r="B222" s="793"/>
      <c r="D222" s="793" t="s">
        <v>426</v>
      </c>
      <c r="E222" s="791" t="s">
        <v>285</v>
      </c>
      <c r="H222" s="796"/>
      <c r="I222" s="797"/>
    </row>
    <row r="223" spans="1:9" ht="13.5" hidden="1">
      <c r="A223" s="801"/>
      <c r="B223" s="802"/>
      <c r="C223" s="802"/>
      <c r="D223" s="802"/>
      <c r="E223" s="801" t="s">
        <v>110</v>
      </c>
      <c r="F223" s="801"/>
      <c r="G223" s="801"/>
      <c r="H223" s="801"/>
      <c r="I223" s="856"/>
    </row>
    <row r="224" spans="1:9" ht="12.75" hidden="1">
      <c r="A224" s="801"/>
      <c r="B224" s="802"/>
      <c r="C224" s="802"/>
      <c r="D224" s="802"/>
      <c r="E224" s="801"/>
      <c r="F224" s="801"/>
      <c r="G224" s="801"/>
      <c r="H224" s="801"/>
      <c r="I224" s="906"/>
    </row>
    <row r="225" spans="1:9" ht="21" customHeight="1" hidden="1">
      <c r="A225" s="792"/>
      <c r="B225" s="793"/>
      <c r="D225" s="793" t="s">
        <v>427</v>
      </c>
      <c r="E225" s="791" t="s">
        <v>284</v>
      </c>
      <c r="H225" s="796"/>
      <c r="I225" s="797"/>
    </row>
    <row r="226" spans="1:9" ht="13.5" hidden="1">
      <c r="A226" s="801"/>
      <c r="B226" s="802"/>
      <c r="C226" s="802"/>
      <c r="D226" s="802"/>
      <c r="E226" s="801" t="s">
        <v>111</v>
      </c>
      <c r="F226" s="801"/>
      <c r="G226" s="801"/>
      <c r="H226" s="801"/>
      <c r="I226" s="856"/>
    </row>
    <row r="227" spans="1:8" s="496" customFormat="1" ht="18" customHeight="1">
      <c r="A227" s="808"/>
      <c r="B227" s="907"/>
      <c r="C227" s="908" t="s">
        <v>438</v>
      </c>
      <c r="D227" s="807"/>
      <c r="E227" s="808"/>
      <c r="F227" s="808"/>
      <c r="G227" s="808"/>
      <c r="H227" s="808"/>
    </row>
    <row r="228" spans="1:9" s="496" customFormat="1" ht="14.25">
      <c r="A228" s="808"/>
      <c r="B228" s="907"/>
      <c r="C228" s="908" t="s">
        <v>431</v>
      </c>
      <c r="D228" s="807"/>
      <c r="E228" s="808"/>
      <c r="F228" s="808"/>
      <c r="G228" s="808"/>
      <c r="H228" s="808"/>
      <c r="I228" s="909">
        <f>+I226+I223+I217+I208+I199</f>
        <v>167871</v>
      </c>
    </row>
    <row r="229" spans="1:9" ht="0.75" customHeight="1">
      <c r="A229" s="796"/>
      <c r="B229" s="862"/>
      <c r="C229" s="862"/>
      <c r="D229" s="862"/>
      <c r="E229" s="864"/>
      <c r="F229" s="864"/>
      <c r="G229" s="864"/>
      <c r="H229" s="864"/>
      <c r="I229" s="903"/>
    </row>
    <row r="230" spans="1:8" ht="5.25" customHeight="1">
      <c r="A230" s="801"/>
      <c r="B230" s="802"/>
      <c r="C230" s="802"/>
      <c r="D230" s="802"/>
      <c r="E230" s="801"/>
      <c r="F230" s="801"/>
      <c r="G230" s="801"/>
      <c r="H230" s="801"/>
    </row>
    <row r="231" spans="1:8" s="1177" customFormat="1" ht="22.5" customHeight="1">
      <c r="A231" s="1178"/>
      <c r="B231" s="1180" t="s">
        <v>274</v>
      </c>
      <c r="C231" s="1174" t="s">
        <v>609</v>
      </c>
      <c r="D231" s="1175"/>
      <c r="E231" s="1176"/>
      <c r="F231" s="1176"/>
      <c r="G231" s="1176"/>
      <c r="H231" s="1176"/>
    </row>
    <row r="232" spans="1:8" ht="3.75" customHeight="1">
      <c r="A232" s="801"/>
      <c r="B232" s="802"/>
      <c r="C232" s="802"/>
      <c r="D232" s="901"/>
      <c r="E232" s="801"/>
      <c r="F232" s="801"/>
      <c r="G232" s="801"/>
      <c r="H232" s="801"/>
    </row>
    <row r="233" spans="1:8" ht="13.5" customHeight="1">
      <c r="A233" s="801"/>
      <c r="B233" s="802"/>
      <c r="C233" s="1232" t="s">
        <v>828</v>
      </c>
      <c r="D233" s="901"/>
      <c r="E233" s="801"/>
      <c r="F233" s="801"/>
      <c r="G233" s="801"/>
      <c r="H233" s="801"/>
    </row>
    <row r="234" spans="1:8" ht="3.75" customHeight="1">
      <c r="A234" s="801"/>
      <c r="B234" s="802"/>
      <c r="C234" s="1232"/>
      <c r="D234" s="901"/>
      <c r="E234" s="801"/>
      <c r="F234" s="801"/>
      <c r="G234" s="801"/>
      <c r="H234" s="801"/>
    </row>
    <row r="235" spans="1:9" ht="13.5">
      <c r="A235" s="801"/>
      <c r="B235" s="802"/>
      <c r="D235" s="803" t="s">
        <v>419</v>
      </c>
      <c r="E235" s="791" t="s">
        <v>53</v>
      </c>
      <c r="G235" s="801"/>
      <c r="H235" s="801"/>
      <c r="I235" s="805"/>
    </row>
    <row r="236" spans="1:9" ht="8.25" customHeight="1">
      <c r="A236" s="801"/>
      <c r="B236" s="802"/>
      <c r="D236" s="803"/>
      <c r="E236" s="801"/>
      <c r="F236" s="791"/>
      <c r="G236" s="801"/>
      <c r="H236" s="801"/>
      <c r="I236" s="805"/>
    </row>
    <row r="237" spans="1:9" ht="12.75">
      <c r="A237" s="801"/>
      <c r="B237" s="802"/>
      <c r="D237" s="803"/>
      <c r="E237" s="902" t="s">
        <v>28</v>
      </c>
      <c r="F237" s="801" t="s">
        <v>150</v>
      </c>
      <c r="G237" s="801"/>
      <c r="I237" s="805"/>
    </row>
    <row r="238" spans="1:9" ht="12.75">
      <c r="A238" s="801"/>
      <c r="B238" s="802"/>
      <c r="D238" s="803"/>
      <c r="E238" s="910"/>
      <c r="F238" s="801" t="s">
        <v>685</v>
      </c>
      <c r="G238" s="801"/>
      <c r="I238" s="805"/>
    </row>
    <row r="239" spans="1:9" ht="12.75">
      <c r="A239" s="801"/>
      <c r="B239" s="802"/>
      <c r="D239" s="803"/>
      <c r="E239" s="902"/>
      <c r="F239" s="801" t="s">
        <v>151</v>
      </c>
      <c r="G239" s="801"/>
      <c r="I239" s="805">
        <v>98339</v>
      </c>
    </row>
    <row r="240" spans="1:9" ht="6" customHeight="1">
      <c r="A240" s="801"/>
      <c r="B240" s="802"/>
      <c r="D240" s="803"/>
      <c r="E240" s="902"/>
      <c r="F240" s="801"/>
      <c r="G240" s="801"/>
      <c r="I240" s="805"/>
    </row>
    <row r="241" spans="1:9" ht="12.75">
      <c r="A241" s="801"/>
      <c r="B241" s="802"/>
      <c r="D241" s="803"/>
      <c r="E241" s="902" t="s">
        <v>28</v>
      </c>
      <c r="F241" s="801" t="s">
        <v>760</v>
      </c>
      <c r="G241" s="801"/>
      <c r="I241" s="805">
        <v>11451</v>
      </c>
    </row>
    <row r="242" spans="1:9" ht="4.5" customHeight="1">
      <c r="A242" s="792"/>
      <c r="B242" s="793"/>
      <c r="D242" s="806"/>
      <c r="E242" s="792"/>
      <c r="F242" s="792"/>
      <c r="H242" s="796"/>
      <c r="I242" s="903"/>
    </row>
    <row r="243" spans="1:9" ht="21" customHeight="1">
      <c r="A243" s="801"/>
      <c r="B243" s="802"/>
      <c r="D243" s="803"/>
      <c r="E243" s="863" t="s">
        <v>54</v>
      </c>
      <c r="F243" s="903"/>
      <c r="G243" s="864"/>
      <c r="H243" s="864"/>
      <c r="I243" s="904">
        <f>SUM(I235:I242)</f>
        <v>109790</v>
      </c>
    </row>
    <row r="244" spans="1:9" ht="7.5" customHeight="1">
      <c r="A244" s="801"/>
      <c r="B244" s="802"/>
      <c r="D244" s="803"/>
      <c r="E244" s="860"/>
      <c r="F244" s="795"/>
      <c r="G244" s="796"/>
      <c r="H244" s="796"/>
      <c r="I244" s="905"/>
    </row>
    <row r="245" spans="1:9" ht="13.5">
      <c r="A245" s="792"/>
      <c r="B245" s="793"/>
      <c r="D245" s="806" t="s">
        <v>420</v>
      </c>
      <c r="E245" s="791" t="s">
        <v>694</v>
      </c>
      <c r="F245" s="791"/>
      <c r="H245" s="796"/>
      <c r="I245" s="797"/>
    </row>
    <row r="246" spans="1:9" ht="6" customHeight="1">
      <c r="A246" s="792"/>
      <c r="B246" s="793"/>
      <c r="D246" s="806"/>
      <c r="E246" s="792"/>
      <c r="F246" s="791"/>
      <c r="H246" s="796"/>
      <c r="I246" s="797"/>
    </row>
    <row r="247" spans="1:9" ht="12.75">
      <c r="A247" s="801"/>
      <c r="B247" s="802"/>
      <c r="D247" s="803"/>
      <c r="E247" s="902" t="s">
        <v>28</v>
      </c>
      <c r="F247" s="801" t="s">
        <v>153</v>
      </c>
      <c r="G247" s="801"/>
      <c r="I247" s="805">
        <v>20658</v>
      </c>
    </row>
    <row r="248" spans="1:9" ht="8.25" customHeight="1">
      <c r="A248" s="801"/>
      <c r="B248" s="802"/>
      <c r="D248" s="803"/>
      <c r="E248" s="902"/>
      <c r="F248" s="801"/>
      <c r="G248" s="801"/>
      <c r="I248" s="805"/>
    </row>
    <row r="249" spans="1:9" ht="12.75">
      <c r="A249" s="801"/>
      <c r="B249" s="802"/>
      <c r="D249" s="803"/>
      <c r="E249" s="902" t="s">
        <v>28</v>
      </c>
      <c r="F249" s="801" t="s">
        <v>513</v>
      </c>
      <c r="G249" s="801"/>
      <c r="I249" s="805">
        <v>2233</v>
      </c>
    </row>
    <row r="250" spans="1:9" ht="6" customHeight="1">
      <c r="A250" s="792"/>
      <c r="B250" s="793"/>
      <c r="D250" s="806"/>
      <c r="E250" s="792"/>
      <c r="F250" s="792"/>
      <c r="H250" s="796"/>
      <c r="I250" s="903"/>
    </row>
    <row r="251" spans="1:9" ht="13.5">
      <c r="A251" s="792"/>
      <c r="B251" s="793"/>
      <c r="D251" s="806"/>
      <c r="E251" s="860" t="s">
        <v>155</v>
      </c>
      <c r="H251" s="796"/>
      <c r="I251" s="795"/>
    </row>
    <row r="252" spans="1:9" ht="15.75" customHeight="1">
      <c r="A252" s="801"/>
      <c r="B252" s="802"/>
      <c r="D252" s="803"/>
      <c r="E252" s="863" t="s">
        <v>695</v>
      </c>
      <c r="F252" s="903"/>
      <c r="G252" s="864"/>
      <c r="H252" s="864"/>
      <c r="I252" s="904">
        <f>SUM(I247:I250)</f>
        <v>22891</v>
      </c>
    </row>
    <row r="253" spans="1:9" ht="9" customHeight="1">
      <c r="A253" s="801"/>
      <c r="B253" s="802"/>
      <c r="D253" s="803"/>
      <c r="E253" s="801"/>
      <c r="F253" s="801"/>
      <c r="G253" s="801"/>
      <c r="H253" s="801"/>
      <c r="I253" s="905"/>
    </row>
    <row r="254" spans="1:9" ht="16.5" customHeight="1">
      <c r="A254" s="792"/>
      <c r="B254" s="793"/>
      <c r="D254" s="806" t="s">
        <v>421</v>
      </c>
      <c r="E254" s="791" t="s">
        <v>289</v>
      </c>
      <c r="F254" s="796"/>
      <c r="H254" s="796"/>
      <c r="I254" s="797"/>
    </row>
    <row r="255" spans="1:9" ht="5.25" customHeight="1">
      <c r="A255" s="792"/>
      <c r="B255" s="793"/>
      <c r="D255" s="793"/>
      <c r="E255" s="791"/>
      <c r="F255" s="796"/>
      <c r="H255" s="796"/>
      <c r="I255" s="797"/>
    </row>
    <row r="256" spans="1:9" ht="12.75">
      <c r="A256" s="801"/>
      <c r="B256" s="802"/>
      <c r="D256" s="802"/>
      <c r="E256" s="902" t="s">
        <v>28</v>
      </c>
      <c r="F256" s="801" t="s">
        <v>156</v>
      </c>
      <c r="H256" s="801"/>
      <c r="I256" s="805">
        <v>14568</v>
      </c>
    </row>
    <row r="257" spans="1:9" ht="6.75" customHeight="1">
      <c r="A257" s="801"/>
      <c r="B257" s="802"/>
      <c r="D257" s="802"/>
      <c r="E257" s="902"/>
      <c r="F257" s="801"/>
      <c r="H257" s="801"/>
      <c r="I257" s="805"/>
    </row>
    <row r="258" spans="1:9" ht="12.75">
      <c r="A258" s="801"/>
      <c r="B258" s="802"/>
      <c r="D258" s="802"/>
      <c r="E258" s="902" t="s">
        <v>28</v>
      </c>
      <c r="F258" s="801" t="s">
        <v>441</v>
      </c>
      <c r="H258" s="801"/>
      <c r="I258" s="805"/>
    </row>
    <row r="259" spans="1:9" ht="12.75">
      <c r="A259" s="801"/>
      <c r="B259" s="802"/>
      <c r="D259" s="802"/>
      <c r="E259" s="796"/>
      <c r="F259" s="801" t="s">
        <v>157</v>
      </c>
      <c r="H259" s="801"/>
      <c r="I259" s="805">
        <v>12161</v>
      </c>
    </row>
    <row r="260" spans="1:9" ht="6" customHeight="1">
      <c r="A260" s="792"/>
      <c r="B260" s="793"/>
      <c r="D260" s="793"/>
      <c r="E260" s="792"/>
      <c r="F260" s="792"/>
      <c r="H260" s="796"/>
      <c r="I260" s="903"/>
    </row>
    <row r="261" spans="1:9" ht="18" customHeight="1">
      <c r="A261" s="801"/>
      <c r="B261" s="802"/>
      <c r="C261" s="935"/>
      <c r="D261" s="862"/>
      <c r="E261" s="863" t="s">
        <v>55</v>
      </c>
      <c r="F261" s="903"/>
      <c r="G261" s="864"/>
      <c r="H261" s="864"/>
      <c r="I261" s="904">
        <f>SUM(I256:I260)</f>
        <v>26729</v>
      </c>
    </row>
    <row r="262" spans="1:8" ht="7.5" customHeight="1" hidden="1">
      <c r="A262" s="792"/>
      <c r="B262" s="793"/>
      <c r="C262" s="793"/>
      <c r="D262" s="793"/>
      <c r="E262" s="791"/>
      <c r="F262" s="796"/>
      <c r="H262" s="796"/>
    </row>
    <row r="263" spans="1:9" ht="18.75" customHeight="1" hidden="1">
      <c r="A263" s="792"/>
      <c r="B263" s="793"/>
      <c r="D263" s="793" t="s">
        <v>426</v>
      </c>
      <c r="E263" s="791" t="s">
        <v>285</v>
      </c>
      <c r="H263" s="796"/>
      <c r="I263" s="797"/>
    </row>
    <row r="264" spans="1:9" ht="13.5" hidden="1">
      <c r="A264" s="801"/>
      <c r="B264" s="802"/>
      <c r="C264" s="802"/>
      <c r="D264" s="802"/>
      <c r="E264" s="801" t="s">
        <v>569</v>
      </c>
      <c r="F264" s="801"/>
      <c r="G264" s="801"/>
      <c r="H264" s="801"/>
      <c r="I264" s="856"/>
    </row>
    <row r="265" spans="1:9" ht="12.75" hidden="1">
      <c r="A265" s="801"/>
      <c r="B265" s="802"/>
      <c r="C265" s="802"/>
      <c r="D265" s="802"/>
      <c r="E265" s="801"/>
      <c r="F265" s="801"/>
      <c r="G265" s="801"/>
      <c r="H265" s="801"/>
      <c r="I265" s="906"/>
    </row>
    <row r="266" spans="1:9" ht="21" customHeight="1" hidden="1">
      <c r="A266" s="792"/>
      <c r="B266" s="793"/>
      <c r="D266" s="793" t="s">
        <v>427</v>
      </c>
      <c r="E266" s="791" t="s">
        <v>284</v>
      </c>
      <c r="F266" s="795"/>
      <c r="G266" s="795"/>
      <c r="H266" s="796"/>
      <c r="I266" s="797"/>
    </row>
    <row r="267" spans="1:9" ht="13.5" hidden="1">
      <c r="A267" s="801"/>
      <c r="B267" s="802"/>
      <c r="C267" s="802"/>
      <c r="D267" s="802"/>
      <c r="E267" s="801" t="s">
        <v>512</v>
      </c>
      <c r="F267" s="801"/>
      <c r="G267" s="801"/>
      <c r="H267" s="801"/>
      <c r="I267" s="856">
        <v>0</v>
      </c>
    </row>
    <row r="268" spans="1:8" s="496" customFormat="1" ht="14.25" customHeight="1">
      <c r="A268" s="808"/>
      <c r="B268" s="907"/>
      <c r="C268" s="908" t="s">
        <v>609</v>
      </c>
      <c r="D268" s="807"/>
      <c r="E268" s="808"/>
      <c r="F268" s="808"/>
      <c r="G268" s="808"/>
      <c r="H268" s="808"/>
    </row>
    <row r="269" spans="1:9" s="496" customFormat="1" ht="14.25">
      <c r="A269" s="808"/>
      <c r="B269" s="907"/>
      <c r="C269" s="908" t="s">
        <v>431</v>
      </c>
      <c r="D269" s="807"/>
      <c r="E269" s="808"/>
      <c r="F269" s="808"/>
      <c r="G269" s="808"/>
      <c r="H269" s="808"/>
      <c r="I269" s="909">
        <f>+I267+I264+I261+I252+I243</f>
        <v>159410</v>
      </c>
    </row>
    <row r="270" spans="1:9" ht="3" customHeight="1">
      <c r="A270" s="796"/>
      <c r="B270" s="862"/>
      <c r="C270" s="862"/>
      <c r="D270" s="862"/>
      <c r="E270" s="864"/>
      <c r="F270" s="864"/>
      <c r="G270" s="864"/>
      <c r="H270" s="864"/>
      <c r="I270" s="903"/>
    </row>
    <row r="271" spans="1:8" ht="9" customHeight="1">
      <c r="A271" s="801"/>
      <c r="B271" s="802"/>
      <c r="C271" s="802"/>
      <c r="D271" s="802"/>
      <c r="E271" s="801"/>
      <c r="F271" s="801"/>
      <c r="G271" s="801"/>
      <c r="H271" s="801"/>
    </row>
    <row r="272" spans="1:8" s="1177" customFormat="1" ht="21.75" customHeight="1">
      <c r="A272" s="1172"/>
      <c r="B272" s="1180" t="s">
        <v>275</v>
      </c>
      <c r="C272" s="1174" t="s">
        <v>265</v>
      </c>
      <c r="D272" s="1175"/>
      <c r="E272" s="1176"/>
      <c r="F272" s="1176"/>
      <c r="G272" s="1176"/>
      <c r="H272" s="1176"/>
    </row>
    <row r="273" spans="1:8" s="1177" customFormat="1" ht="4.5" customHeight="1">
      <c r="A273" s="1178"/>
      <c r="B273" s="1180"/>
      <c r="C273" s="1174"/>
      <c r="D273" s="1175"/>
      <c r="E273" s="1176"/>
      <c r="F273" s="1176"/>
      <c r="G273" s="1176"/>
      <c r="H273" s="1176"/>
    </row>
    <row r="274" spans="1:8" ht="13.5" customHeight="1">
      <c r="A274" s="801"/>
      <c r="B274" s="802"/>
      <c r="C274" s="1232" t="s">
        <v>829</v>
      </c>
      <c r="D274" s="901"/>
      <c r="E274" s="801"/>
      <c r="F274" s="801"/>
      <c r="G274" s="801"/>
      <c r="H274" s="801"/>
    </row>
    <row r="275" spans="1:8" ht="3.75" customHeight="1">
      <c r="A275" s="801"/>
      <c r="B275" s="802"/>
      <c r="C275" s="1232"/>
      <c r="D275" s="901"/>
      <c r="E275" s="801"/>
      <c r="F275" s="801"/>
      <c r="G275" s="801"/>
      <c r="H275" s="801"/>
    </row>
    <row r="276" spans="1:9" ht="13.5">
      <c r="A276" s="801"/>
      <c r="B276" s="802"/>
      <c r="D276" s="803" t="s">
        <v>419</v>
      </c>
      <c r="E276" s="791" t="s">
        <v>53</v>
      </c>
      <c r="G276" s="801"/>
      <c r="H276" s="801"/>
      <c r="I276" s="805"/>
    </row>
    <row r="277" spans="1:9" ht="7.5" customHeight="1">
      <c r="A277" s="801"/>
      <c r="B277" s="802"/>
      <c r="D277" s="802"/>
      <c r="E277" s="801"/>
      <c r="F277" s="791"/>
      <c r="G277" s="801"/>
      <c r="H277" s="801"/>
      <c r="I277" s="805"/>
    </row>
    <row r="278" spans="1:9" ht="12.75">
      <c r="A278" s="801"/>
      <c r="B278" s="802"/>
      <c r="D278" s="802"/>
      <c r="E278" s="902" t="s">
        <v>299</v>
      </c>
      <c r="F278" s="801" t="s">
        <v>158</v>
      </c>
      <c r="H278" s="801"/>
      <c r="I278" s="805"/>
    </row>
    <row r="279" spans="1:9" ht="12.75">
      <c r="A279" s="801"/>
      <c r="B279" s="802"/>
      <c r="D279" s="802"/>
      <c r="E279" s="902"/>
      <c r="F279" s="801" t="s">
        <v>159</v>
      </c>
      <c r="H279" s="801"/>
      <c r="I279" s="805">
        <v>44400</v>
      </c>
    </row>
    <row r="280" spans="1:9" ht="6.75" customHeight="1">
      <c r="A280" s="801"/>
      <c r="B280" s="802"/>
      <c r="D280" s="802"/>
      <c r="E280" s="902"/>
      <c r="F280" s="801"/>
      <c r="H280" s="801"/>
      <c r="I280" s="805"/>
    </row>
    <row r="281" spans="1:9" ht="12.75">
      <c r="A281" s="801"/>
      <c r="B281" s="802"/>
      <c r="D281" s="802"/>
      <c r="E281" s="902" t="s">
        <v>28</v>
      </c>
      <c r="F281" s="801" t="s">
        <v>762</v>
      </c>
      <c r="H281" s="801"/>
      <c r="I281" s="805">
        <v>26161</v>
      </c>
    </row>
    <row r="282" spans="1:9" ht="6.75" customHeight="1">
      <c r="A282" s="801"/>
      <c r="B282" s="802"/>
      <c r="D282" s="802"/>
      <c r="E282" s="902"/>
      <c r="F282" s="801"/>
      <c r="H282" s="801"/>
      <c r="I282" s="805"/>
    </row>
    <row r="283" spans="1:9" ht="12.75">
      <c r="A283" s="801"/>
      <c r="B283" s="802"/>
      <c r="D283" s="802"/>
      <c r="E283" s="902" t="s">
        <v>299</v>
      </c>
      <c r="F283" s="801" t="s">
        <v>442</v>
      </c>
      <c r="H283" s="801"/>
      <c r="I283" s="805"/>
    </row>
    <row r="284" spans="1:9" ht="12.75">
      <c r="A284" s="801"/>
      <c r="B284" s="802"/>
      <c r="D284" s="802"/>
      <c r="E284" s="902"/>
      <c r="F284" s="801" t="s">
        <v>159</v>
      </c>
      <c r="H284" s="801"/>
      <c r="I284" s="805">
        <v>29544</v>
      </c>
    </row>
    <row r="285" spans="1:9" ht="5.25" customHeight="1">
      <c r="A285" s="801"/>
      <c r="B285" s="802"/>
      <c r="D285" s="802"/>
      <c r="E285" s="902"/>
      <c r="F285" s="801"/>
      <c r="H285" s="801"/>
      <c r="I285" s="805"/>
    </row>
    <row r="286" spans="1:9" ht="16.5" customHeight="1">
      <c r="A286" s="801"/>
      <c r="B286" s="802"/>
      <c r="D286" s="802"/>
      <c r="E286" s="902" t="s">
        <v>28</v>
      </c>
      <c r="F286" s="801" t="s">
        <v>761</v>
      </c>
      <c r="H286" s="801"/>
      <c r="I286" s="805">
        <v>7747</v>
      </c>
    </row>
    <row r="287" spans="1:9" ht="6.75" customHeight="1">
      <c r="A287" s="801"/>
      <c r="B287" s="802"/>
      <c r="D287" s="802"/>
      <c r="E287" s="902"/>
      <c r="F287" s="801"/>
      <c r="H287" s="801"/>
      <c r="I287" s="805"/>
    </row>
    <row r="288" spans="1:9" ht="12.75">
      <c r="A288" s="801"/>
      <c r="B288" s="802"/>
      <c r="D288" s="802"/>
      <c r="E288" s="902" t="s">
        <v>28</v>
      </c>
      <c r="F288" s="801" t="s">
        <v>747</v>
      </c>
      <c r="H288" s="801"/>
      <c r="I288" s="805"/>
    </row>
    <row r="289" spans="1:9" ht="12.75">
      <c r="A289" s="801"/>
      <c r="B289" s="802"/>
      <c r="D289" s="802"/>
      <c r="E289" s="902"/>
      <c r="F289" s="801" t="s">
        <v>160</v>
      </c>
      <c r="H289" s="801"/>
      <c r="I289" s="805"/>
    </row>
    <row r="290" spans="1:9" ht="12.75">
      <c r="A290" s="801"/>
      <c r="B290" s="802"/>
      <c r="D290" s="802"/>
      <c r="E290" s="902"/>
      <c r="F290" s="801" t="s">
        <v>669</v>
      </c>
      <c r="H290" s="801"/>
      <c r="I290" s="805">
        <v>1440</v>
      </c>
    </row>
    <row r="291" spans="1:9" ht="5.25" customHeight="1">
      <c r="A291" s="792"/>
      <c r="B291" s="793"/>
      <c r="D291" s="793"/>
      <c r="E291" s="792"/>
      <c r="F291" s="796"/>
      <c r="H291" s="796"/>
      <c r="I291" s="903"/>
    </row>
    <row r="292" spans="1:9" ht="16.5" customHeight="1">
      <c r="A292" s="801"/>
      <c r="B292" s="802"/>
      <c r="D292" s="851"/>
      <c r="E292" s="860" t="s">
        <v>54</v>
      </c>
      <c r="G292" s="801"/>
      <c r="H292" s="801"/>
      <c r="I292" s="797">
        <f>SUM(I276:I291)</f>
        <v>109292</v>
      </c>
    </row>
    <row r="293" spans="1:9" ht="3.75" customHeight="1">
      <c r="A293" s="801"/>
      <c r="B293" s="802"/>
      <c r="C293" s="802"/>
      <c r="D293" s="851"/>
      <c r="E293" s="911"/>
      <c r="F293" s="864"/>
      <c r="G293" s="864"/>
      <c r="H293" s="864"/>
      <c r="I293" s="903"/>
    </row>
    <row r="294" spans="1:9" ht="6.75" customHeight="1">
      <c r="A294" s="801"/>
      <c r="B294" s="802"/>
      <c r="C294" s="802"/>
      <c r="D294" s="851"/>
      <c r="E294" s="791"/>
      <c r="F294" s="796"/>
      <c r="G294" s="796"/>
      <c r="H294" s="796"/>
      <c r="I294" s="795"/>
    </row>
    <row r="295" spans="1:9" ht="16.5" customHeight="1">
      <c r="A295" s="792"/>
      <c r="B295" s="793"/>
      <c r="D295" s="806" t="s">
        <v>420</v>
      </c>
      <c r="E295" s="791" t="s">
        <v>694</v>
      </c>
      <c r="H295" s="796"/>
      <c r="I295" s="805"/>
    </row>
    <row r="296" spans="1:9" ht="4.5" customHeight="1">
      <c r="A296" s="792"/>
      <c r="B296" s="793"/>
      <c r="D296" s="793"/>
      <c r="E296" s="792"/>
      <c r="F296" s="801"/>
      <c r="H296" s="796"/>
      <c r="I296" s="795"/>
    </row>
    <row r="297" spans="1:9" ht="12.75">
      <c r="A297" s="801"/>
      <c r="B297" s="802"/>
      <c r="D297" s="802"/>
      <c r="E297" s="902" t="s">
        <v>299</v>
      </c>
      <c r="F297" s="801" t="s">
        <v>158</v>
      </c>
      <c r="G297" s="801"/>
      <c r="I297" s="805"/>
    </row>
    <row r="298" spans="1:9" ht="12.75">
      <c r="A298" s="801"/>
      <c r="B298" s="802"/>
      <c r="D298" s="802"/>
      <c r="E298" s="902"/>
      <c r="F298" s="801" t="s">
        <v>154</v>
      </c>
      <c r="G298" s="801"/>
      <c r="I298" s="805">
        <v>8865</v>
      </c>
    </row>
    <row r="299" spans="1:9" ht="6.75" customHeight="1">
      <c r="A299" s="801"/>
      <c r="B299" s="802"/>
      <c r="D299" s="802"/>
      <c r="E299" s="902"/>
      <c r="F299" s="801"/>
      <c r="G299" s="801"/>
      <c r="I299" s="805"/>
    </row>
    <row r="300" spans="1:9" ht="12.75">
      <c r="A300" s="801"/>
      <c r="B300" s="802"/>
      <c r="D300" s="802"/>
      <c r="E300" s="902" t="s">
        <v>28</v>
      </c>
      <c r="F300" s="801" t="s">
        <v>764</v>
      </c>
      <c r="G300" s="801"/>
      <c r="I300" s="805">
        <v>5285</v>
      </c>
    </row>
    <row r="301" spans="1:9" ht="8.25" customHeight="1">
      <c r="A301" s="801"/>
      <c r="B301" s="802"/>
      <c r="D301" s="802"/>
      <c r="E301" s="902"/>
      <c r="F301" s="801"/>
      <c r="G301" s="801"/>
      <c r="I301" s="805"/>
    </row>
    <row r="302" spans="1:9" ht="12.75">
      <c r="A302" s="801"/>
      <c r="B302" s="802"/>
      <c r="D302" s="802"/>
      <c r="E302" s="902" t="s">
        <v>299</v>
      </c>
      <c r="F302" s="801" t="s">
        <v>763</v>
      </c>
      <c r="G302" s="801"/>
      <c r="I302" s="805">
        <v>5787</v>
      </c>
    </row>
    <row r="303" spans="1:9" ht="8.25" customHeight="1">
      <c r="A303" s="801"/>
      <c r="B303" s="802"/>
      <c r="D303" s="802"/>
      <c r="E303" s="902"/>
      <c r="F303" s="801"/>
      <c r="G303" s="801"/>
      <c r="I303" s="805"/>
    </row>
    <row r="304" spans="1:9" ht="12.75">
      <c r="A304" s="801"/>
      <c r="B304" s="802"/>
      <c r="D304" s="802"/>
      <c r="E304" s="902" t="s">
        <v>28</v>
      </c>
      <c r="F304" s="801" t="s">
        <v>177</v>
      </c>
      <c r="G304" s="801"/>
      <c r="I304" s="805">
        <v>1420</v>
      </c>
    </row>
    <row r="305" spans="1:9" ht="6.75" customHeight="1">
      <c r="A305" s="801"/>
      <c r="B305" s="802"/>
      <c r="D305" s="802"/>
      <c r="E305" s="902"/>
      <c r="F305" s="801"/>
      <c r="G305" s="801"/>
      <c r="I305" s="805"/>
    </row>
    <row r="306" spans="1:9" ht="12.75">
      <c r="A306" s="801"/>
      <c r="B306" s="802"/>
      <c r="D306" s="802"/>
      <c r="E306" s="902" t="s">
        <v>28</v>
      </c>
      <c r="F306" s="801" t="s">
        <v>747</v>
      </c>
      <c r="G306" s="801"/>
      <c r="I306" s="805"/>
    </row>
    <row r="307" spans="1:9" ht="12.75">
      <c r="A307" s="801"/>
      <c r="B307" s="802"/>
      <c r="D307" s="802"/>
      <c r="E307" s="902"/>
      <c r="F307" s="801" t="s">
        <v>161</v>
      </c>
      <c r="G307" s="801"/>
      <c r="I307" s="805"/>
    </row>
    <row r="308" spans="1:9" ht="12.75">
      <c r="A308" s="801"/>
      <c r="B308" s="802"/>
      <c r="D308" s="802"/>
      <c r="E308" s="902"/>
      <c r="F308" s="801" t="s">
        <v>669</v>
      </c>
      <c r="G308" s="801"/>
      <c r="I308" s="805">
        <v>281</v>
      </c>
    </row>
    <row r="309" spans="1:9" ht="5.25" customHeight="1">
      <c r="A309" s="792"/>
      <c r="B309" s="793"/>
      <c r="D309" s="793"/>
      <c r="E309" s="792"/>
      <c r="F309" s="792"/>
      <c r="H309" s="796"/>
      <c r="I309" s="903"/>
    </row>
    <row r="310" spans="1:8" ht="16.5" customHeight="1">
      <c r="A310" s="792"/>
      <c r="B310" s="793"/>
      <c r="D310" s="793"/>
      <c r="E310" s="860" t="s">
        <v>694</v>
      </c>
      <c r="H310" s="796"/>
    </row>
    <row r="311" spans="1:9" ht="13.5">
      <c r="A311" s="792"/>
      <c r="B311" s="793"/>
      <c r="D311" s="793"/>
      <c r="E311" s="863" t="s">
        <v>26</v>
      </c>
      <c r="F311" s="903"/>
      <c r="G311" s="903"/>
      <c r="H311" s="864"/>
      <c r="I311" s="865">
        <f>SUM(I295:I310)</f>
        <v>21638</v>
      </c>
    </row>
    <row r="312" spans="1:9" ht="10.5" customHeight="1">
      <c r="A312" s="792"/>
      <c r="B312" s="793"/>
      <c r="C312" s="793"/>
      <c r="D312" s="793"/>
      <c r="E312" s="860"/>
      <c r="F312" s="796"/>
      <c r="G312" s="795"/>
      <c r="H312" s="796"/>
      <c r="I312" s="823"/>
    </row>
    <row r="313" spans="1:9" ht="16.5" customHeight="1">
      <c r="A313" s="792"/>
      <c r="B313" s="793"/>
      <c r="D313" s="806" t="s">
        <v>421</v>
      </c>
      <c r="E313" s="791" t="s">
        <v>289</v>
      </c>
      <c r="H313" s="796"/>
      <c r="I313" s="805"/>
    </row>
    <row r="314" spans="1:9" ht="6" customHeight="1">
      <c r="A314" s="792"/>
      <c r="B314" s="793"/>
      <c r="D314" s="793"/>
      <c r="E314" s="792"/>
      <c r="F314" s="791"/>
      <c r="H314" s="796"/>
      <c r="I314" s="805"/>
    </row>
    <row r="315" spans="1:9" ht="12.75">
      <c r="A315" s="801"/>
      <c r="B315" s="802"/>
      <c r="D315" s="802"/>
      <c r="E315" s="902" t="s">
        <v>299</v>
      </c>
      <c r="F315" s="801" t="s">
        <v>163</v>
      </c>
      <c r="H315" s="801"/>
      <c r="I315" s="805">
        <v>30550</v>
      </c>
    </row>
    <row r="316" spans="1:9" ht="8.25" customHeight="1">
      <c r="A316" s="801"/>
      <c r="B316" s="802"/>
      <c r="D316" s="802"/>
      <c r="E316" s="902"/>
      <c r="F316" s="801"/>
      <c r="H316" s="801"/>
      <c r="I316" s="805"/>
    </row>
    <row r="317" spans="1:9" ht="12.75">
      <c r="A317" s="801"/>
      <c r="B317" s="802"/>
      <c r="D317" s="802"/>
      <c r="E317" s="902" t="s">
        <v>299</v>
      </c>
      <c r="F317" s="801" t="s">
        <v>162</v>
      </c>
      <c r="H317" s="801"/>
      <c r="I317" s="805">
        <v>15200</v>
      </c>
    </row>
    <row r="318" spans="1:9" ht="12.75">
      <c r="A318" s="801"/>
      <c r="B318" s="802"/>
      <c r="D318" s="802"/>
      <c r="E318" s="902"/>
      <c r="F318" s="801"/>
      <c r="H318" s="801"/>
      <c r="I318" s="805"/>
    </row>
    <row r="319" spans="1:9" ht="12.75">
      <c r="A319" s="801"/>
      <c r="B319" s="802"/>
      <c r="D319" s="802"/>
      <c r="E319" s="902" t="s">
        <v>299</v>
      </c>
      <c r="F319" s="801" t="s">
        <v>443</v>
      </c>
      <c r="H319" s="801"/>
      <c r="I319" s="805">
        <v>10000</v>
      </c>
    </row>
    <row r="320" spans="1:9" ht="7.5" customHeight="1">
      <c r="A320" s="801"/>
      <c r="B320" s="802"/>
      <c r="D320" s="802"/>
      <c r="E320" s="902"/>
      <c r="F320" s="801"/>
      <c r="H320" s="801"/>
      <c r="I320" s="805"/>
    </row>
    <row r="321" spans="1:9" ht="12.75">
      <c r="A321" s="801"/>
      <c r="B321" s="802"/>
      <c r="D321" s="802"/>
      <c r="E321" s="902" t="s">
        <v>299</v>
      </c>
      <c r="F321" s="801" t="s">
        <v>175</v>
      </c>
      <c r="H321" s="801"/>
      <c r="I321" s="805">
        <v>8300</v>
      </c>
    </row>
    <row r="322" spans="1:9" ht="7.5" customHeight="1">
      <c r="A322" s="801"/>
      <c r="B322" s="802"/>
      <c r="D322" s="802"/>
      <c r="E322" s="902"/>
      <c r="F322" s="801"/>
      <c r="H322" s="801"/>
      <c r="I322" s="805"/>
    </row>
    <row r="323" spans="1:9" ht="12.75">
      <c r="A323" s="801"/>
      <c r="B323" s="802"/>
      <c r="D323" s="802"/>
      <c r="E323" s="902" t="s">
        <v>299</v>
      </c>
      <c r="F323" s="801" t="s">
        <v>747</v>
      </c>
      <c r="H323" s="801"/>
      <c r="I323" s="805"/>
    </row>
    <row r="324" spans="1:9" ht="12.75">
      <c r="A324" s="801"/>
      <c r="B324" s="802"/>
      <c r="D324" s="802"/>
      <c r="E324" s="902"/>
      <c r="F324" s="801" t="s">
        <v>164</v>
      </c>
      <c r="H324" s="801"/>
      <c r="I324" s="805"/>
    </row>
    <row r="325" spans="1:9" ht="12.75">
      <c r="A325" s="801"/>
      <c r="B325" s="802"/>
      <c r="D325" s="802"/>
      <c r="E325" s="902"/>
      <c r="F325" s="801" t="s">
        <v>669</v>
      </c>
      <c r="H325" s="801"/>
      <c r="I325" s="805">
        <v>5020</v>
      </c>
    </row>
    <row r="326" spans="1:9" ht="6" customHeight="1">
      <c r="A326" s="792"/>
      <c r="B326" s="793"/>
      <c r="D326" s="793"/>
      <c r="E326" s="792"/>
      <c r="F326" s="792"/>
      <c r="H326" s="796"/>
      <c r="I326" s="903"/>
    </row>
    <row r="327" spans="1:9" ht="19.5" customHeight="1">
      <c r="A327" s="792"/>
      <c r="B327" s="793"/>
      <c r="D327" s="793"/>
      <c r="E327" s="863" t="s">
        <v>55</v>
      </c>
      <c r="F327" s="903"/>
      <c r="G327" s="903"/>
      <c r="H327" s="864"/>
      <c r="I327" s="865">
        <f>SUM(I313:I326)</f>
        <v>69070</v>
      </c>
    </row>
    <row r="328" spans="1:8" ht="7.5" customHeight="1">
      <c r="A328" s="792"/>
      <c r="B328" s="793"/>
      <c r="C328" s="793"/>
      <c r="D328" s="793"/>
      <c r="E328" s="791"/>
      <c r="F328" s="796"/>
      <c r="H328" s="796"/>
    </row>
    <row r="329" spans="1:8" ht="17.25" customHeight="1">
      <c r="A329" s="801"/>
      <c r="B329" s="802"/>
      <c r="D329" s="803" t="s">
        <v>426</v>
      </c>
      <c r="E329" s="809" t="s">
        <v>43</v>
      </c>
      <c r="F329" s="801"/>
      <c r="G329" s="801"/>
      <c r="H329" s="801"/>
    </row>
    <row r="330" spans="1:9" ht="13.5">
      <c r="A330" s="801"/>
      <c r="B330" s="802"/>
      <c r="C330" s="802"/>
      <c r="E330" s="801" t="s">
        <v>514</v>
      </c>
      <c r="F330" s="801"/>
      <c r="G330" s="801"/>
      <c r="H330" s="801"/>
      <c r="I330" s="823">
        <v>2000</v>
      </c>
    </row>
    <row r="331" spans="1:9" ht="9.75" customHeight="1">
      <c r="A331" s="801"/>
      <c r="B331" s="802"/>
      <c r="C331" s="862"/>
      <c r="D331" s="862"/>
      <c r="E331" s="864"/>
      <c r="F331" s="864"/>
      <c r="G331" s="864"/>
      <c r="H331" s="864"/>
      <c r="I331" s="903"/>
    </row>
    <row r="332" spans="1:8" s="496" customFormat="1" ht="14.25">
      <c r="A332" s="808"/>
      <c r="B332" s="907"/>
      <c r="C332" s="908" t="s">
        <v>265</v>
      </c>
      <c r="D332" s="807"/>
      <c r="E332" s="808"/>
      <c r="F332" s="808"/>
      <c r="G332" s="808"/>
      <c r="H332" s="808"/>
    </row>
    <row r="333" spans="1:9" s="496" customFormat="1" ht="14.25">
      <c r="A333" s="808"/>
      <c r="B333" s="907"/>
      <c r="C333" s="908" t="s">
        <v>432</v>
      </c>
      <c r="D333" s="807"/>
      <c r="E333" s="808"/>
      <c r="F333" s="808"/>
      <c r="G333" s="808"/>
      <c r="H333" s="808"/>
      <c r="I333" s="909">
        <f>+I330+I327+I311+I292</f>
        <v>202000</v>
      </c>
    </row>
    <row r="334" spans="1:9" ht="5.25" customHeight="1">
      <c r="A334" s="796"/>
      <c r="B334" s="862"/>
      <c r="C334" s="862"/>
      <c r="D334" s="862"/>
      <c r="E334" s="864"/>
      <c r="F334" s="864"/>
      <c r="G334" s="864"/>
      <c r="H334" s="864"/>
      <c r="I334" s="903"/>
    </row>
    <row r="335" spans="1:8" ht="4.5" customHeight="1">
      <c r="A335" s="801"/>
      <c r="B335" s="802"/>
      <c r="C335" s="802"/>
      <c r="D335" s="802"/>
      <c r="E335" s="801"/>
      <c r="F335" s="801"/>
      <c r="G335" s="801"/>
      <c r="H335" s="801"/>
    </row>
    <row r="336" spans="1:8" s="1177" customFormat="1" ht="22.5" customHeight="1">
      <c r="A336" s="1172"/>
      <c r="B336" s="1180" t="s">
        <v>276</v>
      </c>
      <c r="C336" s="1174" t="s">
        <v>304</v>
      </c>
      <c r="D336" s="1175"/>
      <c r="E336" s="1176"/>
      <c r="F336" s="1176"/>
      <c r="G336" s="1176"/>
      <c r="H336" s="1176"/>
    </row>
    <row r="337" spans="1:8" s="1177" customFormat="1" ht="4.5" customHeight="1">
      <c r="A337" s="1178"/>
      <c r="B337" s="1180"/>
      <c r="C337" s="1174"/>
      <c r="D337" s="1175"/>
      <c r="E337" s="1176"/>
      <c r="F337" s="1176"/>
      <c r="G337" s="1176"/>
      <c r="H337" s="1176"/>
    </row>
    <row r="338" spans="1:8" ht="13.5" customHeight="1">
      <c r="A338" s="801"/>
      <c r="B338" s="802"/>
      <c r="C338" s="1232" t="s">
        <v>842</v>
      </c>
      <c r="D338" s="901"/>
      <c r="E338" s="801"/>
      <c r="F338" s="801"/>
      <c r="G338" s="801"/>
      <c r="H338" s="801"/>
    </row>
    <row r="339" spans="1:8" ht="3.75" customHeight="1">
      <c r="A339" s="801"/>
      <c r="B339" s="802"/>
      <c r="C339" s="1232"/>
      <c r="D339" s="901"/>
      <c r="E339" s="801"/>
      <c r="F339" s="801"/>
      <c r="G339" s="801"/>
      <c r="H339" s="801"/>
    </row>
    <row r="340" spans="1:9" s="816" customFormat="1" ht="14.25">
      <c r="A340" s="811"/>
      <c r="B340" s="812"/>
      <c r="C340" s="813" t="s">
        <v>263</v>
      </c>
      <c r="D340" s="814" t="s">
        <v>271</v>
      </c>
      <c r="E340" s="814"/>
      <c r="F340" s="812"/>
      <c r="G340" s="812"/>
      <c r="H340" s="812"/>
      <c r="I340" s="815"/>
    </row>
    <row r="341" spans="1:9" ht="6" customHeight="1">
      <c r="A341" s="810"/>
      <c r="B341" s="817"/>
      <c r="C341" s="817"/>
      <c r="D341" s="824"/>
      <c r="E341" s="817"/>
      <c r="F341" s="817"/>
      <c r="G341" s="817"/>
      <c r="H341" s="817"/>
      <c r="I341" s="821"/>
    </row>
    <row r="342" spans="1:9" ht="13.5">
      <c r="A342" s="810"/>
      <c r="B342" s="817"/>
      <c r="D342" s="818" t="s">
        <v>419</v>
      </c>
      <c r="E342" s="819" t="s">
        <v>53</v>
      </c>
      <c r="F342" s="820"/>
      <c r="G342" s="817"/>
      <c r="H342" s="817"/>
      <c r="I342" s="821">
        <v>282443</v>
      </c>
    </row>
    <row r="343" spans="1:9" ht="16.5" customHeight="1">
      <c r="A343" s="810"/>
      <c r="B343" s="817"/>
      <c r="D343" s="817"/>
      <c r="E343" s="1227" t="s">
        <v>28</v>
      </c>
      <c r="F343" s="817" t="s">
        <v>670</v>
      </c>
      <c r="G343" s="817"/>
      <c r="H343" s="817"/>
      <c r="I343" s="821"/>
    </row>
    <row r="344" spans="1:9" ht="12.75">
      <c r="A344" s="810"/>
      <c r="B344" s="817"/>
      <c r="D344" s="817"/>
      <c r="E344" s="1227"/>
      <c r="F344" s="817" t="s">
        <v>671</v>
      </c>
      <c r="G344" s="817"/>
      <c r="H344" s="817"/>
      <c r="I344" s="821"/>
    </row>
    <row r="345" spans="1:9" ht="12.75">
      <c r="A345" s="810"/>
      <c r="B345" s="817"/>
      <c r="D345" s="817"/>
      <c r="E345" s="1227"/>
      <c r="F345" s="817" t="s">
        <v>176</v>
      </c>
      <c r="G345" s="817"/>
      <c r="H345" s="817"/>
      <c r="I345" s="821">
        <v>818</v>
      </c>
    </row>
    <row r="346" spans="1:9" ht="5.25" customHeight="1">
      <c r="A346" s="810"/>
      <c r="B346" s="817"/>
      <c r="D346" s="817"/>
      <c r="E346" s="1227"/>
      <c r="F346" s="817"/>
      <c r="G346" s="817"/>
      <c r="H346" s="817"/>
      <c r="I346" s="821"/>
    </row>
    <row r="347" spans="1:9" s="832" customFormat="1" ht="16.5" customHeight="1">
      <c r="A347" s="480"/>
      <c r="B347" s="831"/>
      <c r="C347" s="1184"/>
      <c r="D347" s="831"/>
      <c r="E347" s="1228" t="s">
        <v>28</v>
      </c>
      <c r="F347" s="831" t="s">
        <v>818</v>
      </c>
      <c r="G347" s="831"/>
      <c r="H347" s="831"/>
      <c r="I347" s="481"/>
    </row>
    <row r="348" spans="1:9" ht="13.5">
      <c r="A348" s="810"/>
      <c r="B348" s="817"/>
      <c r="D348" s="817"/>
      <c r="E348" s="827"/>
      <c r="F348" s="817" t="s">
        <v>819</v>
      </c>
      <c r="G348" s="817"/>
      <c r="H348" s="817"/>
      <c r="I348" s="821">
        <v>6315</v>
      </c>
    </row>
    <row r="349" spans="1:9" ht="6" customHeight="1">
      <c r="A349" s="801"/>
      <c r="B349" s="802"/>
      <c r="D349" s="802"/>
      <c r="E349" s="801"/>
      <c r="F349" s="801"/>
      <c r="G349" s="801"/>
      <c r="H349" s="801"/>
      <c r="I349" s="903"/>
    </row>
    <row r="350" spans="1:9" ht="13.5">
      <c r="A350" s="801"/>
      <c r="B350" s="802"/>
      <c r="D350" s="802"/>
      <c r="E350" s="860" t="s">
        <v>54</v>
      </c>
      <c r="G350" s="801"/>
      <c r="H350" s="801"/>
      <c r="I350" s="797">
        <f>SUM(I342:I349)</f>
        <v>289576</v>
      </c>
    </row>
    <row r="351" spans="1:9" ht="6" customHeight="1">
      <c r="A351" s="801"/>
      <c r="B351" s="802"/>
      <c r="D351" s="802"/>
      <c r="E351" s="864"/>
      <c r="F351" s="911"/>
      <c r="G351" s="864"/>
      <c r="H351" s="864"/>
      <c r="I351" s="903"/>
    </row>
    <row r="352" spans="1:9" ht="10.5" customHeight="1">
      <c r="A352" s="810"/>
      <c r="B352" s="817"/>
      <c r="C352" s="817"/>
      <c r="D352" s="849"/>
      <c r="E352" s="824"/>
      <c r="F352" s="817"/>
      <c r="G352" s="817"/>
      <c r="H352" s="817"/>
      <c r="I352" s="821"/>
    </row>
    <row r="353" spans="1:9" ht="15.75" customHeight="1">
      <c r="A353" s="810"/>
      <c r="B353" s="817"/>
      <c r="D353" s="818" t="s">
        <v>420</v>
      </c>
      <c r="E353" s="822" t="s">
        <v>694</v>
      </c>
      <c r="F353" s="820"/>
      <c r="G353" s="817"/>
      <c r="H353" s="817"/>
      <c r="I353" s="821">
        <v>63407</v>
      </c>
    </row>
    <row r="354" spans="1:9" ht="16.5" customHeight="1">
      <c r="A354" s="810"/>
      <c r="B354" s="817"/>
      <c r="D354" s="817"/>
      <c r="E354" s="1227" t="s">
        <v>28</v>
      </c>
      <c r="F354" s="817" t="s">
        <v>830</v>
      </c>
      <c r="G354" s="817"/>
      <c r="H354" s="817"/>
      <c r="I354" s="821"/>
    </row>
    <row r="355" spans="1:9" ht="13.5">
      <c r="A355" s="810"/>
      <c r="B355" s="817"/>
      <c r="D355" s="817"/>
      <c r="E355" s="827"/>
      <c r="F355" s="817" t="s">
        <v>176</v>
      </c>
      <c r="G355" s="817"/>
      <c r="H355" s="817"/>
      <c r="I355" s="821">
        <v>159</v>
      </c>
    </row>
    <row r="356" spans="1:9" ht="6" customHeight="1">
      <c r="A356" s="810"/>
      <c r="B356" s="817"/>
      <c r="D356" s="817"/>
      <c r="E356" s="827"/>
      <c r="F356" s="817"/>
      <c r="G356" s="817"/>
      <c r="H356" s="817"/>
      <c r="I356" s="821"/>
    </row>
    <row r="357" spans="1:9" ht="12.75">
      <c r="A357" s="810"/>
      <c r="B357" s="817"/>
      <c r="D357" s="817"/>
      <c r="E357" s="1227" t="s">
        <v>28</v>
      </c>
      <c r="F357" s="831" t="s">
        <v>818</v>
      </c>
      <c r="G357" s="817"/>
      <c r="H357" s="817"/>
      <c r="I357" s="821"/>
    </row>
    <row r="358" spans="1:9" ht="13.5">
      <c r="A358" s="810"/>
      <c r="B358" s="817"/>
      <c r="D358" s="817"/>
      <c r="E358" s="827"/>
      <c r="F358" s="817" t="s">
        <v>820</v>
      </c>
      <c r="G358" s="817"/>
      <c r="H358" s="817"/>
      <c r="I358" s="821">
        <v>1181</v>
      </c>
    </row>
    <row r="359" spans="1:9" ht="6" customHeight="1">
      <c r="A359" s="801"/>
      <c r="B359" s="802"/>
      <c r="D359" s="802"/>
      <c r="E359" s="801"/>
      <c r="F359" s="801"/>
      <c r="G359" s="801"/>
      <c r="H359" s="801"/>
      <c r="I359" s="903"/>
    </row>
    <row r="360" spans="1:8" ht="17.25" customHeight="1">
      <c r="A360" s="792"/>
      <c r="B360" s="793"/>
      <c r="D360" s="793"/>
      <c r="E360" s="860" t="s">
        <v>694</v>
      </c>
      <c r="F360" s="796"/>
      <c r="H360" s="796"/>
    </row>
    <row r="361" spans="1:9" ht="13.5">
      <c r="A361" s="792"/>
      <c r="B361" s="793"/>
      <c r="D361" s="793"/>
      <c r="E361" s="860" t="s">
        <v>26</v>
      </c>
      <c r="F361" s="796"/>
      <c r="G361" s="795"/>
      <c r="H361" s="796"/>
      <c r="I361" s="823">
        <f>SUM(I353:I359)</f>
        <v>64747</v>
      </c>
    </row>
    <row r="362" spans="1:9" ht="3.75" customHeight="1">
      <c r="A362" s="792"/>
      <c r="B362" s="793"/>
      <c r="D362" s="793"/>
      <c r="E362" s="863"/>
      <c r="F362" s="864"/>
      <c r="G362" s="903"/>
      <c r="H362" s="864"/>
      <c r="I362" s="865"/>
    </row>
    <row r="363" spans="1:9" ht="9.75" customHeight="1">
      <c r="A363" s="810"/>
      <c r="B363" s="817"/>
      <c r="C363" s="817"/>
      <c r="D363" s="849"/>
      <c r="E363" s="824"/>
      <c r="F363" s="817"/>
      <c r="G363" s="817"/>
      <c r="H363" s="817"/>
      <c r="I363" s="821"/>
    </row>
    <row r="364" spans="1:9" ht="13.5">
      <c r="A364" s="810"/>
      <c r="B364" s="817"/>
      <c r="D364" s="818" t="s">
        <v>421</v>
      </c>
      <c r="E364" s="822" t="s">
        <v>289</v>
      </c>
      <c r="F364" s="820"/>
      <c r="G364" s="817"/>
      <c r="H364" s="817"/>
      <c r="I364" s="821">
        <v>4150</v>
      </c>
    </row>
    <row r="365" spans="1:9" ht="4.5" customHeight="1">
      <c r="A365" s="810"/>
      <c r="B365" s="817"/>
      <c r="D365" s="818"/>
      <c r="E365" s="822"/>
      <c r="F365" s="820"/>
      <c r="G365" s="817"/>
      <c r="H365" s="817"/>
      <c r="I365" s="821"/>
    </row>
    <row r="366" spans="1:9" ht="12.75">
      <c r="A366" s="810"/>
      <c r="B366" s="817"/>
      <c r="D366" s="817"/>
      <c r="E366" s="1227" t="s">
        <v>28</v>
      </c>
      <c r="F366" s="817" t="s">
        <v>672</v>
      </c>
      <c r="G366" s="817"/>
      <c r="H366" s="817"/>
      <c r="I366" s="821"/>
    </row>
    <row r="367" spans="1:9" ht="13.5">
      <c r="A367" s="810"/>
      <c r="B367" s="817"/>
      <c r="D367" s="817"/>
      <c r="E367" s="827"/>
      <c r="F367" s="817" t="s">
        <v>673</v>
      </c>
      <c r="G367" s="817"/>
      <c r="H367" s="817"/>
      <c r="I367" s="821">
        <v>1280</v>
      </c>
    </row>
    <row r="368" spans="1:9" ht="6" customHeight="1">
      <c r="A368" s="792"/>
      <c r="B368" s="793"/>
      <c r="D368" s="793"/>
      <c r="E368" s="792"/>
      <c r="F368" s="792"/>
      <c r="H368" s="796"/>
      <c r="I368" s="903"/>
    </row>
    <row r="369" spans="1:9" ht="17.25" customHeight="1">
      <c r="A369" s="792"/>
      <c r="B369" s="793"/>
      <c r="D369" s="793"/>
      <c r="E369" s="860" t="s">
        <v>55</v>
      </c>
      <c r="F369" s="795"/>
      <c r="G369" s="795"/>
      <c r="H369" s="796"/>
      <c r="I369" s="823">
        <f>SUM(I364:I368)</f>
        <v>5430</v>
      </c>
    </row>
    <row r="370" spans="1:9" ht="6" customHeight="1">
      <c r="A370" s="792"/>
      <c r="B370" s="793"/>
      <c r="D370" s="793"/>
      <c r="E370" s="863"/>
      <c r="F370" s="903"/>
      <c r="G370" s="903"/>
      <c r="H370" s="864"/>
      <c r="I370" s="865"/>
    </row>
    <row r="371" spans="1:9" ht="3.75" customHeight="1">
      <c r="A371" s="810"/>
      <c r="B371" s="817"/>
      <c r="C371" s="817"/>
      <c r="D371" s="849"/>
      <c r="E371" s="829"/>
      <c r="F371" s="820"/>
      <c r="G371" s="817"/>
      <c r="H371" s="817"/>
      <c r="I371" s="821"/>
    </row>
    <row r="372" spans="2:9" s="912" customFormat="1" ht="15.75" customHeight="1">
      <c r="B372" s="913"/>
      <c r="C372" s="913"/>
      <c r="D372" s="812" t="s">
        <v>51</v>
      </c>
      <c r="E372" s="914"/>
      <c r="F372" s="914"/>
      <c r="G372" s="914"/>
      <c r="H372" s="914"/>
      <c r="I372" s="915">
        <f>+I369+I361+I350</f>
        <v>359753</v>
      </c>
    </row>
    <row r="373" spans="2:9" s="916" customFormat="1" ht="3" customHeight="1">
      <c r="B373" s="917"/>
      <c r="C373" s="917"/>
      <c r="D373" s="869"/>
      <c r="E373" s="918"/>
      <c r="F373" s="918"/>
      <c r="G373" s="918"/>
      <c r="H373" s="918"/>
      <c r="I373" s="919"/>
    </row>
    <row r="374" spans="1:9" ht="9.75" customHeight="1">
      <c r="A374" s="823"/>
      <c r="B374" s="824"/>
      <c r="C374" s="824"/>
      <c r="D374" s="817"/>
      <c r="E374" s="824"/>
      <c r="F374" s="824"/>
      <c r="G374" s="824"/>
      <c r="H374" s="824"/>
      <c r="I374" s="825"/>
    </row>
    <row r="375" spans="1:9" s="826" customFormat="1" ht="18" customHeight="1">
      <c r="A375" s="823"/>
      <c r="B375" s="824"/>
      <c r="C375" s="813" t="s">
        <v>264</v>
      </c>
      <c r="D375" s="814" t="s">
        <v>273</v>
      </c>
      <c r="E375" s="819"/>
      <c r="F375" s="824"/>
      <c r="G375" s="824"/>
      <c r="H375" s="824"/>
      <c r="I375" s="825"/>
    </row>
    <row r="376" spans="1:9" ht="6.75" customHeight="1">
      <c r="A376" s="810"/>
      <c r="B376" s="817"/>
      <c r="C376" s="817"/>
      <c r="D376" s="819"/>
      <c r="E376" s="817"/>
      <c r="F376" s="817"/>
      <c r="G376" s="817"/>
      <c r="H376" s="817"/>
      <c r="I376" s="821"/>
    </row>
    <row r="377" spans="1:9" ht="13.5">
      <c r="A377" s="810"/>
      <c r="B377" s="817"/>
      <c r="D377" s="827" t="s">
        <v>419</v>
      </c>
      <c r="E377" s="819" t="s">
        <v>53</v>
      </c>
      <c r="F377" s="820"/>
      <c r="G377" s="817"/>
      <c r="H377" s="817"/>
      <c r="I377" s="828">
        <v>960</v>
      </c>
    </row>
    <row r="378" spans="1:9" ht="19.5" customHeight="1">
      <c r="A378" s="810"/>
      <c r="B378" s="817"/>
      <c r="D378" s="827" t="s">
        <v>420</v>
      </c>
      <c r="E378" s="822" t="s">
        <v>694</v>
      </c>
      <c r="F378" s="820"/>
      <c r="G378" s="817"/>
      <c r="H378" s="817"/>
      <c r="I378" s="828">
        <v>169</v>
      </c>
    </row>
    <row r="379" spans="1:9" ht="18" customHeight="1">
      <c r="A379" s="810"/>
      <c r="B379" s="817"/>
      <c r="D379" s="827" t="s">
        <v>421</v>
      </c>
      <c r="E379" s="822" t="s">
        <v>289</v>
      </c>
      <c r="F379" s="820"/>
      <c r="G379" s="817"/>
      <c r="H379" s="817"/>
      <c r="I379" s="828">
        <v>85871</v>
      </c>
    </row>
    <row r="380" spans="1:9" ht="13.5" hidden="1">
      <c r="A380" s="810"/>
      <c r="B380" s="817"/>
      <c r="D380" s="827"/>
      <c r="E380" s="817"/>
      <c r="F380" s="817"/>
      <c r="G380" s="817"/>
      <c r="H380" s="817"/>
      <c r="I380" s="821"/>
    </row>
    <row r="381" spans="1:9" ht="13.5" hidden="1">
      <c r="A381" s="810"/>
      <c r="B381" s="817"/>
      <c r="D381" s="827"/>
      <c r="E381" s="824" t="s">
        <v>284</v>
      </c>
      <c r="F381" s="817"/>
      <c r="G381" s="817"/>
      <c r="H381" s="817"/>
      <c r="I381" s="821"/>
    </row>
    <row r="382" spans="1:9" ht="13.5" hidden="1">
      <c r="A382" s="801"/>
      <c r="B382" s="802"/>
      <c r="D382" s="920"/>
      <c r="E382" s="801" t="s">
        <v>112</v>
      </c>
      <c r="F382" s="801"/>
      <c r="G382" s="801"/>
      <c r="H382" s="801"/>
      <c r="I382" s="830"/>
    </row>
    <row r="383" spans="1:9" ht="13.5" hidden="1">
      <c r="A383" s="810"/>
      <c r="B383" s="817"/>
      <c r="D383" s="827"/>
      <c r="E383" s="817"/>
      <c r="F383" s="817"/>
      <c r="G383" s="817"/>
      <c r="H383" s="817"/>
      <c r="I383" s="821"/>
    </row>
    <row r="384" spans="1:9" ht="13.5" hidden="1">
      <c r="A384" s="810"/>
      <c r="B384" s="817"/>
      <c r="D384" s="827" t="s">
        <v>426</v>
      </c>
      <c r="E384" s="819" t="s">
        <v>285</v>
      </c>
      <c r="F384" s="817"/>
      <c r="G384" s="817"/>
      <c r="H384" s="817"/>
      <c r="I384" s="830"/>
    </row>
    <row r="385" spans="1:9" ht="13.5" hidden="1">
      <c r="A385" s="801"/>
      <c r="B385" s="802"/>
      <c r="D385" s="802"/>
      <c r="E385" s="801" t="s">
        <v>537</v>
      </c>
      <c r="F385" s="801"/>
      <c r="G385" s="801"/>
      <c r="H385" s="801"/>
      <c r="I385" s="828"/>
    </row>
    <row r="386" spans="1:9" ht="6.75" customHeight="1">
      <c r="A386" s="801"/>
      <c r="B386" s="802"/>
      <c r="C386" s="802"/>
      <c r="E386" s="801"/>
      <c r="F386" s="801"/>
      <c r="G386" s="801"/>
      <c r="H386" s="801"/>
      <c r="I386" s="823"/>
    </row>
    <row r="387" spans="1:9" ht="3.75" customHeight="1">
      <c r="A387" s="810"/>
      <c r="B387" s="817"/>
      <c r="C387" s="817"/>
      <c r="D387" s="874"/>
      <c r="E387" s="874"/>
      <c r="F387" s="874"/>
      <c r="G387" s="874"/>
      <c r="H387" s="874"/>
      <c r="I387" s="859"/>
    </row>
    <row r="388" spans="2:9" s="912" customFormat="1" ht="14.25">
      <c r="B388" s="913"/>
      <c r="C388" s="913"/>
      <c r="D388" s="812" t="s">
        <v>273</v>
      </c>
      <c r="E388" s="914"/>
      <c r="F388" s="914"/>
      <c r="G388" s="914"/>
      <c r="H388" s="914"/>
      <c r="I388" s="921"/>
    </row>
    <row r="389" spans="2:9" s="912" customFormat="1" ht="14.25">
      <c r="B389" s="913"/>
      <c r="C389" s="913"/>
      <c r="D389" s="812" t="s">
        <v>26</v>
      </c>
      <c r="E389" s="914"/>
      <c r="F389" s="914"/>
      <c r="G389" s="914"/>
      <c r="H389" s="914"/>
      <c r="I389" s="915">
        <f>SUM(I377:I387)</f>
        <v>87000</v>
      </c>
    </row>
    <row r="390" spans="2:9" s="916" customFormat="1" ht="6" customHeight="1">
      <c r="B390" s="917"/>
      <c r="C390" s="922"/>
      <c r="D390" s="869"/>
      <c r="E390" s="918"/>
      <c r="F390" s="918"/>
      <c r="G390" s="918"/>
      <c r="H390" s="918"/>
      <c r="I390" s="919"/>
    </row>
    <row r="391" spans="2:9" s="826" customFormat="1" ht="19.5" customHeight="1">
      <c r="B391" s="923"/>
      <c r="C391" s="908" t="s">
        <v>304</v>
      </c>
      <c r="D391" s="824"/>
      <c r="E391" s="824"/>
      <c r="F391" s="824"/>
      <c r="G391" s="824"/>
      <c r="H391" s="824"/>
      <c r="I391" s="825"/>
    </row>
    <row r="392" spans="2:9" s="826" customFormat="1" ht="14.25">
      <c r="B392" s="923"/>
      <c r="C392" s="924" t="s">
        <v>432</v>
      </c>
      <c r="D392" s="869"/>
      <c r="E392" s="869"/>
      <c r="F392" s="869"/>
      <c r="G392" s="869"/>
      <c r="H392" s="869"/>
      <c r="I392" s="919">
        <f>+I389+I372</f>
        <v>446753</v>
      </c>
    </row>
    <row r="393" spans="1:9" s="916" customFormat="1" ht="13.5" customHeight="1">
      <c r="A393" s="823"/>
      <c r="B393" s="824"/>
      <c r="C393" s="824"/>
      <c r="D393" s="849"/>
      <c r="E393" s="849"/>
      <c r="F393" s="849"/>
      <c r="G393" s="849"/>
      <c r="H393" s="849"/>
      <c r="I393" s="828"/>
    </row>
    <row r="394" spans="1:9" s="837" customFormat="1" ht="14.25">
      <c r="A394" s="833"/>
      <c r="B394" s="834" t="s">
        <v>277</v>
      </c>
      <c r="C394" s="835" t="s">
        <v>636</v>
      </c>
      <c r="D394" s="835"/>
      <c r="E394" s="835"/>
      <c r="F394" s="834"/>
      <c r="G394" s="834"/>
      <c r="H394" s="834"/>
      <c r="I394" s="836"/>
    </row>
    <row r="395" spans="1:8" s="1177" customFormat="1" ht="4.5" customHeight="1">
      <c r="A395" s="1178"/>
      <c r="B395" s="1180"/>
      <c r="C395" s="1174"/>
      <c r="D395" s="1175"/>
      <c r="E395" s="1176"/>
      <c r="F395" s="1176"/>
      <c r="G395" s="1176"/>
      <c r="H395" s="1176"/>
    </row>
    <row r="396" spans="1:8" ht="13.5" customHeight="1">
      <c r="A396" s="801"/>
      <c r="B396" s="802"/>
      <c r="C396" s="1232" t="s">
        <v>831</v>
      </c>
      <c r="D396" s="901"/>
      <c r="E396" s="801"/>
      <c r="F396" s="801"/>
      <c r="G396" s="801"/>
      <c r="H396" s="801"/>
    </row>
    <row r="397" spans="1:8" ht="3.75" customHeight="1">
      <c r="A397" s="801"/>
      <c r="B397" s="802"/>
      <c r="C397" s="1232"/>
      <c r="D397" s="901"/>
      <c r="E397" s="801"/>
      <c r="F397" s="801"/>
      <c r="G397" s="801"/>
      <c r="H397" s="801"/>
    </row>
    <row r="398" spans="1:9" ht="13.5">
      <c r="A398" s="810"/>
      <c r="B398" s="817"/>
      <c r="D398" s="827" t="s">
        <v>419</v>
      </c>
      <c r="E398" s="819" t="s">
        <v>53</v>
      </c>
      <c r="F398" s="817"/>
      <c r="G398" s="817"/>
      <c r="H398" s="817"/>
      <c r="I398" s="828">
        <v>38580</v>
      </c>
    </row>
    <row r="399" spans="1:9" ht="9.75" customHeight="1">
      <c r="A399" s="810"/>
      <c r="B399" s="817"/>
      <c r="D399" s="827"/>
      <c r="E399" s="824"/>
      <c r="F399" s="817"/>
      <c r="G399" s="817"/>
      <c r="H399" s="817"/>
      <c r="I399" s="828"/>
    </row>
    <row r="400" spans="1:9" ht="13.5">
      <c r="A400" s="810"/>
      <c r="B400" s="817"/>
      <c r="D400" s="827" t="s">
        <v>420</v>
      </c>
      <c r="E400" s="822" t="s">
        <v>694</v>
      </c>
      <c r="F400" s="817"/>
      <c r="G400" s="817"/>
      <c r="H400" s="817"/>
      <c r="I400" s="828">
        <v>7761</v>
      </c>
    </row>
    <row r="401" spans="1:9" ht="8.25" customHeight="1">
      <c r="A401" s="810"/>
      <c r="B401" s="817"/>
      <c r="D401" s="827"/>
      <c r="E401" s="829"/>
      <c r="F401" s="817"/>
      <c r="G401" s="817"/>
      <c r="H401" s="817"/>
      <c r="I401" s="828"/>
    </row>
    <row r="402" spans="1:9" ht="13.5">
      <c r="A402" s="810"/>
      <c r="B402" s="817"/>
      <c r="D402" s="827" t="s">
        <v>421</v>
      </c>
      <c r="E402" s="822" t="s">
        <v>289</v>
      </c>
      <c r="F402" s="817"/>
      <c r="G402" s="817"/>
      <c r="H402" s="817"/>
      <c r="I402" s="828">
        <v>8659</v>
      </c>
    </row>
    <row r="403" spans="1:9" ht="7.5" customHeight="1">
      <c r="A403" s="810"/>
      <c r="B403" s="817"/>
      <c r="C403" s="817"/>
      <c r="D403" s="869"/>
      <c r="E403" s="874"/>
      <c r="F403" s="874"/>
      <c r="G403" s="874"/>
      <c r="H403" s="874"/>
      <c r="I403" s="859"/>
    </row>
    <row r="404" spans="1:9" ht="6.75" customHeight="1">
      <c r="A404" s="810"/>
      <c r="B404" s="817"/>
      <c r="C404" s="817"/>
      <c r="D404" s="824"/>
      <c r="E404" s="817"/>
      <c r="F404" s="817"/>
      <c r="G404" s="817"/>
      <c r="H404" s="817"/>
      <c r="I404" s="821"/>
    </row>
    <row r="405" spans="1:9" s="837" customFormat="1" ht="14.25">
      <c r="A405" s="833"/>
      <c r="B405" s="834"/>
      <c r="C405" s="834" t="s">
        <v>636</v>
      </c>
      <c r="D405" s="834"/>
      <c r="E405" s="834"/>
      <c r="F405" s="834"/>
      <c r="G405" s="834"/>
      <c r="H405" s="834"/>
      <c r="I405" s="834"/>
    </row>
    <row r="406" spans="1:9" s="837" customFormat="1" ht="14.25">
      <c r="A406" s="833"/>
      <c r="B406" s="834"/>
      <c r="C406" s="834" t="s">
        <v>432</v>
      </c>
      <c r="D406" s="834"/>
      <c r="E406" s="834"/>
      <c r="F406" s="834"/>
      <c r="G406" s="834"/>
      <c r="H406" s="834"/>
      <c r="I406" s="834">
        <f>SUM(I398:I405)</f>
        <v>55000</v>
      </c>
    </row>
    <row r="407" spans="1:9" s="916" customFormat="1" ht="8.25" customHeight="1">
      <c r="A407" s="823"/>
      <c r="B407" s="824"/>
      <c r="C407" s="869"/>
      <c r="D407" s="918"/>
      <c r="E407" s="918"/>
      <c r="F407" s="918"/>
      <c r="G407" s="918"/>
      <c r="H407" s="918"/>
      <c r="I407" s="919"/>
    </row>
    <row r="408" spans="1:9" s="916" customFormat="1" ht="4.5" customHeight="1">
      <c r="A408" s="823"/>
      <c r="B408" s="824"/>
      <c r="C408" s="824"/>
      <c r="D408" s="849"/>
      <c r="E408" s="849"/>
      <c r="F408" s="849"/>
      <c r="G408" s="849"/>
      <c r="H408" s="849"/>
      <c r="I408" s="828"/>
    </row>
    <row r="409" spans="1:9" s="916" customFormat="1" ht="13.5">
      <c r="A409" s="823"/>
      <c r="B409" s="925" t="s">
        <v>165</v>
      </c>
      <c r="C409" s="917"/>
      <c r="D409" s="849"/>
      <c r="E409" s="849"/>
      <c r="F409" s="849"/>
      <c r="G409" s="849"/>
      <c r="H409" s="849"/>
      <c r="I409" s="828"/>
    </row>
    <row r="410" spans="1:9" s="916" customFormat="1" ht="19.5" customHeight="1">
      <c r="A410" s="863"/>
      <c r="B410" s="926" t="s">
        <v>674</v>
      </c>
      <c r="C410" s="927"/>
      <c r="D410" s="926"/>
      <c r="E410" s="863"/>
      <c r="F410" s="863"/>
      <c r="G410" s="863"/>
      <c r="H410" s="863"/>
      <c r="I410" s="928">
        <f>+I406+I392+I333+I269+I228+I184+I142+I99+I57</f>
        <v>2293753</v>
      </c>
    </row>
    <row r="411" spans="1:9" s="916" customFormat="1" ht="13.5" customHeight="1">
      <c r="A411" s="823"/>
      <c r="B411" s="824"/>
      <c r="C411" s="824"/>
      <c r="D411" s="849"/>
      <c r="E411" s="849"/>
      <c r="F411" s="849"/>
      <c r="G411" s="849"/>
      <c r="H411" s="849"/>
      <c r="I411" s="828"/>
    </row>
    <row r="412" spans="1:9" s="843" customFormat="1" ht="13.5" customHeight="1">
      <c r="A412" s="838"/>
      <c r="B412" s="839" t="s">
        <v>278</v>
      </c>
      <c r="C412" s="840" t="s">
        <v>186</v>
      </c>
      <c r="D412" s="841"/>
      <c r="E412" s="838"/>
      <c r="F412" s="838"/>
      <c r="G412" s="838"/>
      <c r="H412" s="838"/>
      <c r="I412" s="842"/>
    </row>
    <row r="413" spans="1:9" s="916" customFormat="1" ht="9" customHeight="1">
      <c r="A413" s="823"/>
      <c r="B413" s="824"/>
      <c r="C413" s="824"/>
      <c r="D413" s="849"/>
      <c r="E413" s="849"/>
      <c r="F413" s="849"/>
      <c r="G413" s="849"/>
      <c r="H413" s="849"/>
      <c r="I413" s="857"/>
    </row>
    <row r="414" spans="1:9" s="843" customFormat="1" ht="13.5" customHeight="1">
      <c r="A414" s="833"/>
      <c r="B414" s="834"/>
      <c r="C414" s="844" t="s">
        <v>263</v>
      </c>
      <c r="D414" s="845" t="s">
        <v>486</v>
      </c>
      <c r="F414" s="846"/>
      <c r="G414" s="846"/>
      <c r="H414" s="846"/>
      <c r="I414" s="847"/>
    </row>
    <row r="415" spans="1:9" ht="13.5" customHeight="1">
      <c r="A415" s="810"/>
      <c r="B415" s="817"/>
      <c r="C415" s="848" t="s">
        <v>28</v>
      </c>
      <c r="D415" s="819" t="s">
        <v>270</v>
      </c>
      <c r="E415" s="817"/>
      <c r="F415" s="817"/>
      <c r="G415" s="817"/>
      <c r="H415" s="817"/>
      <c r="I415" s="817"/>
    </row>
    <row r="416" spans="1:8" s="1177" customFormat="1" ht="4.5" customHeight="1">
      <c r="A416" s="1178"/>
      <c r="B416" s="1180"/>
      <c r="C416" s="1174"/>
      <c r="D416" s="1175"/>
      <c r="E416" s="1176"/>
      <c r="F416" s="1176"/>
      <c r="G416" s="1176"/>
      <c r="H416" s="1176"/>
    </row>
    <row r="417" spans="1:8" ht="13.5" customHeight="1">
      <c r="A417" s="801"/>
      <c r="B417" s="802"/>
      <c r="C417" s="798"/>
      <c r="D417" s="1232" t="s">
        <v>832</v>
      </c>
      <c r="E417" s="801"/>
      <c r="F417" s="801"/>
      <c r="G417" s="801"/>
      <c r="H417" s="801"/>
    </row>
    <row r="418" spans="1:8" ht="3.75" customHeight="1">
      <c r="A418" s="801"/>
      <c r="B418" s="802"/>
      <c r="C418" s="1232"/>
      <c r="D418" s="901"/>
      <c r="E418" s="801"/>
      <c r="F418" s="801"/>
      <c r="G418" s="801"/>
      <c r="H418" s="801"/>
    </row>
    <row r="419" spans="1:9" ht="13.5" customHeight="1">
      <c r="A419" s="810"/>
      <c r="B419" s="817"/>
      <c r="C419" s="817"/>
      <c r="D419" s="848" t="s">
        <v>419</v>
      </c>
      <c r="E419" s="819" t="s">
        <v>53</v>
      </c>
      <c r="F419" s="817"/>
      <c r="G419" s="817"/>
      <c r="H419" s="817"/>
      <c r="I419" s="849">
        <v>82605</v>
      </c>
    </row>
    <row r="420" spans="1:9" ht="8.25" customHeight="1">
      <c r="A420" s="810"/>
      <c r="B420" s="817"/>
      <c r="C420" s="817"/>
      <c r="D420" s="848"/>
      <c r="E420" s="824"/>
      <c r="F420" s="817"/>
      <c r="G420" s="817"/>
      <c r="H420" s="817"/>
      <c r="I420" s="849"/>
    </row>
    <row r="421" spans="1:9" ht="13.5" customHeight="1">
      <c r="A421" s="810"/>
      <c r="B421" s="817"/>
      <c r="C421" s="817"/>
      <c r="D421" s="848" t="s">
        <v>420</v>
      </c>
      <c r="E421" s="822" t="s">
        <v>694</v>
      </c>
      <c r="F421" s="817"/>
      <c r="G421" s="817"/>
      <c r="H421" s="817"/>
      <c r="I421" s="849">
        <v>17135</v>
      </c>
    </row>
    <row r="422" spans="1:9" ht="9.75" customHeight="1">
      <c r="A422" s="810"/>
      <c r="B422" s="817"/>
      <c r="C422" s="817"/>
      <c r="D422" s="848"/>
      <c r="E422" s="829"/>
      <c r="F422" s="817"/>
      <c r="G422" s="817"/>
      <c r="H422" s="817"/>
      <c r="I422" s="849"/>
    </row>
    <row r="423" spans="1:9" ht="13.5" customHeight="1">
      <c r="A423" s="810"/>
      <c r="B423" s="817"/>
      <c r="C423" s="817"/>
      <c r="D423" s="848" t="s">
        <v>421</v>
      </c>
      <c r="E423" s="822" t="s">
        <v>289</v>
      </c>
      <c r="F423" s="817"/>
      <c r="G423" s="817"/>
      <c r="H423" s="817"/>
      <c r="I423" s="849">
        <v>4260</v>
      </c>
    </row>
    <row r="424" spans="1:9" ht="7.5" customHeight="1">
      <c r="A424" s="810"/>
      <c r="B424" s="817"/>
      <c r="C424" s="817"/>
      <c r="D424" s="874"/>
      <c r="E424" s="874"/>
      <c r="F424" s="874"/>
      <c r="G424" s="874"/>
      <c r="H424" s="874"/>
      <c r="I424" s="929"/>
    </row>
    <row r="425" spans="3:9" ht="13.5" customHeight="1">
      <c r="C425" s="824"/>
      <c r="D425" s="868" t="s">
        <v>166</v>
      </c>
      <c r="E425" s="868"/>
      <c r="F425" s="868"/>
      <c r="G425" s="868"/>
      <c r="H425" s="868"/>
      <c r="I425" s="868">
        <f>SUM(I419:I424)</f>
        <v>104000</v>
      </c>
    </row>
    <row r="426" spans="3:9" ht="13.5" customHeight="1">
      <c r="C426" s="824"/>
      <c r="D426" s="824"/>
      <c r="E426" s="824"/>
      <c r="F426" s="824"/>
      <c r="G426" s="824"/>
      <c r="H426" s="824"/>
      <c r="I426" s="824"/>
    </row>
    <row r="427" spans="3:9" ht="14.25" customHeight="1">
      <c r="C427" s="824"/>
      <c r="D427" s="848" t="s">
        <v>425</v>
      </c>
      <c r="E427" s="822" t="s">
        <v>424</v>
      </c>
      <c r="F427" s="824"/>
      <c r="G427" s="824"/>
      <c r="H427" s="824"/>
      <c r="I427" s="824"/>
    </row>
    <row r="428" spans="3:9" ht="14.25" customHeight="1">
      <c r="C428" s="824"/>
      <c r="D428" s="824"/>
      <c r="E428" s="824" t="s">
        <v>429</v>
      </c>
      <c r="F428" s="822" t="s">
        <v>416</v>
      </c>
      <c r="G428" s="824"/>
      <c r="H428" s="824"/>
      <c r="I428" s="824"/>
    </row>
    <row r="429" spans="3:9" ht="13.5" customHeight="1">
      <c r="C429" s="824"/>
      <c r="D429" s="824"/>
      <c r="E429" s="824"/>
      <c r="F429" s="850" t="s">
        <v>173</v>
      </c>
      <c r="G429" s="851"/>
      <c r="H429" s="824"/>
      <c r="I429" s="824"/>
    </row>
    <row r="430" spans="3:9" ht="13.5" customHeight="1">
      <c r="C430" s="824"/>
      <c r="D430" s="824"/>
      <c r="E430" s="824"/>
      <c r="F430" s="817" t="s">
        <v>430</v>
      </c>
      <c r="G430" s="851" t="s">
        <v>45</v>
      </c>
      <c r="H430" s="824"/>
      <c r="I430" s="817">
        <v>17826</v>
      </c>
    </row>
    <row r="431" spans="3:9" ht="13.5" customHeight="1">
      <c r="C431" s="824"/>
      <c r="D431" s="824"/>
      <c r="E431" s="824"/>
      <c r="F431" s="817" t="s">
        <v>430</v>
      </c>
      <c r="G431" s="851" t="s">
        <v>167</v>
      </c>
      <c r="H431" s="824"/>
      <c r="I431" s="817">
        <v>4991</v>
      </c>
    </row>
    <row r="432" spans="3:9" ht="13.5" customHeight="1">
      <c r="C432" s="824"/>
      <c r="D432" s="824"/>
      <c r="E432" s="824"/>
      <c r="F432" s="817" t="s">
        <v>430</v>
      </c>
      <c r="G432" s="851" t="s">
        <v>462</v>
      </c>
      <c r="H432" s="824"/>
      <c r="I432" s="817">
        <v>2852</v>
      </c>
    </row>
    <row r="433" spans="3:9" ht="10.5" customHeight="1">
      <c r="C433" s="824"/>
      <c r="D433" s="824"/>
      <c r="E433" s="824"/>
      <c r="F433" s="817"/>
      <c r="G433" s="851"/>
      <c r="H433" s="824"/>
      <c r="I433" s="817"/>
    </row>
    <row r="434" spans="3:9" ht="13.5" customHeight="1">
      <c r="C434" s="824"/>
      <c r="D434" s="824"/>
      <c r="E434" s="824"/>
      <c r="F434" s="850" t="s">
        <v>180</v>
      </c>
      <c r="G434" s="851"/>
      <c r="H434" s="824"/>
      <c r="I434" s="817"/>
    </row>
    <row r="435" spans="3:9" ht="13.5" customHeight="1">
      <c r="C435" s="824"/>
      <c r="D435" s="824"/>
      <c r="E435" s="824"/>
      <c r="F435" s="817" t="s">
        <v>430</v>
      </c>
      <c r="G435" s="851" t="s">
        <v>123</v>
      </c>
      <c r="H435" s="824"/>
      <c r="I435" s="817">
        <v>3000</v>
      </c>
    </row>
    <row r="436" spans="3:9" ht="9.75" customHeight="1">
      <c r="C436" s="824"/>
      <c r="D436" s="824"/>
      <c r="E436" s="824"/>
      <c r="F436" s="817"/>
      <c r="G436" s="851"/>
      <c r="H436" s="824"/>
      <c r="I436" s="817"/>
    </row>
    <row r="437" spans="3:9" ht="13.5" customHeight="1">
      <c r="C437" s="824"/>
      <c r="D437" s="824"/>
      <c r="E437" s="824"/>
      <c r="F437" s="850" t="s">
        <v>596</v>
      </c>
      <c r="G437" s="851"/>
      <c r="H437" s="824"/>
      <c r="I437" s="817"/>
    </row>
    <row r="438" spans="3:9" ht="13.5" customHeight="1">
      <c r="C438" s="824"/>
      <c r="D438" s="824"/>
      <c r="E438" s="824"/>
      <c r="F438" s="817" t="s">
        <v>430</v>
      </c>
      <c r="G438" s="851" t="s">
        <v>123</v>
      </c>
      <c r="H438" s="824"/>
      <c r="I438" s="817">
        <v>500</v>
      </c>
    </row>
    <row r="439" spans="3:9" ht="10.5" customHeight="1">
      <c r="C439" s="824"/>
      <c r="D439" s="824"/>
      <c r="E439" s="824"/>
      <c r="F439" s="817"/>
      <c r="G439" s="851"/>
      <c r="H439" s="824"/>
      <c r="I439" s="869"/>
    </row>
    <row r="440" spans="3:9" ht="13.5" customHeight="1">
      <c r="C440" s="824"/>
      <c r="D440" s="824"/>
      <c r="E440" s="869"/>
      <c r="F440" s="870" t="s">
        <v>463</v>
      </c>
      <c r="G440" s="862"/>
      <c r="H440" s="869"/>
      <c r="I440" s="869">
        <f>SUM(I429:I439)</f>
        <v>29169</v>
      </c>
    </row>
    <row r="441" spans="3:9" ht="13.5" customHeight="1">
      <c r="C441" s="824"/>
      <c r="D441" s="824"/>
      <c r="E441" s="955" t="s">
        <v>434</v>
      </c>
      <c r="F441" s="955"/>
      <c r="G441" s="956"/>
      <c r="H441" s="1091"/>
      <c r="I441" s="1091">
        <f>+I440</f>
        <v>29169</v>
      </c>
    </row>
    <row r="442" spans="3:9" ht="4.5" customHeight="1">
      <c r="C442" s="824"/>
      <c r="D442" s="869"/>
      <c r="E442" s="870"/>
      <c r="F442" s="870"/>
      <c r="G442" s="862"/>
      <c r="H442" s="869"/>
      <c r="I442" s="869"/>
    </row>
    <row r="443" spans="3:9" ht="7.5" customHeight="1">
      <c r="C443" s="824"/>
      <c r="D443" s="824"/>
      <c r="E443" s="829"/>
      <c r="F443" s="829"/>
      <c r="G443" s="851"/>
      <c r="H443" s="824"/>
      <c r="I443" s="824"/>
    </row>
    <row r="444" spans="3:9" ht="13.5" customHeight="1">
      <c r="C444" s="845"/>
      <c r="D444" s="930" t="s">
        <v>487</v>
      </c>
      <c r="E444" s="824"/>
      <c r="F444" s="829"/>
      <c r="G444" s="851"/>
      <c r="H444" s="824"/>
      <c r="I444" s="1092">
        <f>+I441+I425</f>
        <v>133169</v>
      </c>
    </row>
    <row r="445" spans="3:9" ht="6.75" customHeight="1">
      <c r="C445" s="824"/>
      <c r="D445" s="869"/>
      <c r="E445" s="869"/>
      <c r="F445" s="873"/>
      <c r="G445" s="869"/>
      <c r="H445" s="869"/>
      <c r="I445" s="869"/>
    </row>
    <row r="446" spans="3:9" ht="13.5" customHeight="1">
      <c r="C446" s="824"/>
      <c r="D446" s="824"/>
      <c r="E446" s="824"/>
      <c r="F446" s="824"/>
      <c r="G446" s="824"/>
      <c r="H446" s="824"/>
      <c r="I446" s="824"/>
    </row>
    <row r="447" spans="1:9" ht="13.5" customHeight="1">
      <c r="A447" s="810"/>
      <c r="B447" s="817"/>
      <c r="C447" s="844" t="s">
        <v>264</v>
      </c>
      <c r="D447" s="845" t="s">
        <v>454</v>
      </c>
      <c r="E447" s="852"/>
      <c r="F447" s="817"/>
      <c r="G447" s="817"/>
      <c r="H447" s="817"/>
      <c r="I447" s="821"/>
    </row>
    <row r="448" spans="1:9" ht="13.5" customHeight="1">
      <c r="A448" s="810"/>
      <c r="B448" s="817"/>
      <c r="C448" s="817"/>
      <c r="D448" s="817"/>
      <c r="E448" s="817"/>
      <c r="F448" s="817"/>
      <c r="G448" s="817"/>
      <c r="H448" s="817"/>
      <c r="I448" s="821"/>
    </row>
    <row r="449" spans="1:9" ht="13.5" customHeight="1">
      <c r="A449" s="810"/>
      <c r="B449" s="817"/>
      <c r="C449" s="817"/>
      <c r="D449" s="848" t="s">
        <v>421</v>
      </c>
      <c r="E449" s="822" t="s">
        <v>289</v>
      </c>
      <c r="F449" s="817"/>
      <c r="G449" s="817"/>
      <c r="H449" s="851"/>
      <c r="I449" s="821"/>
    </row>
    <row r="450" spans="1:9" ht="10.5" customHeight="1">
      <c r="A450" s="810"/>
      <c r="B450" s="817"/>
      <c r="C450" s="817"/>
      <c r="D450" s="817"/>
      <c r="E450" s="848"/>
      <c r="F450" s="817"/>
      <c r="G450" s="817"/>
      <c r="H450" s="817"/>
      <c r="I450" s="821"/>
    </row>
    <row r="451" spans="1:9" ht="13.5" customHeight="1">
      <c r="A451" s="810"/>
      <c r="B451" s="817"/>
      <c r="C451" s="817"/>
      <c r="D451" s="817"/>
      <c r="E451" s="848" t="s">
        <v>297</v>
      </c>
      <c r="F451" s="817" t="s">
        <v>191</v>
      </c>
      <c r="G451" s="817"/>
      <c r="H451" s="817"/>
      <c r="I451" s="821">
        <v>2000</v>
      </c>
    </row>
    <row r="452" spans="1:9" ht="10.5" customHeight="1">
      <c r="A452" s="810"/>
      <c r="B452" s="817"/>
      <c r="C452" s="817"/>
      <c r="D452" s="817"/>
      <c r="E452" s="848"/>
      <c r="F452" s="817"/>
      <c r="G452" s="817"/>
      <c r="H452" s="817"/>
      <c r="I452" s="821"/>
    </row>
    <row r="453" spans="1:9" ht="13.5" customHeight="1">
      <c r="A453" s="810"/>
      <c r="B453" s="817"/>
      <c r="C453" s="817"/>
      <c r="D453" s="817"/>
      <c r="E453" s="848" t="s">
        <v>297</v>
      </c>
      <c r="F453" s="817" t="s">
        <v>616</v>
      </c>
      <c r="G453" s="817"/>
      <c r="H453" s="817"/>
      <c r="I453" s="821"/>
    </row>
    <row r="454" spans="1:9" ht="13.5" customHeight="1">
      <c r="A454" s="810"/>
      <c r="B454" s="817"/>
      <c r="C454" s="817"/>
      <c r="D454" s="817"/>
      <c r="E454" s="848"/>
      <c r="F454" s="817" t="s">
        <v>174</v>
      </c>
      <c r="G454" s="817"/>
      <c r="H454" s="817"/>
      <c r="I454" s="821">
        <v>2427</v>
      </c>
    </row>
    <row r="455" spans="1:9" ht="10.5" customHeight="1">
      <c r="A455" s="810"/>
      <c r="B455" s="817"/>
      <c r="C455" s="817"/>
      <c r="D455" s="817"/>
      <c r="E455" s="848"/>
      <c r="F455" s="817"/>
      <c r="G455" s="817"/>
      <c r="H455" s="817"/>
      <c r="I455" s="821"/>
    </row>
    <row r="456" spans="1:9" ht="13.5" customHeight="1">
      <c r="A456" s="810"/>
      <c r="B456" s="817"/>
      <c r="C456" s="817"/>
      <c r="D456" s="817"/>
      <c r="E456" s="848" t="s">
        <v>297</v>
      </c>
      <c r="F456" s="817" t="s">
        <v>615</v>
      </c>
      <c r="G456" s="817"/>
      <c r="H456" s="817"/>
      <c r="I456" s="821"/>
    </row>
    <row r="457" spans="1:9" ht="13.5" customHeight="1">
      <c r="A457" s="810"/>
      <c r="B457" s="817"/>
      <c r="C457" s="817"/>
      <c r="D457" s="817"/>
      <c r="E457" s="848"/>
      <c r="F457" s="817" t="s">
        <v>728</v>
      </c>
      <c r="G457" s="817"/>
      <c r="H457" s="817"/>
      <c r="I457" s="821"/>
    </row>
    <row r="458" spans="1:9" ht="13.5" customHeight="1">
      <c r="A458" s="810"/>
      <c r="B458" s="817"/>
      <c r="C458" s="817"/>
      <c r="D458" s="817"/>
      <c r="E458" s="848"/>
      <c r="F458" s="817" t="s">
        <v>540</v>
      </c>
      <c r="G458" s="817"/>
      <c r="H458" s="817"/>
      <c r="I458" s="821">
        <v>152</v>
      </c>
    </row>
    <row r="459" spans="1:9" ht="10.5" customHeight="1">
      <c r="A459" s="810"/>
      <c r="B459" s="817"/>
      <c r="C459" s="817"/>
      <c r="D459" s="817"/>
      <c r="E459" s="848"/>
      <c r="F459" s="817"/>
      <c r="G459" s="817"/>
      <c r="H459" s="817"/>
      <c r="I459" s="821"/>
    </row>
    <row r="460" spans="1:9" ht="13.5" customHeight="1">
      <c r="A460" s="810"/>
      <c r="B460" s="817"/>
      <c r="C460" s="817"/>
      <c r="D460" s="817"/>
      <c r="E460" s="848" t="s">
        <v>297</v>
      </c>
      <c r="F460" s="853" t="s">
        <v>538</v>
      </c>
      <c r="G460" s="851"/>
      <c r="H460" s="851"/>
      <c r="I460" s="821"/>
    </row>
    <row r="461" spans="1:9" ht="13.5" customHeight="1">
      <c r="A461" s="810"/>
      <c r="B461" s="817"/>
      <c r="C461" s="817"/>
      <c r="D461" s="817"/>
      <c r="E461" s="848"/>
      <c r="F461" s="882" t="s">
        <v>366</v>
      </c>
      <c r="G461" s="851" t="s">
        <v>539</v>
      </c>
      <c r="H461" s="851"/>
      <c r="I461" s="821"/>
    </row>
    <row r="462" spans="1:9" ht="13.5" customHeight="1">
      <c r="A462" s="810"/>
      <c r="B462" s="817"/>
      <c r="C462" s="817"/>
      <c r="D462" s="817"/>
      <c r="E462" s="931"/>
      <c r="F462" s="851"/>
      <c r="G462" s="851" t="s">
        <v>174</v>
      </c>
      <c r="H462" s="851"/>
      <c r="I462" s="821">
        <v>16551</v>
      </c>
    </row>
    <row r="463" spans="1:9" ht="13.5" customHeight="1">
      <c r="A463" s="810"/>
      <c r="B463" s="817"/>
      <c r="C463" s="817"/>
      <c r="D463" s="817"/>
      <c r="E463" s="931"/>
      <c r="F463" s="882" t="s">
        <v>366</v>
      </c>
      <c r="G463" s="851" t="s">
        <v>568</v>
      </c>
      <c r="H463" s="851"/>
      <c r="I463" s="821"/>
    </row>
    <row r="464" spans="1:9" ht="13.5" customHeight="1">
      <c r="A464" s="810"/>
      <c r="B464" s="817"/>
      <c r="C464" s="817"/>
      <c r="D464" s="817"/>
      <c r="E464" s="931"/>
      <c r="F464" s="851"/>
      <c r="G464" s="851" t="s">
        <v>540</v>
      </c>
      <c r="H464" s="851"/>
      <c r="I464" s="821">
        <v>108</v>
      </c>
    </row>
    <row r="465" spans="1:9" ht="13.5" customHeight="1">
      <c r="A465" s="810"/>
      <c r="B465" s="817"/>
      <c r="C465" s="817"/>
      <c r="D465" s="817"/>
      <c r="E465" s="931"/>
      <c r="F465" s="882" t="s">
        <v>366</v>
      </c>
      <c r="G465" s="851" t="s">
        <v>597</v>
      </c>
      <c r="H465" s="851"/>
      <c r="I465" s="821"/>
    </row>
    <row r="466" spans="1:9" ht="13.5" customHeight="1">
      <c r="A466" s="810"/>
      <c r="B466" s="817"/>
      <c r="C466" s="817"/>
      <c r="D466" s="817"/>
      <c r="E466" s="931"/>
      <c r="F466" s="851"/>
      <c r="G466" s="851" t="s">
        <v>540</v>
      </c>
      <c r="H466" s="851"/>
      <c r="I466" s="821">
        <v>972</v>
      </c>
    </row>
    <row r="467" spans="1:9" ht="13.5" customHeight="1">
      <c r="A467" s="810"/>
      <c r="B467" s="817"/>
      <c r="C467" s="817"/>
      <c r="D467" s="817"/>
      <c r="E467" s="931"/>
      <c r="F467" s="882" t="s">
        <v>366</v>
      </c>
      <c r="G467" s="19" t="s">
        <v>740</v>
      </c>
      <c r="H467" s="851"/>
      <c r="I467" s="821"/>
    </row>
    <row r="468" spans="1:9" ht="13.5" customHeight="1">
      <c r="A468" s="810"/>
      <c r="B468" s="817"/>
      <c r="C468" s="817"/>
      <c r="D468" s="817"/>
      <c r="E468" s="931"/>
      <c r="F468" s="851"/>
      <c r="G468" s="19" t="s">
        <v>741</v>
      </c>
      <c r="H468" s="851"/>
      <c r="I468" s="821"/>
    </row>
    <row r="469" spans="1:9" ht="13.5" customHeight="1">
      <c r="A469" s="810"/>
      <c r="B469" s="817"/>
      <c r="C469" s="817"/>
      <c r="D469" s="817"/>
      <c r="E469" s="931"/>
      <c r="F469" s="851"/>
      <c r="G469" s="19" t="s">
        <v>174</v>
      </c>
      <c r="H469" s="851"/>
      <c r="I469" s="821">
        <v>194</v>
      </c>
    </row>
    <row r="470" spans="1:9" ht="10.5" customHeight="1">
      <c r="A470" s="810"/>
      <c r="B470" s="817"/>
      <c r="C470" s="817"/>
      <c r="D470" s="817"/>
      <c r="E470" s="931"/>
      <c r="F470" s="851"/>
      <c r="G470" s="851"/>
      <c r="H470" s="851"/>
      <c r="I470" s="821"/>
    </row>
    <row r="471" spans="1:9" ht="13.5" customHeight="1">
      <c r="A471" s="810"/>
      <c r="B471" s="817"/>
      <c r="C471" s="817"/>
      <c r="D471" s="817"/>
      <c r="E471" s="818" t="s">
        <v>28</v>
      </c>
      <c r="F471" s="817" t="s">
        <v>113</v>
      </c>
      <c r="G471" s="851"/>
      <c r="H471" s="851"/>
      <c r="I471" s="821"/>
    </row>
    <row r="472" spans="1:9" ht="13.5" customHeight="1">
      <c r="A472" s="810"/>
      <c r="B472" s="817"/>
      <c r="C472" s="817"/>
      <c r="D472" s="817"/>
      <c r="E472" s="817"/>
      <c r="F472" s="817" t="s">
        <v>492</v>
      </c>
      <c r="G472" s="851"/>
      <c r="H472" s="851"/>
      <c r="I472" s="821"/>
    </row>
    <row r="473" spans="1:9" ht="13.5" customHeight="1">
      <c r="A473" s="810"/>
      <c r="B473" s="817"/>
      <c r="C473" s="817"/>
      <c r="D473" s="817"/>
      <c r="E473" s="817"/>
      <c r="F473" s="817" t="s">
        <v>494</v>
      </c>
      <c r="G473" s="851"/>
      <c r="H473" s="851"/>
      <c r="I473" s="821"/>
    </row>
    <row r="474" spans="1:9" ht="13.5" customHeight="1">
      <c r="A474" s="810"/>
      <c r="B474" s="817"/>
      <c r="C474" s="817"/>
      <c r="D474" s="817"/>
      <c r="E474" s="817"/>
      <c r="F474" s="817" t="s">
        <v>493</v>
      </c>
      <c r="G474" s="851"/>
      <c r="H474" s="851"/>
      <c r="I474" s="821"/>
    </row>
    <row r="475" spans="1:9" ht="13.5" customHeight="1">
      <c r="A475" s="810"/>
      <c r="B475" s="817"/>
      <c r="C475" s="817"/>
      <c r="D475" s="817"/>
      <c r="E475" s="817"/>
      <c r="F475" s="817" t="s">
        <v>114</v>
      </c>
      <c r="G475" s="851"/>
      <c r="H475" s="851"/>
      <c r="I475" s="821"/>
    </row>
    <row r="476" spans="1:9" ht="13.5" customHeight="1">
      <c r="A476" s="810"/>
      <c r="B476" s="817"/>
      <c r="C476" s="817"/>
      <c r="D476" s="817"/>
      <c r="E476" s="817"/>
      <c r="F476" s="817" t="s">
        <v>495</v>
      </c>
      <c r="G476" s="851"/>
      <c r="H476" s="851"/>
      <c r="I476" s="821"/>
    </row>
    <row r="477" spans="1:9" ht="13.5" customHeight="1">
      <c r="A477" s="810"/>
      <c r="B477" s="817"/>
      <c r="C477" s="817"/>
      <c r="D477" s="817"/>
      <c r="E477" s="817"/>
      <c r="F477" s="817" t="s">
        <v>496</v>
      </c>
      <c r="G477" s="851"/>
      <c r="H477" s="851"/>
      <c r="I477" s="821">
        <v>2000</v>
      </c>
    </row>
    <row r="478" spans="1:9" ht="10.5" customHeight="1">
      <c r="A478" s="810"/>
      <c r="B478" s="817"/>
      <c r="C478" s="817"/>
      <c r="D478" s="817"/>
      <c r="E478" s="817"/>
      <c r="F478" s="817"/>
      <c r="G478" s="851"/>
      <c r="H478" s="851"/>
      <c r="I478" s="821"/>
    </row>
    <row r="479" spans="1:9" ht="13.5" customHeight="1">
      <c r="A479" s="810"/>
      <c r="B479" s="817"/>
      <c r="C479" s="817"/>
      <c r="D479" s="817"/>
      <c r="E479" s="818" t="s">
        <v>28</v>
      </c>
      <c r="F479" s="817" t="s">
        <v>652</v>
      </c>
      <c r="G479" s="851"/>
      <c r="H479" s="851"/>
      <c r="I479" s="821">
        <v>1000</v>
      </c>
    </row>
    <row r="480" spans="1:9" ht="6.75" customHeight="1">
      <c r="A480" s="810"/>
      <c r="B480" s="817"/>
      <c r="C480" s="817"/>
      <c r="D480" s="817"/>
      <c r="E480" s="794"/>
      <c r="F480" s="851"/>
      <c r="G480" s="851"/>
      <c r="H480" s="851"/>
      <c r="I480" s="859"/>
    </row>
    <row r="481" spans="1:9" ht="13.5" customHeight="1">
      <c r="A481" s="810"/>
      <c r="B481" s="817"/>
      <c r="C481" s="817"/>
      <c r="D481" s="849"/>
      <c r="E481" s="822" t="s">
        <v>55</v>
      </c>
      <c r="F481" s="851"/>
      <c r="G481" s="851"/>
      <c r="H481" s="851"/>
      <c r="I481" s="825">
        <f>SUM(I449:I480)</f>
        <v>25404</v>
      </c>
    </row>
    <row r="482" spans="1:9" ht="13.5" customHeight="1">
      <c r="A482" s="810"/>
      <c r="B482" s="817"/>
      <c r="C482" s="817"/>
      <c r="D482" s="817"/>
      <c r="E482" s="873"/>
      <c r="F482" s="874"/>
      <c r="G482" s="874"/>
      <c r="H482" s="862"/>
      <c r="I482" s="872"/>
    </row>
    <row r="483" spans="1:9" ht="6.75" customHeight="1">
      <c r="A483" s="810"/>
      <c r="B483" s="817"/>
      <c r="C483" s="817"/>
      <c r="D483" s="817"/>
      <c r="E483" s="822"/>
      <c r="F483" s="817"/>
      <c r="G483" s="817"/>
      <c r="H483" s="851"/>
      <c r="I483" s="825"/>
    </row>
    <row r="484" spans="3:9" ht="18.75" customHeight="1">
      <c r="C484" s="824"/>
      <c r="D484" s="827" t="s">
        <v>425</v>
      </c>
      <c r="E484" s="822" t="s">
        <v>424</v>
      </c>
      <c r="F484" s="824"/>
      <c r="G484" s="824"/>
      <c r="H484" s="824"/>
      <c r="I484" s="824"/>
    </row>
    <row r="485" spans="3:9" ht="13.5" customHeight="1">
      <c r="C485" s="824"/>
      <c r="D485" s="824"/>
      <c r="E485" s="823" t="s">
        <v>475</v>
      </c>
      <c r="F485" s="822" t="s">
        <v>415</v>
      </c>
      <c r="G485" s="824"/>
      <c r="H485" s="824"/>
      <c r="I485" s="824"/>
    </row>
    <row r="486" spans="3:9" ht="15.75" customHeight="1">
      <c r="C486" s="824"/>
      <c r="D486" s="824"/>
      <c r="E486" s="827" t="s">
        <v>28</v>
      </c>
      <c r="F486" s="850" t="s">
        <v>464</v>
      </c>
      <c r="G486" s="851"/>
      <c r="H486" s="824"/>
      <c r="I486" s="824"/>
    </row>
    <row r="487" spans="3:9" ht="15.75" customHeight="1">
      <c r="C487" s="824"/>
      <c r="D487" s="824"/>
      <c r="E487" s="827"/>
      <c r="F487" s="817" t="s">
        <v>430</v>
      </c>
      <c r="G487" s="853" t="s">
        <v>465</v>
      </c>
      <c r="H487" s="824"/>
      <c r="I487" s="824"/>
    </row>
    <row r="488" spans="3:9" ht="15" customHeight="1">
      <c r="C488" s="824"/>
      <c r="D488" s="824"/>
      <c r="E488" s="827"/>
      <c r="F488" s="817"/>
      <c r="G488" s="439" t="s">
        <v>373</v>
      </c>
      <c r="H488" s="817" t="s">
        <v>467</v>
      </c>
      <c r="I488" s="817">
        <v>1138</v>
      </c>
    </row>
    <row r="489" spans="3:9" ht="15" customHeight="1">
      <c r="C489" s="824"/>
      <c r="D489" s="824"/>
      <c r="E489" s="848"/>
      <c r="F489" s="817"/>
      <c r="G489" s="439" t="s">
        <v>373</v>
      </c>
      <c r="H489" s="817" t="s">
        <v>804</v>
      </c>
      <c r="I489" s="817">
        <v>6000</v>
      </c>
    </row>
    <row r="490" spans="3:9" ht="15" customHeight="1">
      <c r="C490" s="824"/>
      <c r="D490" s="824"/>
      <c r="E490" s="827"/>
      <c r="F490" s="817"/>
      <c r="G490" s="439" t="s">
        <v>373</v>
      </c>
      <c r="H490" s="817" t="s">
        <v>617</v>
      </c>
      <c r="I490" s="817">
        <v>500</v>
      </c>
    </row>
    <row r="491" spans="3:9" ht="7.5" customHeight="1">
      <c r="C491" s="824"/>
      <c r="D491" s="824"/>
      <c r="E491" s="827"/>
      <c r="F491" s="817"/>
      <c r="G491" s="439"/>
      <c r="H491" s="817"/>
      <c r="I491" s="874"/>
    </row>
    <row r="492" spans="3:9" ht="13.5" customHeight="1">
      <c r="C492" s="824"/>
      <c r="D492" s="824"/>
      <c r="E492" s="865"/>
      <c r="F492" s="870" t="s">
        <v>466</v>
      </c>
      <c r="G492" s="862"/>
      <c r="H492" s="869"/>
      <c r="I492" s="869">
        <f>SUM(I485:I491)</f>
        <v>7638</v>
      </c>
    </row>
    <row r="493" spans="3:9" ht="13.5" customHeight="1">
      <c r="C493" s="824"/>
      <c r="D493" s="824"/>
      <c r="E493" s="854" t="s">
        <v>434</v>
      </c>
      <c r="F493" s="854"/>
      <c r="G493" s="851"/>
      <c r="H493" s="824"/>
      <c r="I493" s="824">
        <f>+I492</f>
        <v>7638</v>
      </c>
    </row>
    <row r="494" spans="3:9" ht="6.75" customHeight="1">
      <c r="C494" s="824"/>
      <c r="D494" s="869"/>
      <c r="E494" s="870"/>
      <c r="F494" s="870"/>
      <c r="G494" s="862"/>
      <c r="H494" s="869"/>
      <c r="I494" s="869"/>
    </row>
    <row r="495" spans="3:9" ht="13.5" customHeight="1">
      <c r="C495" s="824"/>
      <c r="D495" s="824"/>
      <c r="E495" s="854"/>
      <c r="F495" s="854"/>
      <c r="G495" s="851"/>
      <c r="H495" s="824"/>
      <c r="I495" s="824"/>
    </row>
    <row r="496" spans="1:8" ht="13.5" customHeight="1">
      <c r="A496" s="801"/>
      <c r="B496" s="802"/>
      <c r="D496" s="920" t="s">
        <v>426</v>
      </c>
      <c r="E496" s="809" t="s">
        <v>43</v>
      </c>
      <c r="F496" s="801"/>
      <c r="G496" s="801"/>
      <c r="H496" s="801"/>
    </row>
    <row r="497" spans="1:9" ht="13.5" customHeight="1">
      <c r="A497" s="801"/>
      <c r="B497" s="802"/>
      <c r="C497" s="802"/>
      <c r="D497" s="923"/>
      <c r="E497" s="801" t="s">
        <v>729</v>
      </c>
      <c r="F497" s="801"/>
      <c r="G497" s="801"/>
      <c r="H497" s="801"/>
      <c r="I497" s="823">
        <v>14000</v>
      </c>
    </row>
    <row r="498" spans="1:9" ht="13.5" customHeight="1">
      <c r="A498" s="801"/>
      <c r="B498" s="802"/>
      <c r="C498" s="802"/>
      <c r="D498" s="923"/>
      <c r="E498" s="801"/>
      <c r="F498" s="801"/>
      <c r="G498" s="801"/>
      <c r="H498" s="801"/>
      <c r="I498" s="823"/>
    </row>
    <row r="499" spans="1:9" ht="13.5" customHeight="1">
      <c r="A499" s="792"/>
      <c r="B499" s="793"/>
      <c r="D499" s="958" t="s">
        <v>427</v>
      </c>
      <c r="E499" s="791" t="s">
        <v>284</v>
      </c>
      <c r="H499" s="796"/>
      <c r="I499" s="797"/>
    </row>
    <row r="500" spans="1:9" ht="13.5" customHeight="1">
      <c r="A500" s="801"/>
      <c r="B500" s="802"/>
      <c r="C500" s="802"/>
      <c r="D500" s="802"/>
      <c r="E500" s="801" t="s">
        <v>730</v>
      </c>
      <c r="F500" s="801"/>
      <c r="G500" s="801"/>
      <c r="H500" s="801"/>
      <c r="I500" s="856">
        <v>8091</v>
      </c>
    </row>
    <row r="501" spans="3:9" ht="13.5" customHeight="1">
      <c r="C501" s="824"/>
      <c r="D501" s="824"/>
      <c r="E501" s="854"/>
      <c r="F501" s="854"/>
      <c r="G501" s="851"/>
      <c r="H501" s="824"/>
      <c r="I501" s="824"/>
    </row>
    <row r="502" spans="3:9" ht="13.5" customHeight="1">
      <c r="C502" s="824"/>
      <c r="D502" s="823" t="s">
        <v>428</v>
      </c>
      <c r="E502" s="822" t="s">
        <v>413</v>
      </c>
      <c r="F502" s="854"/>
      <c r="G502" s="851"/>
      <c r="H502" s="824"/>
      <c r="I502" s="824"/>
    </row>
    <row r="503" spans="3:9" ht="13.5" customHeight="1">
      <c r="C503" s="824"/>
      <c r="D503" s="824"/>
      <c r="E503" s="854" t="s">
        <v>653</v>
      </c>
      <c r="F503" s="855" t="s">
        <v>541</v>
      </c>
      <c r="G503" s="851"/>
      <c r="H503" s="824"/>
      <c r="I503" s="824"/>
    </row>
    <row r="504" spans="3:9" ht="17.25" customHeight="1">
      <c r="C504" s="824"/>
      <c r="D504" s="824"/>
      <c r="E504" s="854"/>
      <c r="F504" s="1227" t="s">
        <v>28</v>
      </c>
      <c r="G504" s="850" t="s">
        <v>464</v>
      </c>
      <c r="H504" s="824"/>
      <c r="I504" s="824"/>
    </row>
    <row r="505" spans="3:9" ht="13.5" customHeight="1">
      <c r="C505" s="824"/>
      <c r="D505" s="824"/>
      <c r="E505" s="854"/>
      <c r="F505" s="1229"/>
      <c r="G505" s="817" t="s">
        <v>430</v>
      </c>
      <c r="H505" s="853" t="s">
        <v>465</v>
      </c>
      <c r="I505" s="824"/>
    </row>
    <row r="506" spans="3:9" ht="13.5" customHeight="1">
      <c r="C506" s="824"/>
      <c r="D506" s="824"/>
      <c r="E506" s="854"/>
      <c r="F506" s="1229"/>
      <c r="G506" s="851"/>
      <c r="H506" s="817" t="s">
        <v>543</v>
      </c>
      <c r="I506" s="824"/>
    </row>
    <row r="507" spans="3:9" ht="13.5" customHeight="1">
      <c r="C507" s="824"/>
      <c r="D507" s="824"/>
      <c r="E507" s="854"/>
      <c r="F507" s="1229"/>
      <c r="G507" s="851"/>
      <c r="H507" s="817" t="s">
        <v>542</v>
      </c>
      <c r="I507" s="817">
        <v>4000</v>
      </c>
    </row>
    <row r="508" spans="3:9" ht="7.5" customHeight="1">
      <c r="C508" s="824"/>
      <c r="D508" s="824"/>
      <c r="E508" s="854"/>
      <c r="F508" s="1229"/>
      <c r="G508" s="851"/>
      <c r="H508" s="817"/>
      <c r="I508" s="817"/>
    </row>
    <row r="509" spans="3:9" ht="13.5" customHeight="1">
      <c r="C509" s="824"/>
      <c r="D509" s="824"/>
      <c r="E509" s="827"/>
      <c r="F509" s="1227" t="s">
        <v>28</v>
      </c>
      <c r="G509" s="850" t="s">
        <v>472</v>
      </c>
      <c r="H509" s="439"/>
      <c r="I509" s="817"/>
    </row>
    <row r="510" spans="3:9" ht="13.5" customHeight="1">
      <c r="C510" s="824"/>
      <c r="D510" s="824"/>
      <c r="E510" s="824"/>
      <c r="F510" s="824"/>
      <c r="G510" s="817" t="s">
        <v>430</v>
      </c>
      <c r="H510" s="851" t="s">
        <v>736</v>
      </c>
      <c r="I510" s="817">
        <v>250</v>
      </c>
    </row>
    <row r="511" spans="3:9" ht="13.5" customHeight="1">
      <c r="C511" s="824"/>
      <c r="D511" s="824"/>
      <c r="E511" s="824"/>
      <c r="F511" s="824"/>
      <c r="G511" s="817" t="s">
        <v>430</v>
      </c>
      <c r="H511" s="851" t="s">
        <v>598</v>
      </c>
      <c r="I511" s="817">
        <v>200</v>
      </c>
    </row>
    <row r="512" spans="3:9" ht="5.25" customHeight="1">
      <c r="C512" s="824"/>
      <c r="D512" s="824"/>
      <c r="E512" s="854"/>
      <c r="F512" s="854"/>
      <c r="G512" s="851"/>
      <c r="H512" s="817"/>
      <c r="I512" s="874"/>
    </row>
    <row r="513" spans="3:9" ht="13.5" customHeight="1">
      <c r="C513" s="824"/>
      <c r="D513" s="823"/>
      <c r="E513" s="870" t="s">
        <v>531</v>
      </c>
      <c r="F513" s="870"/>
      <c r="G513" s="862"/>
      <c r="H513" s="869"/>
      <c r="I513" s="869">
        <f>SUM(I502:I512)</f>
        <v>4450</v>
      </c>
    </row>
    <row r="514" spans="3:9" ht="8.25" customHeight="1">
      <c r="C514" s="824"/>
      <c r="D514" s="824"/>
      <c r="E514" s="955"/>
      <c r="F514" s="955"/>
      <c r="G514" s="956"/>
      <c r="H514" s="957"/>
      <c r="I514" s="957"/>
    </row>
    <row r="515" spans="3:9" ht="13.5" customHeight="1">
      <c r="C515" s="845"/>
      <c r="D515" s="930" t="s">
        <v>698</v>
      </c>
      <c r="E515" s="854"/>
      <c r="F515" s="854"/>
      <c r="G515" s="851"/>
      <c r="H515" s="824"/>
      <c r="I515" s="1092">
        <f>+I493+I481+I513+I497+I500</f>
        <v>59583</v>
      </c>
    </row>
    <row r="516" spans="3:9" ht="5.25" customHeight="1">
      <c r="C516" s="824"/>
      <c r="D516" s="869"/>
      <c r="E516" s="870"/>
      <c r="F516" s="870"/>
      <c r="G516" s="862"/>
      <c r="H516" s="869"/>
      <c r="I516" s="869"/>
    </row>
    <row r="517" spans="3:9" ht="16.5" customHeight="1">
      <c r="C517" s="824"/>
      <c r="D517" s="824"/>
      <c r="E517" s="854"/>
      <c r="F517" s="854"/>
      <c r="G517" s="851"/>
      <c r="H517" s="824"/>
      <c r="I517" s="824"/>
    </row>
    <row r="518" spans="1:9" ht="13.5" customHeight="1">
      <c r="A518" s="810"/>
      <c r="B518" s="817"/>
      <c r="C518" s="844" t="s">
        <v>266</v>
      </c>
      <c r="D518" s="845" t="s">
        <v>455</v>
      </c>
      <c r="E518" s="852"/>
      <c r="F518" s="817"/>
      <c r="G518" s="817"/>
      <c r="H518" s="817"/>
      <c r="I518" s="821"/>
    </row>
    <row r="519" spans="3:9" ht="8.25" customHeight="1">
      <c r="C519" s="824"/>
      <c r="D519" s="824"/>
      <c r="E519" s="854"/>
      <c r="F519" s="854"/>
      <c r="G519" s="851"/>
      <c r="H519" s="824"/>
      <c r="I519" s="824"/>
    </row>
    <row r="520" spans="1:9" ht="13.5" customHeight="1">
      <c r="A520" s="823"/>
      <c r="B520" s="824"/>
      <c r="D520" s="827" t="s">
        <v>421</v>
      </c>
      <c r="E520" s="822" t="s">
        <v>289</v>
      </c>
      <c r="F520" s="824"/>
      <c r="G520" s="851"/>
      <c r="I520" s="821"/>
    </row>
    <row r="521" spans="1:9" ht="13.5" customHeight="1">
      <c r="A521" s="810"/>
      <c r="B521" s="817"/>
      <c r="C521" s="817"/>
      <c r="D521" s="818"/>
      <c r="E521" s="818" t="s">
        <v>28</v>
      </c>
      <c r="F521" s="817" t="s">
        <v>192</v>
      </c>
      <c r="G521" s="794"/>
      <c r="I521" s="821"/>
    </row>
    <row r="522" spans="1:9" ht="13.5" customHeight="1">
      <c r="A522" s="810"/>
      <c r="B522" s="817"/>
      <c r="C522" s="817"/>
      <c r="D522" s="818"/>
      <c r="E522" s="817"/>
      <c r="F522" s="817" t="s">
        <v>181</v>
      </c>
      <c r="G522" s="794"/>
      <c r="I522" s="1167">
        <v>1000</v>
      </c>
    </row>
    <row r="523" spans="1:9" ht="13.5" customHeight="1">
      <c r="A523" s="823"/>
      <c r="B523" s="824"/>
      <c r="C523" s="824"/>
      <c r="D523" s="818"/>
      <c r="E523" s="824"/>
      <c r="F523" s="817"/>
      <c r="G523" s="817"/>
      <c r="H523" s="851"/>
      <c r="I523" s="858"/>
    </row>
    <row r="524" spans="1:9" ht="13.5" customHeight="1">
      <c r="A524" s="823"/>
      <c r="B524" s="824"/>
      <c r="C524" s="824"/>
      <c r="D524" s="827" t="s">
        <v>433</v>
      </c>
      <c r="E524" s="822" t="s">
        <v>424</v>
      </c>
      <c r="F524" s="824"/>
      <c r="G524" s="851"/>
      <c r="I524" s="821"/>
    </row>
    <row r="525" spans="1:9" ht="6" customHeight="1">
      <c r="A525" s="823"/>
      <c r="B525" s="824"/>
      <c r="C525" s="824"/>
      <c r="D525" s="817"/>
      <c r="E525" s="819"/>
      <c r="F525" s="817"/>
      <c r="G525" s="824"/>
      <c r="H525" s="851"/>
      <c r="I525" s="821"/>
    </row>
    <row r="526" spans="1:9" ht="13.5" customHeight="1">
      <c r="A526" s="810"/>
      <c r="B526" s="817"/>
      <c r="C526" s="817"/>
      <c r="E526" s="823" t="s">
        <v>475</v>
      </c>
      <c r="F526" s="822" t="s">
        <v>415</v>
      </c>
      <c r="G526" s="817"/>
      <c r="H526" s="817"/>
      <c r="I526" s="821"/>
    </row>
    <row r="527" spans="1:9" ht="8.25" customHeight="1">
      <c r="A527" s="823"/>
      <c r="B527" s="824"/>
      <c r="C527" s="824"/>
      <c r="D527" s="817"/>
      <c r="E527" s="819"/>
      <c r="F527" s="819"/>
      <c r="G527" s="824"/>
      <c r="H527" s="851"/>
      <c r="I527" s="821"/>
    </row>
    <row r="528" spans="1:9" ht="13.5" customHeight="1">
      <c r="A528" s="810"/>
      <c r="B528" s="817"/>
      <c r="C528" s="817"/>
      <c r="D528" s="817"/>
      <c r="E528" s="849"/>
      <c r="F528" s="849" t="s">
        <v>297</v>
      </c>
      <c r="G528" s="817" t="s">
        <v>654</v>
      </c>
      <c r="H528" s="817"/>
      <c r="I528" s="821">
        <v>1000</v>
      </c>
    </row>
    <row r="529" spans="1:9" ht="7.5" customHeight="1">
      <c r="A529" s="796"/>
      <c r="B529" s="851"/>
      <c r="C529" s="851"/>
      <c r="D529" s="851"/>
      <c r="E529" s="817"/>
      <c r="F529" s="817"/>
      <c r="G529" s="851"/>
      <c r="H529" s="817"/>
      <c r="I529" s="859"/>
    </row>
    <row r="530" spans="1:9" ht="7.5" customHeight="1">
      <c r="A530" s="796"/>
      <c r="B530" s="851"/>
      <c r="C530" s="851"/>
      <c r="D530" s="851"/>
      <c r="E530" s="817"/>
      <c r="F530" s="817"/>
      <c r="G530" s="851"/>
      <c r="H530" s="817"/>
      <c r="I530" s="821"/>
    </row>
    <row r="531" spans="1:9" ht="13.5" customHeight="1">
      <c r="A531" s="801"/>
      <c r="B531" s="802"/>
      <c r="C531" s="802"/>
      <c r="D531" s="824"/>
      <c r="E531" s="854" t="s">
        <v>434</v>
      </c>
      <c r="F531" s="860"/>
      <c r="G531" s="796"/>
      <c r="H531" s="860"/>
      <c r="I531" s="1094">
        <f>SUM(I524:I528)</f>
        <v>1000</v>
      </c>
    </row>
    <row r="532" spans="1:9" ht="3.75" customHeight="1">
      <c r="A532" s="801"/>
      <c r="B532" s="802"/>
      <c r="C532" s="851"/>
      <c r="D532" s="862"/>
      <c r="E532" s="863"/>
      <c r="F532" s="863"/>
      <c r="G532" s="864"/>
      <c r="H532" s="863"/>
      <c r="I532" s="865"/>
    </row>
    <row r="533" spans="1:9" ht="10.5" customHeight="1">
      <c r="A533" s="810"/>
      <c r="B533" s="817"/>
      <c r="C533" s="817"/>
      <c r="D533" s="817"/>
      <c r="E533" s="860"/>
      <c r="F533" s="817"/>
      <c r="G533" s="851"/>
      <c r="H533" s="817"/>
      <c r="I533" s="825"/>
    </row>
    <row r="534" spans="3:9" ht="13.5" customHeight="1">
      <c r="C534" s="932"/>
      <c r="D534" s="867" t="s">
        <v>468</v>
      </c>
      <c r="E534" s="868"/>
      <c r="F534" s="868"/>
      <c r="G534" s="868"/>
      <c r="H534" s="868"/>
      <c r="I534" s="1093">
        <f>+I531+I522</f>
        <v>2000</v>
      </c>
    </row>
    <row r="535" spans="3:9" ht="15.75" customHeight="1">
      <c r="C535" s="824"/>
      <c r="D535" s="824"/>
      <c r="E535" s="854"/>
      <c r="F535" s="854"/>
      <c r="G535" s="851"/>
      <c r="H535" s="824"/>
      <c r="I535" s="824"/>
    </row>
    <row r="536" spans="1:9" s="1059" customFormat="1" ht="13.5" customHeight="1">
      <c r="A536" s="1062"/>
      <c r="B536" s="1063"/>
      <c r="C536" s="844" t="s">
        <v>267</v>
      </c>
      <c r="D536" s="845" t="s">
        <v>651</v>
      </c>
      <c r="E536" s="852"/>
      <c r="F536" s="1063"/>
      <c r="G536" s="1063"/>
      <c r="H536" s="1063"/>
      <c r="I536" s="1064"/>
    </row>
    <row r="537" spans="1:8" s="1177" customFormat="1" ht="4.5" customHeight="1">
      <c r="A537" s="1178"/>
      <c r="B537" s="1180"/>
      <c r="C537" s="1174"/>
      <c r="D537" s="1175"/>
      <c r="E537" s="1176"/>
      <c r="F537" s="1176"/>
      <c r="G537" s="1176"/>
      <c r="H537" s="1176"/>
    </row>
    <row r="538" spans="1:8" ht="13.5" customHeight="1">
      <c r="A538" s="801"/>
      <c r="B538" s="802"/>
      <c r="C538" s="798"/>
      <c r="D538" s="1232" t="s">
        <v>833</v>
      </c>
      <c r="E538" s="801"/>
      <c r="F538" s="801"/>
      <c r="G538" s="801"/>
      <c r="H538" s="801"/>
    </row>
    <row r="539" spans="1:8" ht="3.75" customHeight="1">
      <c r="A539" s="801"/>
      <c r="B539" s="802"/>
      <c r="C539" s="1232"/>
      <c r="D539" s="901"/>
      <c r="E539" s="801"/>
      <c r="F539" s="801"/>
      <c r="G539" s="801"/>
      <c r="H539" s="801"/>
    </row>
    <row r="540" spans="1:9" s="1059" customFormat="1" ht="13.5" customHeight="1">
      <c r="A540" s="1065"/>
      <c r="B540" s="1066"/>
      <c r="C540" s="1060"/>
      <c r="D540" s="1067" t="s">
        <v>419</v>
      </c>
      <c r="E540" s="1068" t="s">
        <v>53</v>
      </c>
      <c r="G540" s="1065"/>
      <c r="H540" s="1065"/>
      <c r="I540" s="1069"/>
    </row>
    <row r="541" spans="1:9" s="1059" customFormat="1" ht="6.75" customHeight="1">
      <c r="A541" s="1065"/>
      <c r="B541" s="1066"/>
      <c r="C541" s="1060"/>
      <c r="D541" s="1067"/>
      <c r="E541" s="1065"/>
      <c r="F541" s="1068"/>
      <c r="G541" s="1065"/>
      <c r="H541" s="1065"/>
      <c r="I541" s="1069"/>
    </row>
    <row r="542" spans="1:9" s="1059" customFormat="1" ht="13.5" customHeight="1">
      <c r="A542" s="1065"/>
      <c r="B542" s="1066"/>
      <c r="C542" s="1060"/>
      <c r="D542" s="1067"/>
      <c r="E542" s="1071" t="s">
        <v>28</v>
      </c>
      <c r="F542" s="1063" t="s">
        <v>765</v>
      </c>
      <c r="G542" s="1065"/>
      <c r="I542" s="1069"/>
    </row>
    <row r="543" spans="1:9" s="1059" customFormat="1" ht="13.5" customHeight="1">
      <c r="A543" s="1065"/>
      <c r="B543" s="1066"/>
      <c r="C543" s="1060"/>
      <c r="D543" s="1067"/>
      <c r="E543" s="1071"/>
      <c r="F543" s="1065" t="s">
        <v>807</v>
      </c>
      <c r="G543" s="1065"/>
      <c r="I543" s="1169">
        <v>12644</v>
      </c>
    </row>
    <row r="544" spans="1:9" s="1059" customFormat="1" ht="9" customHeight="1">
      <c r="A544" s="1072"/>
      <c r="B544" s="1073"/>
      <c r="C544" s="1060"/>
      <c r="D544" s="1074"/>
      <c r="E544" s="1072"/>
      <c r="F544" s="1072"/>
      <c r="H544" s="1075"/>
      <c r="I544" s="1076"/>
    </row>
    <row r="545" spans="1:9" s="1059" customFormat="1" ht="13.5" customHeight="1">
      <c r="A545" s="1065"/>
      <c r="B545" s="1066"/>
      <c r="C545" s="1060"/>
      <c r="D545" s="1067"/>
      <c r="E545" s="1077" t="s">
        <v>54</v>
      </c>
      <c r="F545" s="1076"/>
      <c r="G545" s="1078"/>
      <c r="H545" s="1078"/>
      <c r="I545" s="1079">
        <f>SUM(I540:I544)</f>
        <v>12644</v>
      </c>
    </row>
    <row r="546" spans="1:9" s="1059" customFormat="1" ht="13.5" customHeight="1">
      <c r="A546" s="1065"/>
      <c r="B546" s="1066"/>
      <c r="C546" s="1060"/>
      <c r="D546" s="1067"/>
      <c r="E546" s="1080"/>
      <c r="F546" s="1081"/>
      <c r="G546" s="1075"/>
      <c r="H546" s="1075"/>
      <c r="I546" s="1082"/>
    </row>
    <row r="547" spans="1:9" s="1059" customFormat="1" ht="13.5" customHeight="1">
      <c r="A547" s="1072"/>
      <c r="B547" s="1073"/>
      <c r="C547" s="1060"/>
      <c r="D547" s="1074" t="s">
        <v>420</v>
      </c>
      <c r="E547" s="1068" t="s">
        <v>694</v>
      </c>
      <c r="F547" s="1068"/>
      <c r="H547" s="1075"/>
      <c r="I547" s="1083"/>
    </row>
    <row r="548" spans="1:9" s="1059" customFormat="1" ht="6" customHeight="1">
      <c r="A548" s="1072"/>
      <c r="B548" s="1073"/>
      <c r="C548" s="1060"/>
      <c r="D548" s="1084"/>
      <c r="E548" s="1072"/>
      <c r="F548" s="1068"/>
      <c r="H548" s="1075"/>
      <c r="I548" s="1083"/>
    </row>
    <row r="549" spans="1:9" s="1059" customFormat="1" ht="13.5" customHeight="1">
      <c r="A549" s="1065"/>
      <c r="B549" s="1066"/>
      <c r="C549" s="1060"/>
      <c r="D549" s="1085"/>
      <c r="E549" s="1070" t="s">
        <v>28</v>
      </c>
      <c r="F549" s="1063" t="s">
        <v>765</v>
      </c>
      <c r="G549" s="1065"/>
      <c r="I549" s="1069"/>
    </row>
    <row r="550" spans="1:9" s="1059" customFormat="1" ht="13.5" customHeight="1">
      <c r="A550" s="1065"/>
      <c r="B550" s="1066"/>
      <c r="C550" s="1060"/>
      <c r="D550" s="1085"/>
      <c r="E550" s="1071"/>
      <c r="F550" s="1065" t="s">
        <v>806</v>
      </c>
      <c r="G550" s="1065"/>
      <c r="I550" s="1169">
        <v>2466</v>
      </c>
    </row>
    <row r="551" spans="1:9" s="1059" customFormat="1" ht="7.5" customHeight="1">
      <c r="A551" s="1072"/>
      <c r="B551" s="1073"/>
      <c r="C551" s="1060"/>
      <c r="D551" s="1084"/>
      <c r="E551" s="1072"/>
      <c r="F551" s="1072"/>
      <c r="H551" s="1075"/>
      <c r="I551" s="1076"/>
    </row>
    <row r="552" spans="1:9" s="1059" customFormat="1" ht="13.5" customHeight="1">
      <c r="A552" s="1072"/>
      <c r="B552" s="1073"/>
      <c r="C552" s="1060"/>
      <c r="D552" s="1084"/>
      <c r="E552" s="1080" t="s">
        <v>155</v>
      </c>
      <c r="H552" s="1075"/>
      <c r="I552" s="1081"/>
    </row>
    <row r="553" spans="1:9" s="1059" customFormat="1" ht="13.5" customHeight="1">
      <c r="A553" s="1065"/>
      <c r="B553" s="1066"/>
      <c r="C553" s="1060"/>
      <c r="D553" s="1085"/>
      <c r="E553" s="1077" t="s">
        <v>695</v>
      </c>
      <c r="F553" s="1076"/>
      <c r="G553" s="1078"/>
      <c r="H553" s="1078"/>
      <c r="I553" s="1079">
        <f>SUM(I549:I551)</f>
        <v>2466</v>
      </c>
    </row>
    <row r="554" spans="1:9" s="1059" customFormat="1" ht="13.5" customHeight="1">
      <c r="A554" s="1065"/>
      <c r="B554" s="1066"/>
      <c r="C554" s="1060"/>
      <c r="D554" s="1085"/>
      <c r="E554" s="1065"/>
      <c r="F554" s="1065"/>
      <c r="G554" s="1065"/>
      <c r="H554" s="1065"/>
      <c r="I554" s="1082"/>
    </row>
    <row r="555" spans="1:9" s="1059" customFormat="1" ht="13.5" customHeight="1">
      <c r="A555" s="1072"/>
      <c r="B555" s="1073"/>
      <c r="C555" s="1060"/>
      <c r="D555" s="1074" t="s">
        <v>421</v>
      </c>
      <c r="E555" s="1068" t="s">
        <v>289</v>
      </c>
      <c r="F555" s="1075"/>
      <c r="H555" s="1075"/>
      <c r="I555" s="1083"/>
    </row>
    <row r="556" spans="1:9" s="1059" customFormat="1" ht="7.5" customHeight="1">
      <c r="A556" s="1072"/>
      <c r="B556" s="1073"/>
      <c r="C556" s="1060"/>
      <c r="D556" s="1073"/>
      <c r="E556" s="1068"/>
      <c r="F556" s="1075"/>
      <c r="H556" s="1075"/>
      <c r="I556" s="1083"/>
    </row>
    <row r="557" spans="1:9" s="1059" customFormat="1" ht="13.5" customHeight="1">
      <c r="A557" s="1065"/>
      <c r="B557" s="1066"/>
      <c r="C557" s="1060"/>
      <c r="D557" s="1067"/>
      <c r="E557" s="1071" t="s">
        <v>28</v>
      </c>
      <c r="F557" s="1065" t="s">
        <v>805</v>
      </c>
      <c r="G557" s="1065"/>
      <c r="I557" s="1069">
        <v>5000</v>
      </c>
    </row>
    <row r="558" spans="1:9" s="1059" customFormat="1" ht="6.75" customHeight="1">
      <c r="A558" s="1072"/>
      <c r="B558" s="1073"/>
      <c r="C558" s="1060"/>
      <c r="D558" s="1073"/>
      <c r="E558" s="1072"/>
      <c r="F558" s="1072"/>
      <c r="H558" s="1075"/>
      <c r="I558" s="1076"/>
    </row>
    <row r="559" spans="1:9" s="1059" customFormat="1" ht="13.5" customHeight="1">
      <c r="A559" s="1065"/>
      <c r="B559" s="1066"/>
      <c r="C559" s="1060"/>
      <c r="D559" s="1066"/>
      <c r="E559" s="1077" t="s">
        <v>55</v>
      </c>
      <c r="F559" s="1076"/>
      <c r="G559" s="1078"/>
      <c r="H559" s="1078"/>
      <c r="I559" s="1079">
        <f>SUM(I557:I558)</f>
        <v>5000</v>
      </c>
    </row>
    <row r="560" spans="1:9" ht="8.25" customHeight="1">
      <c r="A560" s="810"/>
      <c r="B560" s="817"/>
      <c r="C560" s="818"/>
      <c r="D560" s="817"/>
      <c r="E560" s="860"/>
      <c r="F560" s="817"/>
      <c r="G560" s="851"/>
      <c r="H560" s="817"/>
      <c r="I560" s="825"/>
    </row>
    <row r="561" spans="3:9" ht="13.5" customHeight="1">
      <c r="C561" s="866"/>
      <c r="D561" s="867" t="s">
        <v>655</v>
      </c>
      <c r="E561" s="868"/>
      <c r="F561" s="868"/>
      <c r="G561" s="868"/>
      <c r="H561" s="868"/>
      <c r="I561" s="1093">
        <f>+I559+I553+I545</f>
        <v>20110</v>
      </c>
    </row>
    <row r="562" spans="3:9" ht="13.5" customHeight="1">
      <c r="C562" s="824"/>
      <c r="D562" s="824"/>
      <c r="E562" s="854"/>
      <c r="F562" s="854"/>
      <c r="G562" s="851"/>
      <c r="H562" s="824"/>
      <c r="I562" s="824"/>
    </row>
    <row r="563" spans="1:9" ht="13.5" customHeight="1">
      <c r="A563" s="810"/>
      <c r="B563" s="817"/>
      <c r="C563" s="844" t="s">
        <v>272</v>
      </c>
      <c r="D563" s="845" t="s">
        <v>456</v>
      </c>
      <c r="E563" s="852"/>
      <c r="F563" s="817"/>
      <c r="G563" s="817"/>
      <c r="H563" s="817"/>
      <c r="I563" s="821"/>
    </row>
    <row r="564" spans="3:9" ht="6.75" customHeight="1">
      <c r="C564" s="824"/>
      <c r="D564" s="824"/>
      <c r="E564" s="854"/>
      <c r="F564" s="854"/>
      <c r="G564" s="851"/>
      <c r="H564" s="824"/>
      <c r="I564" s="824"/>
    </row>
    <row r="565" spans="1:9" ht="13.5" customHeight="1">
      <c r="A565" s="823"/>
      <c r="B565" s="824"/>
      <c r="C565" s="824"/>
      <c r="D565" s="824" t="s">
        <v>433</v>
      </c>
      <c r="E565" s="822" t="s">
        <v>424</v>
      </c>
      <c r="F565" s="824"/>
      <c r="G565" s="851"/>
      <c r="I565" s="821"/>
    </row>
    <row r="566" spans="1:8" ht="13.5" customHeight="1">
      <c r="A566" s="792"/>
      <c r="B566" s="793"/>
      <c r="C566" s="793"/>
      <c r="D566" s="793"/>
      <c r="E566" s="791"/>
      <c r="F566" s="796"/>
      <c r="H566" s="796"/>
    </row>
    <row r="567" spans="1:9" ht="13.5" customHeight="1">
      <c r="A567" s="823"/>
      <c r="B567" s="824"/>
      <c r="C567" s="824"/>
      <c r="E567" s="823" t="s">
        <v>475</v>
      </c>
      <c r="F567" s="822" t="s">
        <v>415</v>
      </c>
      <c r="G567" s="824"/>
      <c r="H567" s="851"/>
      <c r="I567" s="821"/>
    </row>
    <row r="568" spans="1:9" ht="8.25" customHeight="1">
      <c r="A568" s="823"/>
      <c r="B568" s="824"/>
      <c r="C568" s="824"/>
      <c r="D568" s="817"/>
      <c r="E568" s="819"/>
      <c r="F568" s="817"/>
      <c r="G568" s="824"/>
      <c r="H568" s="851"/>
      <c r="I568" s="821"/>
    </row>
    <row r="569" spans="1:9" ht="13.5" customHeight="1">
      <c r="A569" s="823"/>
      <c r="B569" s="824"/>
      <c r="C569" s="824"/>
      <c r="D569" s="817"/>
      <c r="E569" s="819"/>
      <c r="F569" s="817" t="s">
        <v>28</v>
      </c>
      <c r="G569" s="850" t="s">
        <v>472</v>
      </c>
      <c r="H569" s="851"/>
      <c r="I569" s="821"/>
    </row>
    <row r="570" spans="3:9" ht="13.5" customHeight="1">
      <c r="C570" s="824"/>
      <c r="D570" s="824"/>
      <c r="E570" s="854"/>
      <c r="F570" s="854"/>
      <c r="G570" s="439" t="s">
        <v>366</v>
      </c>
      <c r="H570" s="850" t="s">
        <v>618</v>
      </c>
      <c r="I570" s="824"/>
    </row>
    <row r="571" spans="3:9" ht="13.5" customHeight="1">
      <c r="C571" s="824"/>
      <c r="D571" s="824"/>
      <c r="E571" s="854"/>
      <c r="F571" s="854"/>
      <c r="G571" s="439"/>
      <c r="H571" s="817" t="s">
        <v>783</v>
      </c>
      <c r="I571" s="824"/>
    </row>
    <row r="572" spans="3:9" ht="13.5" customHeight="1">
      <c r="C572" s="824"/>
      <c r="D572" s="824"/>
      <c r="E572" s="854"/>
      <c r="F572" s="854"/>
      <c r="G572" s="439"/>
      <c r="H572" s="817" t="s">
        <v>656</v>
      </c>
      <c r="I572" s="1087">
        <v>105000</v>
      </c>
    </row>
    <row r="573" spans="3:9" ht="9" customHeight="1">
      <c r="C573" s="824"/>
      <c r="D573" s="824"/>
      <c r="E573" s="854"/>
      <c r="F573" s="854"/>
      <c r="G573" s="439"/>
      <c r="H573" s="824"/>
      <c r="I573" s="869"/>
    </row>
    <row r="574" spans="1:9" ht="13.5" customHeight="1">
      <c r="A574" s="801"/>
      <c r="B574" s="802"/>
      <c r="C574" s="802"/>
      <c r="D574" s="824"/>
      <c r="E574" s="870" t="s">
        <v>434</v>
      </c>
      <c r="F574" s="863"/>
      <c r="G574" s="864"/>
      <c r="H574" s="863"/>
      <c r="I574" s="1225">
        <f>SUM(I569:I573)</f>
        <v>105000</v>
      </c>
    </row>
    <row r="575" spans="3:9" ht="13.5" customHeight="1">
      <c r="C575" s="824"/>
      <c r="D575" s="823"/>
      <c r="E575" s="854"/>
      <c r="F575" s="854"/>
      <c r="G575" s="851"/>
      <c r="H575" s="824"/>
      <c r="I575" s="824"/>
    </row>
    <row r="576" spans="1:9" ht="13.5" customHeight="1">
      <c r="A576" s="792"/>
      <c r="B576" s="793"/>
      <c r="D576" s="958" t="s">
        <v>427</v>
      </c>
      <c r="E576" s="791" t="s">
        <v>284</v>
      </c>
      <c r="H576" s="796"/>
      <c r="I576" s="797"/>
    </row>
    <row r="577" spans="1:9" ht="13.5" customHeight="1">
      <c r="A577" s="801"/>
      <c r="B577" s="802"/>
      <c r="C577" s="802"/>
      <c r="D577" s="802"/>
      <c r="E577" s="801" t="s">
        <v>111</v>
      </c>
      <c r="F577" s="801"/>
      <c r="G577" s="801"/>
      <c r="H577" s="801"/>
      <c r="I577" s="856">
        <v>20000</v>
      </c>
    </row>
    <row r="578" spans="1:9" ht="9.75" customHeight="1">
      <c r="A578" s="801"/>
      <c r="B578" s="802"/>
      <c r="C578" s="851"/>
      <c r="D578" s="862"/>
      <c r="E578" s="863"/>
      <c r="F578" s="863"/>
      <c r="G578" s="864"/>
      <c r="H578" s="863"/>
      <c r="I578" s="865"/>
    </row>
    <row r="579" spans="1:9" ht="13.5" customHeight="1">
      <c r="A579" s="810"/>
      <c r="B579" s="817"/>
      <c r="C579" s="817"/>
      <c r="D579" s="817"/>
      <c r="E579" s="860"/>
      <c r="F579" s="817"/>
      <c r="G579" s="851"/>
      <c r="H579" s="817"/>
      <c r="I579" s="825"/>
    </row>
    <row r="580" spans="3:9" ht="13.5" customHeight="1">
      <c r="C580" s="871"/>
      <c r="D580" s="867" t="s">
        <v>469</v>
      </c>
      <c r="E580" s="868"/>
      <c r="F580" s="868"/>
      <c r="G580" s="868"/>
      <c r="H580" s="868"/>
      <c r="I580" s="1093">
        <f>+I574+I577</f>
        <v>125000</v>
      </c>
    </row>
    <row r="581" spans="3:9" ht="13.5" customHeight="1">
      <c r="C581" s="824"/>
      <c r="D581" s="824"/>
      <c r="E581" s="854"/>
      <c r="F581" s="854"/>
      <c r="G581" s="851"/>
      <c r="H581" s="824"/>
      <c r="I581" s="824"/>
    </row>
    <row r="582" spans="1:9" ht="13.5" customHeight="1">
      <c r="A582" s="810"/>
      <c r="B582" s="817"/>
      <c r="C582" s="844" t="s">
        <v>274</v>
      </c>
      <c r="D582" s="845" t="s">
        <v>435</v>
      </c>
      <c r="E582" s="852"/>
      <c r="F582" s="817"/>
      <c r="G582" s="817"/>
      <c r="H582" s="817"/>
      <c r="I582" s="821"/>
    </row>
    <row r="583" spans="3:9" ht="13.5" customHeight="1">
      <c r="C583" s="824"/>
      <c r="D583" s="824"/>
      <c r="E583" s="854"/>
      <c r="F583" s="854"/>
      <c r="G583" s="851"/>
      <c r="H583" s="824"/>
      <c r="I583" s="824"/>
    </row>
    <row r="584" spans="1:9" ht="13.5" customHeight="1">
      <c r="A584" s="810"/>
      <c r="B584" s="817"/>
      <c r="C584" s="817"/>
      <c r="D584" s="827" t="s">
        <v>421</v>
      </c>
      <c r="E584" s="822" t="s">
        <v>289</v>
      </c>
      <c r="F584" s="817"/>
      <c r="G584" s="817"/>
      <c r="H584" s="851"/>
      <c r="I584" s="825"/>
    </row>
    <row r="585" spans="1:9" ht="13.5" customHeight="1">
      <c r="A585" s="810"/>
      <c r="B585" s="817"/>
      <c r="C585" s="817"/>
      <c r="D585" s="817"/>
      <c r="E585" s="1227" t="s">
        <v>28</v>
      </c>
      <c r="F585" s="817" t="s">
        <v>657</v>
      </c>
      <c r="G585" s="851"/>
      <c r="H585" s="851"/>
      <c r="I585" s="821">
        <v>1000</v>
      </c>
    </row>
    <row r="586" spans="1:9" ht="8.25" customHeight="1">
      <c r="A586" s="810"/>
      <c r="B586" s="817"/>
      <c r="C586" s="817"/>
      <c r="D586" s="817"/>
      <c r="E586" s="1227"/>
      <c r="F586" s="817"/>
      <c r="G586" s="817"/>
      <c r="H586" s="817"/>
      <c r="I586" s="821"/>
    </row>
    <row r="587" spans="1:12" s="1059" customFormat="1" ht="13.5" customHeight="1">
      <c r="A587" s="1062"/>
      <c r="B587" s="1063"/>
      <c r="C587" s="1063"/>
      <c r="D587" s="1063"/>
      <c r="E587" s="1227" t="s">
        <v>28</v>
      </c>
      <c r="F587" s="1065" t="s">
        <v>658</v>
      </c>
      <c r="G587" s="1063"/>
      <c r="H587" s="1061"/>
      <c r="I587" s="1064"/>
      <c r="J587" s="1064"/>
      <c r="K587" s="1064"/>
      <c r="L587" s="1064"/>
    </row>
    <row r="588" spans="1:12" s="1059" customFormat="1" ht="13.5" customHeight="1">
      <c r="A588" s="1062"/>
      <c r="B588" s="1063"/>
      <c r="C588" s="1063"/>
      <c r="D588" s="1063"/>
      <c r="E588" s="1230"/>
      <c r="F588" s="817" t="s">
        <v>430</v>
      </c>
      <c r="G588" s="1063" t="s">
        <v>659</v>
      </c>
      <c r="H588" s="1061"/>
      <c r="I588" s="1064">
        <v>5600</v>
      </c>
      <c r="J588" s="1064"/>
      <c r="K588" s="1064"/>
      <c r="L588" s="1064"/>
    </row>
    <row r="589" spans="1:12" s="1059" customFormat="1" ht="13.5" customHeight="1">
      <c r="A589" s="1062"/>
      <c r="B589" s="1063"/>
      <c r="C589" s="1063"/>
      <c r="D589" s="1063"/>
      <c r="E589" s="1086"/>
      <c r="F589" s="817" t="s">
        <v>430</v>
      </c>
      <c r="G589" s="1063" t="s">
        <v>660</v>
      </c>
      <c r="H589" s="1061"/>
      <c r="I589" s="1064">
        <v>4000</v>
      </c>
      <c r="J589" s="1064"/>
      <c r="K589" s="1064"/>
      <c r="L589" s="1064"/>
    </row>
    <row r="590" spans="1:12" s="1059" customFormat="1" ht="13.5" customHeight="1">
      <c r="A590" s="1062"/>
      <c r="B590" s="1063"/>
      <c r="C590" s="1063"/>
      <c r="D590" s="1063"/>
      <c r="E590" s="1086"/>
      <c r="F590" s="817" t="s">
        <v>430</v>
      </c>
      <c r="G590" s="1063" t="s">
        <v>661</v>
      </c>
      <c r="H590" s="1061"/>
      <c r="I590" s="1064">
        <v>500</v>
      </c>
      <c r="J590" s="1064"/>
      <c r="K590" s="1064"/>
      <c r="L590" s="1064"/>
    </row>
    <row r="591" spans="1:9" ht="9.75" customHeight="1">
      <c r="A591" s="810"/>
      <c r="B591" s="817"/>
      <c r="C591" s="817"/>
      <c r="D591" s="817"/>
      <c r="E591" s="824"/>
      <c r="F591" s="817"/>
      <c r="G591" s="851"/>
      <c r="H591" s="851"/>
      <c r="I591" s="821"/>
    </row>
    <row r="592" spans="1:9" ht="13.5" customHeight="1">
      <c r="A592" s="810"/>
      <c r="B592" s="817"/>
      <c r="C592" s="817"/>
      <c r="D592" s="817"/>
      <c r="E592" s="827" t="s">
        <v>28</v>
      </c>
      <c r="F592" s="817" t="s">
        <v>185</v>
      </c>
      <c r="G592" s="851"/>
      <c r="H592" s="851"/>
      <c r="I592" s="821"/>
    </row>
    <row r="593" spans="1:9" ht="13.5" customHeight="1">
      <c r="A593" s="810"/>
      <c r="B593" s="817"/>
      <c r="C593" s="817"/>
      <c r="D593" s="817"/>
      <c r="E593" s="824"/>
      <c r="F593" s="817" t="s">
        <v>808</v>
      </c>
      <c r="G593" s="851"/>
      <c r="H593" s="851"/>
      <c r="I593" s="821">
        <v>3800</v>
      </c>
    </row>
    <row r="594" spans="1:9" ht="9" customHeight="1">
      <c r="A594" s="810"/>
      <c r="B594" s="817"/>
      <c r="C594" s="817"/>
      <c r="D594" s="817"/>
      <c r="E594" s="824"/>
      <c r="F594" s="817"/>
      <c r="G594" s="851"/>
      <c r="H594" s="851"/>
      <c r="I594" s="821"/>
    </row>
    <row r="595" spans="1:9" ht="13.5" customHeight="1">
      <c r="A595" s="810"/>
      <c r="B595" s="817"/>
      <c r="C595" s="817"/>
      <c r="D595" s="817"/>
      <c r="E595" s="827" t="s">
        <v>28</v>
      </c>
      <c r="F595" s="817" t="s">
        <v>470</v>
      </c>
      <c r="G595" s="851"/>
      <c r="H595" s="851"/>
      <c r="I595" s="821"/>
    </row>
    <row r="596" spans="1:9" ht="13.5" customHeight="1">
      <c r="A596" s="810"/>
      <c r="B596" s="817"/>
      <c r="C596" s="817"/>
      <c r="D596" s="817"/>
      <c r="E596" s="824"/>
      <c r="F596" s="817" t="s">
        <v>471</v>
      </c>
      <c r="G596" s="851"/>
      <c r="H596" s="851"/>
      <c r="I596" s="821">
        <v>900</v>
      </c>
    </row>
    <row r="597" spans="1:9" ht="3.75" customHeight="1">
      <c r="A597" s="810"/>
      <c r="B597" s="817"/>
      <c r="C597" s="817"/>
      <c r="D597" s="817"/>
      <c r="E597" s="794"/>
      <c r="F597" s="851"/>
      <c r="G597" s="851"/>
      <c r="H597" s="851"/>
      <c r="I597" s="872"/>
    </row>
    <row r="598" spans="1:9" ht="13.5" customHeight="1">
      <c r="A598" s="810"/>
      <c r="B598" s="817"/>
      <c r="C598" s="817"/>
      <c r="D598" s="849"/>
      <c r="E598" s="829" t="s">
        <v>55</v>
      </c>
      <c r="F598" s="851"/>
      <c r="G598" s="851"/>
      <c r="H598" s="851"/>
      <c r="I598" s="825">
        <f>SUM(I584:I597)</f>
        <v>15800</v>
      </c>
    </row>
    <row r="599" spans="1:9" ht="6.75" customHeight="1">
      <c r="A599" s="810"/>
      <c r="B599" s="817"/>
      <c r="C599" s="817"/>
      <c r="D599" s="817"/>
      <c r="E599" s="873"/>
      <c r="F599" s="874"/>
      <c r="G599" s="874"/>
      <c r="H599" s="862"/>
      <c r="I599" s="872"/>
    </row>
    <row r="600" spans="3:9" ht="13.5" customHeight="1">
      <c r="C600" s="824"/>
      <c r="D600" s="824"/>
      <c r="E600" s="854"/>
      <c r="F600" s="854"/>
      <c r="G600" s="851"/>
      <c r="H600" s="824"/>
      <c r="I600" s="824"/>
    </row>
    <row r="601" spans="1:9" ht="13.5" customHeight="1">
      <c r="A601" s="823"/>
      <c r="B601" s="824"/>
      <c r="C601" s="824"/>
      <c r="D601" s="827" t="s">
        <v>433</v>
      </c>
      <c r="E601" s="822" t="s">
        <v>424</v>
      </c>
      <c r="F601" s="824"/>
      <c r="G601" s="851"/>
      <c r="I601" s="821"/>
    </row>
    <row r="602" spans="1:8" ht="9.75" customHeight="1">
      <c r="A602" s="792"/>
      <c r="B602" s="793"/>
      <c r="C602" s="793"/>
      <c r="D602" s="806"/>
      <c r="E602" s="791"/>
      <c r="F602" s="796"/>
      <c r="H602" s="796"/>
    </row>
    <row r="603" spans="3:9" ht="13.5" customHeight="1">
      <c r="C603" s="824"/>
      <c r="D603" s="827"/>
      <c r="E603" s="823" t="s">
        <v>475</v>
      </c>
      <c r="F603" s="822" t="s">
        <v>415</v>
      </c>
      <c r="G603" s="439"/>
      <c r="H603" s="817"/>
      <c r="I603" s="824"/>
    </row>
    <row r="604" spans="3:9" ht="6" customHeight="1">
      <c r="C604" s="824"/>
      <c r="D604" s="827"/>
      <c r="E604" s="823"/>
      <c r="F604" s="822"/>
      <c r="G604" s="439"/>
      <c r="H604" s="817"/>
      <c r="I604" s="824"/>
    </row>
    <row r="605" spans="1:9" ht="13.5" customHeight="1">
      <c r="A605" s="823"/>
      <c r="B605" s="824"/>
      <c r="C605" s="824"/>
      <c r="D605" s="818"/>
      <c r="E605" s="819"/>
      <c r="F605" s="817" t="s">
        <v>28</v>
      </c>
      <c r="G605" s="819" t="s">
        <v>472</v>
      </c>
      <c r="H605" s="851"/>
      <c r="I605" s="821"/>
    </row>
    <row r="606" spans="1:9" s="832" customFormat="1" ht="13.5" customHeight="1">
      <c r="A606" s="480"/>
      <c r="B606" s="831"/>
      <c r="C606" s="831"/>
      <c r="D606" s="482"/>
      <c r="E606" s="954"/>
      <c r="F606" s="831"/>
      <c r="G606" s="790" t="s">
        <v>366</v>
      </c>
      <c r="H606" s="953" t="s">
        <v>619</v>
      </c>
      <c r="I606" s="481"/>
    </row>
    <row r="607" spans="1:9" s="832" customFormat="1" ht="13.5" customHeight="1">
      <c r="A607" s="480"/>
      <c r="B607" s="831"/>
      <c r="C607" s="831"/>
      <c r="D607" s="482"/>
      <c r="E607" s="954"/>
      <c r="F607" s="831"/>
      <c r="G607" s="790"/>
      <c r="H607" s="851" t="s">
        <v>544</v>
      </c>
      <c r="I607" s="481"/>
    </row>
    <row r="608" spans="1:9" ht="13.5" customHeight="1">
      <c r="A608" s="823"/>
      <c r="B608" s="824"/>
      <c r="C608" s="824"/>
      <c r="D608" s="818"/>
      <c r="E608" s="819"/>
      <c r="F608" s="817"/>
      <c r="G608" s="439"/>
      <c r="H608" s="851" t="s">
        <v>662</v>
      </c>
      <c r="I608" s="821">
        <v>911</v>
      </c>
    </row>
    <row r="609" spans="3:9" ht="4.5" customHeight="1">
      <c r="C609" s="824"/>
      <c r="D609" s="827"/>
      <c r="E609" s="854"/>
      <c r="F609" s="870"/>
      <c r="G609" s="440"/>
      <c r="H609" s="869"/>
      <c r="I609" s="869"/>
    </row>
    <row r="610" spans="1:9" ht="6.75" customHeight="1">
      <c r="A610" s="796"/>
      <c r="B610" s="851"/>
      <c r="C610" s="851"/>
      <c r="D610" s="861"/>
      <c r="E610" s="817"/>
      <c r="F610" s="817"/>
      <c r="G610" s="851"/>
      <c r="H610" s="817"/>
      <c r="I610" s="821"/>
    </row>
    <row r="611" spans="1:9" ht="13.5" customHeight="1">
      <c r="A611" s="801"/>
      <c r="B611" s="802"/>
      <c r="C611" s="802"/>
      <c r="D611" s="824"/>
      <c r="E611" s="854"/>
      <c r="F611" s="863" t="s">
        <v>466</v>
      </c>
      <c r="G611" s="864"/>
      <c r="H611" s="863"/>
      <c r="I611" s="872">
        <f>SUM(I603:I608)</f>
        <v>911</v>
      </c>
    </row>
    <row r="612" spans="1:9" ht="8.25" customHeight="1">
      <c r="A612" s="796"/>
      <c r="B612" s="851"/>
      <c r="C612" s="851"/>
      <c r="D612" s="861"/>
      <c r="E612" s="817"/>
      <c r="F612" s="817"/>
      <c r="G612" s="851"/>
      <c r="H612" s="817"/>
      <c r="I612" s="821"/>
    </row>
    <row r="613" spans="1:9" ht="13.5" customHeight="1">
      <c r="A613" s="801"/>
      <c r="B613" s="802"/>
      <c r="C613" s="802"/>
      <c r="D613" s="824"/>
      <c r="E613" s="854" t="s">
        <v>434</v>
      </c>
      <c r="F613" s="860"/>
      <c r="G613" s="796"/>
      <c r="H613" s="860"/>
      <c r="I613" s="825">
        <f>+I611</f>
        <v>911</v>
      </c>
    </row>
    <row r="614" spans="1:9" ht="3.75" customHeight="1">
      <c r="A614" s="801"/>
      <c r="B614" s="802"/>
      <c r="C614" s="851"/>
      <c r="D614" s="862"/>
      <c r="E614" s="863"/>
      <c r="F614" s="863"/>
      <c r="G614" s="864"/>
      <c r="H614" s="863"/>
      <c r="I614" s="865"/>
    </row>
    <row r="615" spans="3:9" ht="13.5" customHeight="1">
      <c r="C615" s="824"/>
      <c r="D615" s="824"/>
      <c r="E615" s="854"/>
      <c r="F615" s="854"/>
      <c r="G615" s="851"/>
      <c r="H615" s="824"/>
      <c r="I615" s="824"/>
    </row>
    <row r="616" spans="1:9" ht="13.5" customHeight="1">
      <c r="A616" s="810"/>
      <c r="B616" s="817"/>
      <c r="C616" s="930"/>
      <c r="D616" s="867" t="s">
        <v>473</v>
      </c>
      <c r="E616" s="933"/>
      <c r="F616" s="874"/>
      <c r="G616" s="874"/>
      <c r="H616" s="874"/>
      <c r="I616" s="934">
        <f>+I613+I598</f>
        <v>16711</v>
      </c>
    </row>
    <row r="617" spans="2:4" s="801" customFormat="1" ht="13.5" customHeight="1">
      <c r="B617" s="802"/>
      <c r="C617" s="802"/>
      <c r="D617" s="802"/>
    </row>
    <row r="618" spans="2:4" s="801" customFormat="1" ht="13.5" customHeight="1">
      <c r="B618" s="802"/>
      <c r="C618" s="844" t="s">
        <v>275</v>
      </c>
      <c r="D618" s="845" t="s">
        <v>457</v>
      </c>
    </row>
    <row r="619" spans="2:4" s="801" customFormat="1" ht="13.5" customHeight="1">
      <c r="B619" s="802"/>
      <c r="C619" s="802"/>
      <c r="D619" s="802"/>
    </row>
    <row r="620" spans="1:9" ht="13.5" customHeight="1">
      <c r="A620" s="810"/>
      <c r="B620" s="817"/>
      <c r="C620" s="817"/>
      <c r="D620" s="827" t="s">
        <v>421</v>
      </c>
      <c r="E620" s="822" t="s">
        <v>289</v>
      </c>
      <c r="F620" s="817"/>
      <c r="G620" s="817"/>
      <c r="H620" s="851"/>
      <c r="I620" s="825"/>
    </row>
    <row r="621" spans="1:9" s="832" customFormat="1" ht="13.5" customHeight="1">
      <c r="A621" s="480"/>
      <c r="B621" s="831"/>
      <c r="C621" s="831"/>
      <c r="D621" s="831"/>
      <c r="E621" s="482" t="s">
        <v>28</v>
      </c>
      <c r="F621" s="831" t="s">
        <v>766</v>
      </c>
      <c r="G621" s="953"/>
      <c r="H621" s="953"/>
      <c r="I621" s="481">
        <v>86000</v>
      </c>
    </row>
    <row r="622" spans="1:9" s="832" customFormat="1" ht="11.25" customHeight="1">
      <c r="A622" s="480"/>
      <c r="B622" s="831"/>
      <c r="C622" s="831"/>
      <c r="D622" s="831"/>
      <c r="E622" s="482"/>
      <c r="F622" s="831"/>
      <c r="G622" s="953"/>
      <c r="H622" s="953"/>
      <c r="I622" s="481"/>
    </row>
    <row r="623" spans="1:9" s="832" customFormat="1" ht="13.5" customHeight="1">
      <c r="A623" s="480"/>
      <c r="B623" s="831"/>
      <c r="C623" s="831"/>
      <c r="D623" s="831"/>
      <c r="E623" s="482" t="s">
        <v>28</v>
      </c>
      <c r="F623" s="831" t="s">
        <v>809</v>
      </c>
      <c r="G623" s="1184"/>
      <c r="H623" s="831"/>
      <c r="I623" s="481">
        <v>4900</v>
      </c>
    </row>
    <row r="624" spans="1:9" s="832" customFormat="1" ht="9.75" customHeight="1">
      <c r="A624" s="480"/>
      <c r="B624" s="831"/>
      <c r="C624" s="831"/>
      <c r="D624" s="831"/>
      <c r="E624" s="482"/>
      <c r="F624" s="831"/>
      <c r="G624" s="1184"/>
      <c r="H624" s="831"/>
      <c r="I624" s="481"/>
    </row>
    <row r="625" spans="1:9" s="832" customFormat="1" ht="13.5" customHeight="1">
      <c r="A625" s="480"/>
      <c r="B625" s="831"/>
      <c r="C625" s="831"/>
      <c r="D625" s="831"/>
      <c r="E625" s="482" t="s">
        <v>28</v>
      </c>
      <c r="F625" s="831" t="s">
        <v>600</v>
      </c>
      <c r="G625" s="1184"/>
      <c r="H625" s="831"/>
      <c r="I625" s="481">
        <v>9500</v>
      </c>
    </row>
    <row r="626" spans="1:9" ht="9.75" customHeight="1">
      <c r="A626" s="810"/>
      <c r="B626" s="817"/>
      <c r="C626" s="817"/>
      <c r="D626" s="817"/>
      <c r="E626" s="794"/>
      <c r="F626" s="851"/>
      <c r="G626" s="851"/>
      <c r="H626" s="851"/>
      <c r="I626" s="872"/>
    </row>
    <row r="627" spans="1:9" ht="13.5" customHeight="1">
      <c r="A627" s="810"/>
      <c r="B627" s="817"/>
      <c r="C627" s="817"/>
      <c r="D627" s="849"/>
      <c r="E627" s="829" t="s">
        <v>55</v>
      </c>
      <c r="F627" s="851"/>
      <c r="G627" s="851"/>
      <c r="H627" s="851"/>
      <c r="I627" s="825">
        <f>SUM(I620:I626)</f>
        <v>100400</v>
      </c>
    </row>
    <row r="628" spans="1:9" ht="13.5" customHeight="1">
      <c r="A628" s="810"/>
      <c r="B628" s="817"/>
      <c r="C628" s="817"/>
      <c r="D628" s="817"/>
      <c r="E628" s="873"/>
      <c r="F628" s="874"/>
      <c r="G628" s="874"/>
      <c r="H628" s="862"/>
      <c r="I628" s="872"/>
    </row>
    <row r="629" spans="2:4" s="801" customFormat="1" ht="13.5" customHeight="1">
      <c r="B629" s="802"/>
      <c r="C629" s="802"/>
      <c r="D629" s="802"/>
    </row>
    <row r="630" spans="2:5" s="801" customFormat="1" ht="13.5" customHeight="1">
      <c r="B630" s="802"/>
      <c r="C630" s="802"/>
      <c r="D630" s="827" t="s">
        <v>426</v>
      </c>
      <c r="E630" s="822" t="s">
        <v>285</v>
      </c>
    </row>
    <row r="631" spans="2:9" s="801" customFormat="1" ht="13.5" customHeight="1">
      <c r="B631" s="802"/>
      <c r="C631" s="802"/>
      <c r="D631" s="827"/>
      <c r="E631" s="801" t="s">
        <v>569</v>
      </c>
      <c r="I631" s="825">
        <v>1000</v>
      </c>
    </row>
    <row r="632" spans="1:9" ht="9.75" customHeight="1">
      <c r="A632" s="801"/>
      <c r="B632" s="802"/>
      <c r="C632" s="851"/>
      <c r="D632" s="862"/>
      <c r="E632" s="863"/>
      <c r="F632" s="863"/>
      <c r="G632" s="864"/>
      <c r="H632" s="863"/>
      <c r="I632" s="865"/>
    </row>
    <row r="633" spans="3:9" ht="8.25" customHeight="1">
      <c r="C633" s="824"/>
      <c r="D633" s="824"/>
      <c r="E633" s="854"/>
      <c r="F633" s="854"/>
      <c r="G633" s="851"/>
      <c r="H633" s="824"/>
      <c r="I633" s="824"/>
    </row>
    <row r="634" spans="1:9" ht="13.5" customHeight="1">
      <c r="A634" s="810"/>
      <c r="B634" s="817"/>
      <c r="C634" s="871"/>
      <c r="D634" s="867" t="s">
        <v>474</v>
      </c>
      <c r="E634" s="933"/>
      <c r="F634" s="874"/>
      <c r="G634" s="874"/>
      <c r="H634" s="874"/>
      <c r="I634" s="934">
        <f>+I631+I627</f>
        <v>101400</v>
      </c>
    </row>
    <row r="635" ht="13.5" customHeight="1"/>
    <row r="636" spans="2:4" s="1194" customFormat="1" ht="13.5" customHeight="1">
      <c r="B636" s="1195"/>
      <c r="C636" s="1196" t="s">
        <v>276</v>
      </c>
      <c r="D636" s="1197" t="s">
        <v>458</v>
      </c>
    </row>
    <row r="637" ht="9.75" customHeight="1"/>
    <row r="638" spans="1:9" ht="13.5" customHeight="1">
      <c r="A638" s="810"/>
      <c r="B638" s="817"/>
      <c r="C638" s="817"/>
      <c r="D638" s="824" t="s">
        <v>421</v>
      </c>
      <c r="E638" s="822" t="s">
        <v>289</v>
      </c>
      <c r="F638" s="817"/>
      <c r="G638" s="817"/>
      <c r="H638" s="851"/>
      <c r="I638" s="825"/>
    </row>
    <row r="639" spans="1:9" s="832" customFormat="1" ht="19.5" customHeight="1">
      <c r="A639" s="480"/>
      <c r="B639" s="831"/>
      <c r="C639" s="831"/>
      <c r="D639" s="831"/>
      <c r="E639" s="482" t="s">
        <v>28</v>
      </c>
      <c r="F639" s="831" t="s">
        <v>834</v>
      </c>
      <c r="G639" s="953"/>
      <c r="H639" s="953"/>
      <c r="I639" s="1218"/>
    </row>
    <row r="640" spans="1:9" s="832" customFormat="1" ht="13.5" customHeight="1">
      <c r="A640" s="480"/>
      <c r="B640" s="831"/>
      <c r="C640" s="831"/>
      <c r="D640" s="831"/>
      <c r="E640" s="482"/>
      <c r="F640" s="831" t="s">
        <v>835</v>
      </c>
      <c r="G640" s="1184"/>
      <c r="H640" s="831"/>
      <c r="I640" s="481">
        <v>9000</v>
      </c>
    </row>
    <row r="641" spans="1:9" s="832" customFormat="1" ht="6" customHeight="1">
      <c r="A641" s="480"/>
      <c r="B641" s="831"/>
      <c r="C641" s="831"/>
      <c r="D641" s="831"/>
      <c r="E641" s="482"/>
      <c r="F641" s="831"/>
      <c r="G641" s="1184"/>
      <c r="H641" s="831"/>
      <c r="I641" s="481"/>
    </row>
    <row r="642" spans="1:9" s="832" customFormat="1" ht="16.5" customHeight="1">
      <c r="A642" s="480"/>
      <c r="B642" s="831"/>
      <c r="C642" s="831"/>
      <c r="D642" s="831"/>
      <c r="E642" s="482" t="s">
        <v>28</v>
      </c>
      <c r="F642" s="831" t="s">
        <v>836</v>
      </c>
      <c r="G642" s="1184"/>
      <c r="H642" s="831"/>
      <c r="I642" s="481">
        <v>2500</v>
      </c>
    </row>
    <row r="643" spans="1:9" ht="7.5" customHeight="1">
      <c r="A643" s="810"/>
      <c r="B643" s="817"/>
      <c r="C643" s="817"/>
      <c r="D643" s="817"/>
      <c r="E643" s="794"/>
      <c r="F643" s="851"/>
      <c r="G643" s="851"/>
      <c r="H643" s="851"/>
      <c r="I643" s="872"/>
    </row>
    <row r="644" spans="1:9" ht="13.5" customHeight="1">
      <c r="A644" s="810"/>
      <c r="B644" s="817"/>
      <c r="C644" s="817"/>
      <c r="D644" s="849"/>
      <c r="E644" s="822" t="s">
        <v>55</v>
      </c>
      <c r="F644" s="851"/>
      <c r="G644" s="851"/>
      <c r="H644" s="851"/>
      <c r="I644" s="825">
        <f>SUM(I638:I643)</f>
        <v>11500</v>
      </c>
    </row>
    <row r="645" spans="1:9" ht="6.75" customHeight="1">
      <c r="A645" s="810"/>
      <c r="B645" s="817"/>
      <c r="C645" s="817"/>
      <c r="D645" s="817"/>
      <c r="E645" s="873"/>
      <c r="F645" s="874"/>
      <c r="G645" s="874"/>
      <c r="H645" s="862"/>
      <c r="I645" s="872"/>
    </row>
    <row r="646" ht="13.5" customHeight="1"/>
    <row r="647" spans="1:9" ht="13.5" customHeight="1">
      <c r="A647" s="823"/>
      <c r="B647" s="824"/>
      <c r="C647" s="824"/>
      <c r="D647" s="827" t="s">
        <v>433</v>
      </c>
      <c r="E647" s="822" t="s">
        <v>424</v>
      </c>
      <c r="F647" s="824"/>
      <c r="G647" s="851"/>
      <c r="I647" s="821"/>
    </row>
    <row r="648" spans="1:8" ht="8.25" customHeight="1">
      <c r="A648" s="792"/>
      <c r="B648" s="793"/>
      <c r="C648" s="793"/>
      <c r="D648" s="806"/>
      <c r="E648" s="791"/>
      <c r="F648" s="796"/>
      <c r="H648" s="796"/>
    </row>
    <row r="649" spans="3:9" ht="13.5" customHeight="1">
      <c r="C649" s="824"/>
      <c r="D649" s="824"/>
      <c r="E649" s="823" t="s">
        <v>475</v>
      </c>
      <c r="F649" s="822" t="s">
        <v>415</v>
      </c>
      <c r="G649" s="824"/>
      <c r="H649" s="824"/>
      <c r="I649" s="824"/>
    </row>
    <row r="650" spans="3:9" ht="16.5" customHeight="1">
      <c r="C650" s="824"/>
      <c r="D650" s="824"/>
      <c r="E650" s="827" t="s">
        <v>28</v>
      </c>
      <c r="F650" s="850" t="s">
        <v>464</v>
      </c>
      <c r="G650" s="851"/>
      <c r="H650" s="824"/>
      <c r="I650" s="824"/>
    </row>
    <row r="651" spans="3:9" ht="15.75" customHeight="1">
      <c r="C651" s="824"/>
      <c r="D651" s="824"/>
      <c r="E651" s="827"/>
      <c r="F651" s="817" t="s">
        <v>430</v>
      </c>
      <c r="G651" s="853" t="s">
        <v>732</v>
      </c>
      <c r="H651" s="824"/>
      <c r="I651" s="817">
        <v>1000</v>
      </c>
    </row>
    <row r="652" spans="3:9" ht="6.75" customHeight="1">
      <c r="C652" s="824"/>
      <c r="D652" s="824"/>
      <c r="E652" s="827"/>
      <c r="F652" s="817"/>
      <c r="G652" s="439"/>
      <c r="H652" s="817"/>
      <c r="I652" s="874"/>
    </row>
    <row r="653" spans="3:9" ht="13.5" customHeight="1">
      <c r="C653" s="824"/>
      <c r="D653" s="824"/>
      <c r="E653" s="865"/>
      <c r="F653" s="870" t="s">
        <v>466</v>
      </c>
      <c r="G653" s="862"/>
      <c r="H653" s="869"/>
      <c r="I653" s="869">
        <f>SUM(I649:I652)</f>
        <v>1000</v>
      </c>
    </row>
    <row r="654" spans="3:9" ht="17.25" customHeight="1">
      <c r="C654" s="824"/>
      <c r="D654" s="824"/>
      <c r="E654" s="854"/>
      <c r="F654" s="854"/>
      <c r="G654" s="851"/>
      <c r="H654" s="824"/>
      <c r="I654" s="824"/>
    </row>
    <row r="655" spans="5:6" ht="13.5" customHeight="1">
      <c r="E655" s="823" t="s">
        <v>675</v>
      </c>
      <c r="F655" s="822" t="s">
        <v>286</v>
      </c>
    </row>
    <row r="656" ht="9" customHeight="1">
      <c r="I656" s="817"/>
    </row>
    <row r="657" spans="6:9" ht="13.5" customHeight="1">
      <c r="F657" s="817" t="s">
        <v>46</v>
      </c>
      <c r="G657" s="850" t="s">
        <v>47</v>
      </c>
      <c r="H657" s="817"/>
      <c r="I657" s="817"/>
    </row>
    <row r="658" spans="6:9" ht="13.5" customHeight="1">
      <c r="F658" s="851"/>
      <c r="G658" s="817" t="s">
        <v>297</v>
      </c>
      <c r="H658" s="817" t="s">
        <v>48</v>
      </c>
      <c r="I658" s="817">
        <v>15000</v>
      </c>
    </row>
    <row r="659" spans="6:9" ht="10.5" customHeight="1">
      <c r="F659" s="817"/>
      <c r="G659" s="851"/>
      <c r="H659" s="817"/>
      <c r="I659" s="817"/>
    </row>
    <row r="660" spans="6:9" ht="13.5" customHeight="1">
      <c r="F660" s="817" t="s">
        <v>49</v>
      </c>
      <c r="G660" s="850" t="s">
        <v>810</v>
      </c>
      <c r="H660" s="817"/>
      <c r="I660" s="817">
        <v>25000</v>
      </c>
    </row>
    <row r="661" ht="8.25" customHeight="1">
      <c r="I661" s="817"/>
    </row>
    <row r="662" spans="6:9" ht="13.5" customHeight="1">
      <c r="F662" s="817" t="s">
        <v>50</v>
      </c>
      <c r="G662" s="850" t="s">
        <v>124</v>
      </c>
      <c r="H662" s="817"/>
      <c r="I662" s="817"/>
    </row>
    <row r="663" spans="7:9" ht="13.5" customHeight="1">
      <c r="G663" s="818" t="s">
        <v>297</v>
      </c>
      <c r="H663" s="817" t="s">
        <v>811</v>
      </c>
      <c r="I663" s="817"/>
    </row>
    <row r="664" spans="7:9" ht="13.5" customHeight="1">
      <c r="G664" s="910"/>
      <c r="H664" s="817" t="s">
        <v>170</v>
      </c>
      <c r="I664" s="817">
        <v>23619</v>
      </c>
    </row>
    <row r="665" spans="8:9" ht="8.25" customHeight="1">
      <c r="H665" s="817"/>
      <c r="I665" s="817"/>
    </row>
    <row r="666" spans="6:9" ht="13.5" customHeight="1">
      <c r="F666" s="851" t="s">
        <v>169</v>
      </c>
      <c r="G666" s="850" t="s">
        <v>620</v>
      </c>
      <c r="H666" s="817"/>
      <c r="I666" s="817">
        <v>1013</v>
      </c>
    </row>
    <row r="667" spans="6:9" ht="8.25" customHeight="1">
      <c r="F667" s="851"/>
      <c r="G667" s="850"/>
      <c r="H667" s="817"/>
      <c r="I667" s="817"/>
    </row>
    <row r="668" spans="6:9" ht="13.5" customHeight="1">
      <c r="F668" s="851" t="s">
        <v>178</v>
      </c>
      <c r="G668" s="850" t="s">
        <v>676</v>
      </c>
      <c r="H668" s="817"/>
      <c r="I668" s="817"/>
    </row>
    <row r="669" spans="6:9" ht="13.5" customHeight="1">
      <c r="F669" s="851"/>
      <c r="G669" s="850" t="s">
        <v>699</v>
      </c>
      <c r="H669" s="817"/>
      <c r="I669" s="817">
        <v>61300</v>
      </c>
    </row>
    <row r="670" spans="6:9" ht="13.5" customHeight="1">
      <c r="F670" s="851" t="s">
        <v>847</v>
      </c>
      <c r="G670" s="850" t="s">
        <v>848</v>
      </c>
      <c r="H670" s="817"/>
      <c r="I670" s="817">
        <v>10000</v>
      </c>
    </row>
    <row r="671" spans="8:9" ht="9" customHeight="1">
      <c r="H671" s="817"/>
      <c r="I671" s="874"/>
    </row>
    <row r="672" spans="5:9" ht="13.5" customHeight="1">
      <c r="E672" s="823"/>
      <c r="F672" s="854" t="s">
        <v>477</v>
      </c>
      <c r="G672" s="795"/>
      <c r="H672" s="817"/>
      <c r="I672" s="824">
        <f>SUM(I655:I671)</f>
        <v>135932</v>
      </c>
    </row>
    <row r="673" spans="5:9" ht="4.5" customHeight="1">
      <c r="E673" s="795"/>
      <c r="F673" s="903"/>
      <c r="G673" s="903"/>
      <c r="H673" s="874"/>
      <c r="I673" s="874"/>
    </row>
    <row r="674" spans="5:9" ht="5.25" customHeight="1">
      <c r="E674" s="795"/>
      <c r="H674" s="817"/>
      <c r="I674" s="817"/>
    </row>
    <row r="675" spans="3:9" ht="13.5" customHeight="1">
      <c r="C675" s="824"/>
      <c r="D675" s="824"/>
      <c r="E675" s="854" t="s">
        <v>434</v>
      </c>
      <c r="F675" s="854"/>
      <c r="G675" s="851"/>
      <c r="H675" s="824"/>
      <c r="I675" s="824">
        <f>+I672+I653</f>
        <v>136932</v>
      </c>
    </row>
    <row r="676" spans="4:9" ht="5.25" customHeight="1">
      <c r="D676" s="935"/>
      <c r="E676" s="903"/>
      <c r="F676" s="903"/>
      <c r="G676" s="903"/>
      <c r="H676" s="874"/>
      <c r="I676" s="874"/>
    </row>
    <row r="677" spans="3:9" ht="9" customHeight="1">
      <c r="C677" s="824"/>
      <c r="D677" s="824"/>
      <c r="E677" s="854"/>
      <c r="F677" s="854"/>
      <c r="G677" s="851"/>
      <c r="H677" s="824"/>
      <c r="I677" s="824"/>
    </row>
    <row r="678" spans="1:9" ht="13.5" customHeight="1">
      <c r="A678" s="810"/>
      <c r="B678" s="817"/>
      <c r="C678" s="930"/>
      <c r="D678" s="930" t="s">
        <v>476</v>
      </c>
      <c r="E678" s="852"/>
      <c r="F678" s="817"/>
      <c r="G678" s="817"/>
      <c r="H678" s="817"/>
      <c r="I678" s="857">
        <f>+I675+I644</f>
        <v>148432</v>
      </c>
    </row>
    <row r="679" spans="1:9" ht="7.5" customHeight="1">
      <c r="A679" s="810"/>
      <c r="B679" s="817"/>
      <c r="C679" s="817"/>
      <c r="D679" s="874"/>
      <c r="E679" s="874"/>
      <c r="F679" s="936"/>
      <c r="G679" s="874"/>
      <c r="H679" s="862"/>
      <c r="I679" s="859"/>
    </row>
    <row r="680" ht="13.5" customHeight="1"/>
    <row r="681" spans="2:4" s="801" customFormat="1" ht="13.5" customHeight="1">
      <c r="B681" s="802"/>
      <c r="C681" s="844" t="s">
        <v>277</v>
      </c>
      <c r="D681" s="845" t="s">
        <v>459</v>
      </c>
    </row>
    <row r="682" spans="2:4" s="801" customFormat="1" ht="10.5" customHeight="1">
      <c r="B682" s="802"/>
      <c r="C682" s="844"/>
      <c r="D682" s="845"/>
    </row>
    <row r="683" spans="4:9" ht="13.5" customHeight="1">
      <c r="D683" s="827" t="s">
        <v>421</v>
      </c>
      <c r="E683" s="822" t="s">
        <v>289</v>
      </c>
      <c r="I683" s="824"/>
    </row>
    <row r="684" spans="5:9" ht="13.5" customHeight="1">
      <c r="E684" s="849" t="s">
        <v>299</v>
      </c>
      <c r="F684" s="817" t="s">
        <v>742</v>
      </c>
      <c r="I684" s="817">
        <v>3596</v>
      </c>
    </row>
    <row r="685" spans="5:9" ht="6.75" customHeight="1">
      <c r="E685" s="849"/>
      <c r="F685" s="817"/>
      <c r="I685" s="903"/>
    </row>
    <row r="686" spans="4:9" ht="13.5" customHeight="1">
      <c r="D686" s="824"/>
      <c r="E686" s="829" t="s">
        <v>55</v>
      </c>
      <c r="F686" s="817"/>
      <c r="I686" s="824">
        <f>SUM(I684:I685)</f>
        <v>3596</v>
      </c>
    </row>
    <row r="687" spans="4:9" ht="6" customHeight="1">
      <c r="D687" s="937"/>
      <c r="E687" s="918"/>
      <c r="F687" s="874"/>
      <c r="G687" s="903"/>
      <c r="H687" s="903"/>
      <c r="I687" s="903"/>
    </row>
    <row r="688" ht="13.5" customHeight="1"/>
    <row r="689" spans="3:9" ht="18" customHeight="1">
      <c r="C689" s="824"/>
      <c r="D689" s="827" t="s">
        <v>425</v>
      </c>
      <c r="E689" s="822" t="s">
        <v>424</v>
      </c>
      <c r="F689" s="824"/>
      <c r="G689" s="824"/>
      <c r="H689" s="824"/>
      <c r="I689" s="824"/>
    </row>
    <row r="690" spans="3:9" ht="13.5" customHeight="1">
      <c r="C690" s="824"/>
      <c r="D690" s="824"/>
      <c r="E690" s="824" t="s">
        <v>429</v>
      </c>
      <c r="F690" s="822" t="s">
        <v>416</v>
      </c>
      <c r="G690" s="824"/>
      <c r="H690" s="824"/>
      <c r="I690" s="824"/>
    </row>
    <row r="691" spans="3:9" ht="13.5" customHeight="1">
      <c r="C691" s="824"/>
      <c r="D691" s="824"/>
      <c r="E691" s="824"/>
      <c r="F691" s="850" t="s">
        <v>173</v>
      </c>
      <c r="G691" s="851"/>
      <c r="H691" s="824"/>
      <c r="I691" s="824"/>
    </row>
    <row r="692" spans="3:9" ht="13.5" customHeight="1">
      <c r="C692" s="824"/>
      <c r="D692" s="824"/>
      <c r="E692" s="824"/>
      <c r="F692" s="817" t="s">
        <v>430</v>
      </c>
      <c r="G692" s="851" t="s">
        <v>168</v>
      </c>
      <c r="H692" s="824"/>
      <c r="I692" s="817">
        <v>16300</v>
      </c>
    </row>
    <row r="693" spans="3:9" ht="9" customHeight="1">
      <c r="C693" s="824"/>
      <c r="D693" s="824"/>
      <c r="E693" s="824"/>
      <c r="F693" s="817"/>
      <c r="G693" s="851"/>
      <c r="H693" s="824"/>
      <c r="I693" s="869"/>
    </row>
    <row r="694" spans="3:9" ht="13.5" customHeight="1">
      <c r="C694" s="824"/>
      <c r="D694" s="824"/>
      <c r="E694" s="869"/>
      <c r="F694" s="870" t="s">
        <v>463</v>
      </c>
      <c r="G694" s="862"/>
      <c r="H694" s="869"/>
      <c r="I694" s="869">
        <f>SUM(I690:I693)</f>
        <v>16300</v>
      </c>
    </row>
    <row r="695" spans="3:9" ht="13.5" customHeight="1">
      <c r="C695" s="824"/>
      <c r="D695" s="824"/>
      <c r="E695" s="955" t="s">
        <v>434</v>
      </c>
      <c r="F695" s="955"/>
      <c r="G695" s="956"/>
      <c r="H695" s="1091"/>
      <c r="I695" s="1091">
        <f>+I694</f>
        <v>16300</v>
      </c>
    </row>
    <row r="696" spans="3:9" ht="7.5" customHeight="1">
      <c r="C696" s="824"/>
      <c r="D696" s="869"/>
      <c r="E696" s="870"/>
      <c r="F696" s="870"/>
      <c r="G696" s="862"/>
      <c r="H696" s="869"/>
      <c r="I696" s="869"/>
    </row>
    <row r="697" ht="5.25" customHeight="1"/>
    <row r="698" spans="1:9" ht="13.5" customHeight="1">
      <c r="A698" s="810"/>
      <c r="B698" s="817"/>
      <c r="C698" s="930"/>
      <c r="D698" s="930" t="s">
        <v>570</v>
      </c>
      <c r="E698" s="852"/>
      <c r="F698" s="817"/>
      <c r="G698" s="817"/>
      <c r="H698" s="817"/>
      <c r="I698" s="857">
        <f>+I695+I686</f>
        <v>19896</v>
      </c>
    </row>
    <row r="699" spans="1:9" ht="6" customHeight="1">
      <c r="A699" s="810"/>
      <c r="B699" s="817"/>
      <c r="C699" s="874"/>
      <c r="D699" s="874"/>
      <c r="E699" s="874"/>
      <c r="F699" s="936"/>
      <c r="G699" s="874"/>
      <c r="H699" s="862"/>
      <c r="I699" s="859"/>
    </row>
    <row r="700" ht="13.5" customHeight="1"/>
    <row r="701" spans="2:4" s="801" customFormat="1" ht="13.5" customHeight="1">
      <c r="B701" s="802"/>
      <c r="C701" s="930" t="s">
        <v>278</v>
      </c>
      <c r="D701" s="845" t="s">
        <v>460</v>
      </c>
    </row>
    <row r="702" ht="10.5" customHeight="1"/>
    <row r="703" spans="4:9" ht="13.5" customHeight="1">
      <c r="D703" s="827" t="s">
        <v>421</v>
      </c>
      <c r="E703" s="822" t="s">
        <v>289</v>
      </c>
      <c r="I703" s="824"/>
    </row>
    <row r="704" spans="2:9" s="832" customFormat="1" ht="13.5" customHeight="1">
      <c r="B704" s="1184"/>
      <c r="C704" s="1184"/>
      <c r="D704" s="1184"/>
      <c r="E704" s="1202" t="s">
        <v>299</v>
      </c>
      <c r="F704" s="831" t="s">
        <v>768</v>
      </c>
      <c r="I704" s="831">
        <v>650</v>
      </c>
    </row>
    <row r="705" spans="2:9" s="832" customFormat="1" ht="13.5" customHeight="1">
      <c r="B705" s="1184"/>
      <c r="C705" s="1184"/>
      <c r="D705" s="1184"/>
      <c r="E705" s="1202" t="s">
        <v>299</v>
      </c>
      <c r="F705" s="831" t="s">
        <v>733</v>
      </c>
      <c r="I705" s="831">
        <v>11000</v>
      </c>
    </row>
    <row r="706" spans="2:9" s="832" customFormat="1" ht="13.5" customHeight="1">
      <c r="B706" s="1184"/>
      <c r="C706" s="1184"/>
      <c r="D706" s="1184"/>
      <c r="E706" s="1202" t="s">
        <v>297</v>
      </c>
      <c r="F706" s="831" t="s">
        <v>52</v>
      </c>
      <c r="I706" s="831">
        <v>2000</v>
      </c>
    </row>
    <row r="707" spans="2:9" s="832" customFormat="1" ht="13.5" customHeight="1">
      <c r="B707" s="1184"/>
      <c r="C707" s="1184"/>
      <c r="D707" s="1184"/>
      <c r="E707" s="1202" t="s">
        <v>297</v>
      </c>
      <c r="F707" s="831" t="s">
        <v>837</v>
      </c>
      <c r="I707" s="831"/>
    </row>
    <row r="708" spans="2:9" s="832" customFormat="1" ht="13.5" customHeight="1">
      <c r="B708" s="1184"/>
      <c r="C708" s="1184"/>
      <c r="D708" s="1184"/>
      <c r="E708" s="1203"/>
      <c r="F708" s="831" t="s">
        <v>601</v>
      </c>
      <c r="I708" s="831">
        <v>6630</v>
      </c>
    </row>
    <row r="709" spans="2:9" s="832" customFormat="1" ht="13.5" customHeight="1">
      <c r="B709" s="1184"/>
      <c r="C709" s="1184"/>
      <c r="D709" s="1184"/>
      <c r="E709" s="1202" t="s">
        <v>297</v>
      </c>
      <c r="F709" s="831" t="s">
        <v>838</v>
      </c>
      <c r="I709" s="831"/>
    </row>
    <row r="710" spans="2:9" s="832" customFormat="1" ht="13.5" customHeight="1">
      <c r="B710" s="1184"/>
      <c r="C710" s="1184"/>
      <c r="D710" s="1184"/>
      <c r="E710" s="1203"/>
      <c r="F710" s="831" t="s">
        <v>663</v>
      </c>
      <c r="I710" s="831">
        <v>800</v>
      </c>
    </row>
    <row r="711" spans="5:9" ht="6" customHeight="1">
      <c r="E711" s="849"/>
      <c r="F711" s="817"/>
      <c r="I711" s="903"/>
    </row>
    <row r="712" spans="4:9" ht="13.5" customHeight="1">
      <c r="D712" s="824"/>
      <c r="E712" s="829" t="s">
        <v>55</v>
      </c>
      <c r="F712" s="817"/>
      <c r="I712" s="824">
        <f>SUM(I703:I711)</f>
        <v>21080</v>
      </c>
    </row>
    <row r="713" spans="4:9" ht="4.5" customHeight="1">
      <c r="D713" s="937"/>
      <c r="E713" s="918"/>
      <c r="F713" s="874"/>
      <c r="G713" s="903"/>
      <c r="H713" s="903"/>
      <c r="I713" s="903"/>
    </row>
    <row r="714" spans="5:6" ht="13.5" customHeight="1">
      <c r="E714" s="849"/>
      <c r="F714" s="817"/>
    </row>
    <row r="715" spans="3:9" ht="13.5" customHeight="1">
      <c r="C715" s="824"/>
      <c r="D715" s="827" t="s">
        <v>425</v>
      </c>
      <c r="E715" s="822" t="s">
        <v>424</v>
      </c>
      <c r="F715" s="824"/>
      <c r="G715" s="824"/>
      <c r="H715" s="824"/>
      <c r="I715" s="824"/>
    </row>
    <row r="716" ht="7.5" customHeight="1"/>
    <row r="717" spans="5:6" ht="13.5" customHeight="1">
      <c r="E717" s="823" t="s">
        <v>475</v>
      </c>
      <c r="F717" s="822" t="s">
        <v>415</v>
      </c>
    </row>
    <row r="718" spans="6:9" ht="7.5" customHeight="1">
      <c r="F718" s="849"/>
      <c r="G718" s="817"/>
      <c r="H718" s="849"/>
      <c r="I718" s="817"/>
    </row>
    <row r="719" spans="6:9" ht="17.25" customHeight="1">
      <c r="F719" s="849" t="s">
        <v>299</v>
      </c>
      <c r="G719" s="817" t="s">
        <v>497</v>
      </c>
      <c r="H719" s="849"/>
      <c r="I719" s="817">
        <v>5000</v>
      </c>
    </row>
    <row r="720" spans="6:9" ht="17.25" customHeight="1">
      <c r="F720" s="849" t="s">
        <v>299</v>
      </c>
      <c r="G720" s="817" t="s">
        <v>634</v>
      </c>
      <c r="H720" s="849"/>
      <c r="I720" s="817">
        <v>4000</v>
      </c>
    </row>
    <row r="721" spans="6:9" ht="17.25" customHeight="1">
      <c r="F721" s="849" t="s">
        <v>299</v>
      </c>
      <c r="G721" s="817" t="s">
        <v>784</v>
      </c>
      <c r="H721" s="849"/>
      <c r="I721" s="817">
        <v>5000</v>
      </c>
    </row>
    <row r="722" spans="6:9" ht="17.25" customHeight="1">
      <c r="F722" s="849" t="s">
        <v>299</v>
      </c>
      <c r="G722" s="817" t="s">
        <v>478</v>
      </c>
      <c r="H722" s="849"/>
      <c r="I722" s="817">
        <v>25000</v>
      </c>
    </row>
    <row r="723" spans="2:9" s="832" customFormat="1" ht="17.25" customHeight="1">
      <c r="B723" s="1184"/>
      <c r="C723" s="1185"/>
      <c r="D723" s="1185"/>
      <c r="E723" s="1185"/>
      <c r="F723" s="1203" t="s">
        <v>299</v>
      </c>
      <c r="G723" s="954" t="s">
        <v>464</v>
      </c>
      <c r="H723" s="1185"/>
      <c r="I723" s="1185"/>
    </row>
    <row r="724" spans="2:9" s="832" customFormat="1" ht="13.5">
      <c r="B724" s="1184"/>
      <c r="C724" s="1185"/>
      <c r="D724" s="1185"/>
      <c r="E724" s="1185"/>
      <c r="G724" s="831" t="s">
        <v>430</v>
      </c>
      <c r="H724" s="1186" t="s">
        <v>499</v>
      </c>
      <c r="I724" s="1185"/>
    </row>
    <row r="725" spans="3:9" ht="13.5">
      <c r="C725" s="824"/>
      <c r="D725" s="824"/>
      <c r="E725" s="824"/>
      <c r="F725" s="817"/>
      <c r="G725" s="439"/>
      <c r="H725" s="817" t="s">
        <v>498</v>
      </c>
      <c r="I725" s="817">
        <v>68000</v>
      </c>
    </row>
    <row r="726" spans="2:9" s="832" customFormat="1" ht="15" customHeight="1">
      <c r="B726" s="1184"/>
      <c r="C726" s="1185"/>
      <c r="D726" s="1185"/>
      <c r="E726" s="1185"/>
      <c r="G726" s="831" t="s">
        <v>430</v>
      </c>
      <c r="H726" s="1186" t="s">
        <v>664</v>
      </c>
      <c r="I726" s="1185"/>
    </row>
    <row r="727" spans="3:9" ht="13.5" customHeight="1">
      <c r="C727" s="824"/>
      <c r="D727" s="824"/>
      <c r="E727" s="824"/>
      <c r="F727" s="817"/>
      <c r="G727" s="439"/>
      <c r="H727" s="817" t="s">
        <v>498</v>
      </c>
      <c r="I727" s="817">
        <v>105000</v>
      </c>
    </row>
    <row r="728" spans="3:9" ht="7.5" customHeight="1">
      <c r="C728" s="824"/>
      <c r="D728" s="824"/>
      <c r="E728" s="824"/>
      <c r="F728" s="817"/>
      <c r="G728" s="851"/>
      <c r="H728" s="824"/>
      <c r="I728" s="869"/>
    </row>
    <row r="729" spans="3:9" ht="13.5" customHeight="1">
      <c r="C729" s="824"/>
      <c r="D729" s="824"/>
      <c r="E729" s="823"/>
      <c r="F729" s="870" t="s">
        <v>466</v>
      </c>
      <c r="G729" s="862"/>
      <c r="H729" s="869"/>
      <c r="I729" s="869">
        <f>SUM(I717:I728)</f>
        <v>212000</v>
      </c>
    </row>
    <row r="730" ht="4.5" customHeight="1"/>
    <row r="731" spans="3:9" ht="16.5" customHeight="1">
      <c r="C731" s="824"/>
      <c r="D731" s="824"/>
      <c r="E731" s="854" t="s">
        <v>434</v>
      </c>
      <c r="F731" s="824"/>
      <c r="G731" s="824"/>
      <c r="H731" s="824"/>
      <c r="I731" s="824">
        <f>+I729</f>
        <v>212000</v>
      </c>
    </row>
    <row r="732" spans="4:9" ht="4.5" customHeight="1">
      <c r="D732" s="937"/>
      <c r="E732" s="918"/>
      <c r="F732" s="874"/>
      <c r="G732" s="903"/>
      <c r="H732" s="903"/>
      <c r="I732" s="903"/>
    </row>
    <row r="733" spans="4:9" ht="4.5" customHeight="1">
      <c r="D733" s="937"/>
      <c r="E733" s="849"/>
      <c r="F733" s="817"/>
      <c r="G733" s="795"/>
      <c r="H733" s="795"/>
      <c r="I733" s="795"/>
    </row>
    <row r="734" spans="1:9" ht="13.5" customHeight="1">
      <c r="A734" s="792"/>
      <c r="B734" s="793"/>
      <c r="D734" s="958" t="s">
        <v>427</v>
      </c>
      <c r="E734" s="791" t="s">
        <v>284</v>
      </c>
      <c r="H734" s="796"/>
      <c r="I734" s="797"/>
    </row>
    <row r="735" spans="1:9" ht="13.5" customHeight="1">
      <c r="A735" s="801"/>
      <c r="B735" s="802"/>
      <c r="C735" s="802"/>
      <c r="D735" s="802"/>
      <c r="E735" s="801" t="s">
        <v>111</v>
      </c>
      <c r="F735" s="801"/>
      <c r="G735" s="801"/>
      <c r="H735" s="801"/>
      <c r="I735" s="856">
        <v>10000</v>
      </c>
    </row>
    <row r="736" spans="3:9" ht="7.5" customHeight="1">
      <c r="C736" s="824"/>
      <c r="D736" s="824"/>
      <c r="E736" s="854"/>
      <c r="F736" s="824"/>
      <c r="G736" s="824"/>
      <c r="H736" s="824"/>
      <c r="I736" s="824"/>
    </row>
    <row r="737" spans="2:9" s="801" customFormat="1" ht="13.5" customHeight="1">
      <c r="B737" s="802"/>
      <c r="C737" s="930"/>
      <c r="D737" s="867" t="s">
        <v>700</v>
      </c>
      <c r="E737" s="864"/>
      <c r="F737" s="864"/>
      <c r="G737" s="864"/>
      <c r="H737" s="864"/>
      <c r="I737" s="938">
        <f>+I729+I712+I735</f>
        <v>243080</v>
      </c>
    </row>
    <row r="738" ht="13.5" customHeight="1"/>
    <row r="739" spans="2:4" s="801" customFormat="1" ht="13.5" customHeight="1">
      <c r="B739" s="802"/>
      <c r="C739" s="844" t="s">
        <v>279</v>
      </c>
      <c r="D739" s="845" t="s">
        <v>132</v>
      </c>
    </row>
    <row r="740" ht="5.25" customHeight="1"/>
    <row r="741" spans="4:9" ht="13.5" customHeight="1">
      <c r="D741" s="827" t="s">
        <v>421</v>
      </c>
      <c r="E741" s="822" t="s">
        <v>289</v>
      </c>
      <c r="I741" s="824"/>
    </row>
    <row r="742" spans="4:9" ht="7.5" customHeight="1">
      <c r="D742" s="931"/>
      <c r="E742" s="849"/>
      <c r="F742" s="817"/>
      <c r="I742" s="817"/>
    </row>
    <row r="743" spans="4:9" ht="13.5" customHeight="1">
      <c r="D743" s="931"/>
      <c r="E743" s="848" t="s">
        <v>299</v>
      </c>
      <c r="F743" s="817" t="s">
        <v>734</v>
      </c>
      <c r="I743" s="817">
        <v>3000</v>
      </c>
    </row>
    <row r="744" spans="5:9" ht="6" customHeight="1">
      <c r="E744" s="849"/>
      <c r="F744" s="817"/>
      <c r="I744" s="903"/>
    </row>
    <row r="745" spans="4:9" ht="13.5" customHeight="1">
      <c r="D745" s="824"/>
      <c r="E745" s="829" t="s">
        <v>55</v>
      </c>
      <c r="F745" s="817"/>
      <c r="I745" s="824">
        <f>SUM(I741:I744)</f>
        <v>3000</v>
      </c>
    </row>
    <row r="746" spans="4:9" ht="7.5" customHeight="1">
      <c r="D746" s="935"/>
      <c r="E746" s="918"/>
      <c r="F746" s="874"/>
      <c r="G746" s="903"/>
      <c r="H746" s="903"/>
      <c r="I746" s="903"/>
    </row>
    <row r="747" ht="6" customHeight="1"/>
    <row r="748" spans="2:9" s="801" customFormat="1" ht="13.5" customHeight="1">
      <c r="B748" s="802"/>
      <c r="C748" s="930"/>
      <c r="D748" s="930" t="s">
        <v>479</v>
      </c>
      <c r="I748" s="939">
        <f>+I745</f>
        <v>3000</v>
      </c>
    </row>
    <row r="749" spans="4:9" ht="5.25" customHeight="1">
      <c r="D749" s="935"/>
      <c r="E749" s="903"/>
      <c r="F749" s="903"/>
      <c r="G749" s="903"/>
      <c r="H749" s="903"/>
      <c r="I749" s="903"/>
    </row>
    <row r="750" ht="13.5" customHeight="1"/>
    <row r="751" spans="2:4" s="801" customFormat="1" ht="13.5" customHeight="1">
      <c r="B751" s="802"/>
      <c r="C751" s="930" t="s">
        <v>280</v>
      </c>
      <c r="D751" s="845" t="s">
        <v>461</v>
      </c>
    </row>
    <row r="752" ht="7.5" customHeight="1"/>
    <row r="753" spans="4:9" ht="13.5" customHeight="1">
      <c r="D753" s="827" t="s">
        <v>421</v>
      </c>
      <c r="E753" s="822" t="s">
        <v>289</v>
      </c>
      <c r="I753" s="824"/>
    </row>
    <row r="754" spans="5:9" ht="13.5" customHeight="1">
      <c r="E754" s="848" t="s">
        <v>299</v>
      </c>
      <c r="F754" s="817" t="s">
        <v>480</v>
      </c>
      <c r="I754" s="824"/>
    </row>
    <row r="755" spans="5:9" ht="12.75">
      <c r="E755" s="849"/>
      <c r="F755" s="817" t="s">
        <v>481</v>
      </c>
      <c r="I755" s="817">
        <v>2000</v>
      </c>
    </row>
    <row r="756" spans="5:9" ht="16.5" customHeight="1">
      <c r="E756" s="848" t="s">
        <v>299</v>
      </c>
      <c r="F756" s="817" t="s">
        <v>743</v>
      </c>
      <c r="I756" s="817">
        <v>7000</v>
      </c>
    </row>
    <row r="757" spans="5:9" ht="6" customHeight="1">
      <c r="E757" s="849"/>
      <c r="F757" s="817"/>
      <c r="I757" s="903"/>
    </row>
    <row r="758" spans="4:9" ht="13.5" customHeight="1">
      <c r="D758" s="824"/>
      <c r="E758" s="829" t="s">
        <v>55</v>
      </c>
      <c r="F758" s="817"/>
      <c r="I758" s="824">
        <f>SUM(I753:I757)</f>
        <v>9000</v>
      </c>
    </row>
    <row r="759" spans="4:9" ht="5.25" customHeight="1">
      <c r="D759" s="935"/>
      <c r="E759" s="918"/>
      <c r="F759" s="874"/>
      <c r="G759" s="903"/>
      <c r="H759" s="903"/>
      <c r="I759" s="903"/>
    </row>
    <row r="760" ht="13.5" customHeight="1"/>
    <row r="761" spans="4:5" ht="13.5" customHeight="1">
      <c r="D761" s="827" t="s">
        <v>422</v>
      </c>
      <c r="E761" s="822" t="s">
        <v>423</v>
      </c>
    </row>
    <row r="762" ht="10.5" customHeight="1"/>
    <row r="763" spans="5:9" ht="13.5" customHeight="1">
      <c r="E763" s="848" t="s">
        <v>299</v>
      </c>
      <c r="F763" s="817" t="s">
        <v>665</v>
      </c>
      <c r="I763" s="817">
        <v>140000</v>
      </c>
    </row>
    <row r="764" spans="5:9" ht="3" customHeight="1">
      <c r="E764" s="848"/>
      <c r="F764" s="817"/>
      <c r="I764" s="817"/>
    </row>
    <row r="765" spans="5:9" ht="13.5" customHeight="1">
      <c r="E765" s="848" t="s">
        <v>299</v>
      </c>
      <c r="F765" s="817" t="s">
        <v>782</v>
      </c>
      <c r="I765" s="817">
        <v>2000</v>
      </c>
    </row>
    <row r="766" spans="5:9" ht="3" customHeight="1">
      <c r="E766" s="848"/>
      <c r="F766" s="817"/>
      <c r="I766" s="817"/>
    </row>
    <row r="767" spans="5:9" ht="13.5" customHeight="1">
      <c r="E767" s="848" t="s">
        <v>299</v>
      </c>
      <c r="F767" s="817" t="s">
        <v>731</v>
      </c>
      <c r="I767" s="817">
        <v>40000</v>
      </c>
    </row>
    <row r="768" ht="4.5" customHeight="1">
      <c r="I768" s="903"/>
    </row>
    <row r="769" spans="4:9" ht="13.5" customHeight="1">
      <c r="D769" s="824"/>
      <c r="E769" s="829" t="s">
        <v>701</v>
      </c>
      <c r="F769" s="817"/>
      <c r="I769" s="824">
        <f>SUM(I763:I768)</f>
        <v>182000</v>
      </c>
    </row>
    <row r="770" spans="4:9" ht="5.25" customHeight="1">
      <c r="D770" s="935"/>
      <c r="E770" s="918"/>
      <c r="F770" s="874"/>
      <c r="G770" s="903"/>
      <c r="H770" s="903"/>
      <c r="I770" s="903"/>
    </row>
    <row r="771" ht="13.5" customHeight="1"/>
    <row r="772" spans="2:9" s="832" customFormat="1" ht="13.5" customHeight="1">
      <c r="B772" s="1184"/>
      <c r="C772" s="1185"/>
      <c r="D772" s="1185" t="s">
        <v>425</v>
      </c>
      <c r="E772" s="1226" t="s">
        <v>424</v>
      </c>
      <c r="F772" s="1185"/>
      <c r="G772" s="1185"/>
      <c r="H772" s="1185"/>
      <c r="I772" s="1185"/>
    </row>
    <row r="773" spans="2:9" s="832" customFormat="1" ht="16.5" customHeight="1">
      <c r="B773" s="1184"/>
      <c r="C773" s="1185"/>
      <c r="D773" s="1185"/>
      <c r="E773" s="1185" t="s">
        <v>429</v>
      </c>
      <c r="F773" s="1226" t="s">
        <v>416</v>
      </c>
      <c r="G773" s="1185"/>
      <c r="H773" s="1185"/>
      <c r="I773" s="1185"/>
    </row>
    <row r="774" spans="3:9" ht="16.5" customHeight="1">
      <c r="C774" s="824"/>
      <c r="D774" s="824"/>
      <c r="E774" s="824"/>
      <c r="F774" s="850" t="s">
        <v>173</v>
      </c>
      <c r="G774" s="851"/>
      <c r="H774" s="824"/>
      <c r="I774" s="824"/>
    </row>
    <row r="775" spans="3:9" ht="13.5" customHeight="1">
      <c r="C775" s="824"/>
      <c r="D775" s="824"/>
      <c r="E775" s="824"/>
      <c r="F775" s="817" t="s">
        <v>430</v>
      </c>
      <c r="G775" s="851" t="s">
        <v>812</v>
      </c>
      <c r="H775" s="824"/>
      <c r="I775" s="1087" t="s">
        <v>295</v>
      </c>
    </row>
    <row r="776" spans="3:9" ht="15" customHeight="1">
      <c r="C776" s="824"/>
      <c r="D776" s="824"/>
      <c r="E776" s="824"/>
      <c r="F776" s="817"/>
      <c r="G776" s="439" t="s">
        <v>373</v>
      </c>
      <c r="H776" s="817" t="s">
        <v>839</v>
      </c>
      <c r="I776" s="817">
        <v>422053</v>
      </c>
    </row>
    <row r="777" spans="3:9" ht="15" customHeight="1">
      <c r="C777" s="824"/>
      <c r="D777" s="824"/>
      <c r="E777" s="824"/>
      <c r="F777" s="817"/>
      <c r="G777" s="439" t="s">
        <v>373</v>
      </c>
      <c r="H777" s="817" t="s">
        <v>602</v>
      </c>
      <c r="I777" s="817">
        <v>77947</v>
      </c>
    </row>
    <row r="778" spans="3:9" ht="15" customHeight="1">
      <c r="C778" s="824"/>
      <c r="D778" s="824"/>
      <c r="E778" s="824"/>
      <c r="F778" s="817"/>
      <c r="G778" s="439" t="s">
        <v>373</v>
      </c>
      <c r="H778" s="817" t="s">
        <v>754</v>
      </c>
      <c r="I778" s="817">
        <v>6245</v>
      </c>
    </row>
    <row r="779" spans="3:9" ht="6.75" customHeight="1">
      <c r="C779" s="824"/>
      <c r="D779" s="824"/>
      <c r="E779" s="824"/>
      <c r="F779" s="817"/>
      <c r="G779" s="851"/>
      <c r="H779" s="824"/>
      <c r="I779" s="869"/>
    </row>
    <row r="780" spans="3:9" ht="13.5" customHeight="1">
      <c r="C780" s="824"/>
      <c r="D780" s="824"/>
      <c r="E780" s="869"/>
      <c r="F780" s="870" t="s">
        <v>599</v>
      </c>
      <c r="G780" s="862"/>
      <c r="H780" s="869"/>
      <c r="I780" s="869">
        <f>SUM(I773:I779)</f>
        <v>506245</v>
      </c>
    </row>
    <row r="781" spans="3:9" ht="19.5" customHeight="1">
      <c r="C781" s="824"/>
      <c r="D781" s="824"/>
      <c r="E781" s="854" t="s">
        <v>434</v>
      </c>
      <c r="F781" s="854"/>
      <c r="G781" s="851"/>
      <c r="H781" s="824"/>
      <c r="I781" s="824">
        <f>+I780</f>
        <v>506245</v>
      </c>
    </row>
    <row r="782" spans="3:9" ht="6.75" customHeight="1">
      <c r="C782" s="824"/>
      <c r="D782" s="869"/>
      <c r="E782" s="870"/>
      <c r="F782" s="870"/>
      <c r="G782" s="862"/>
      <c r="H782" s="869"/>
      <c r="I782" s="869"/>
    </row>
    <row r="783" spans="3:9" ht="5.25" customHeight="1">
      <c r="C783" s="824"/>
      <c r="D783" s="824"/>
      <c r="E783" s="854"/>
      <c r="F783" s="854"/>
      <c r="G783" s="851"/>
      <c r="H783" s="824"/>
      <c r="I783" s="824"/>
    </row>
    <row r="784" spans="2:9" s="801" customFormat="1" ht="13.5" customHeight="1">
      <c r="B784" s="802"/>
      <c r="C784" s="930"/>
      <c r="D784" s="930" t="s">
        <v>482</v>
      </c>
      <c r="I784" s="1170">
        <f>+I781+I769+I758</f>
        <v>697245</v>
      </c>
    </row>
    <row r="785" spans="4:9" ht="6" customHeight="1">
      <c r="D785" s="935"/>
      <c r="E785" s="903"/>
      <c r="F785" s="903"/>
      <c r="G785" s="903"/>
      <c r="H785" s="903"/>
      <c r="I785" s="903"/>
    </row>
    <row r="786" ht="7.5" customHeight="1"/>
    <row r="787" ht="7.5" customHeight="1"/>
    <row r="788" spans="2:4" s="496" customFormat="1" ht="13.5" customHeight="1">
      <c r="B788" s="807"/>
      <c r="C788" s="908" t="s">
        <v>115</v>
      </c>
      <c r="D788" s="807"/>
    </row>
    <row r="789" spans="2:9" s="496" customFormat="1" ht="13.5" customHeight="1">
      <c r="B789" s="807"/>
      <c r="C789" s="924" t="s">
        <v>432</v>
      </c>
      <c r="D789" s="941"/>
      <c r="E789" s="942"/>
      <c r="F789" s="942"/>
      <c r="G789" s="942"/>
      <c r="H789" s="942"/>
      <c r="I789" s="943">
        <f>+I784+I748+I737+I698+I678+I634+I616+I580+I534+I515+I444+I561</f>
        <v>1569626</v>
      </c>
    </row>
    <row r="790" ht="9" customHeight="1"/>
    <row r="791" spans="3:5" ht="13.5" customHeight="1">
      <c r="C791" s="908" t="s">
        <v>187</v>
      </c>
      <c r="D791" s="908"/>
      <c r="E791" s="944"/>
    </row>
    <row r="792" spans="3:9" ht="13.5" customHeight="1">
      <c r="C792" s="924" t="s">
        <v>190</v>
      </c>
      <c r="D792" s="924"/>
      <c r="E792" s="945"/>
      <c r="F792" s="903"/>
      <c r="G792" s="903"/>
      <c r="H792" s="903"/>
      <c r="I792" s="943">
        <f>+I789+I410</f>
        <v>3863379</v>
      </c>
    </row>
    <row r="793" ht="13.5" customHeight="1"/>
    <row r="794" ht="13.5" customHeight="1"/>
    <row r="795" ht="13.5" customHeight="1">
      <c r="B795" s="946" t="s">
        <v>188</v>
      </c>
    </row>
    <row r="796" ht="6.75" customHeight="1"/>
    <row r="797" spans="2:9" s="496" customFormat="1" ht="13.5" customHeight="1">
      <c r="B797" s="947" t="s">
        <v>263</v>
      </c>
      <c r="C797" s="948" t="s">
        <v>406</v>
      </c>
      <c r="D797" s="948" t="s">
        <v>53</v>
      </c>
      <c r="I797" s="940">
        <v>1454591</v>
      </c>
    </row>
    <row r="798" spans="2:9" s="496" customFormat="1" ht="13.5" customHeight="1">
      <c r="B798" s="947" t="s">
        <v>264</v>
      </c>
      <c r="C798" s="948" t="s">
        <v>407</v>
      </c>
      <c r="D798" s="948" t="s">
        <v>694</v>
      </c>
      <c r="I798" s="940">
        <v>312642</v>
      </c>
    </row>
    <row r="799" spans="2:9" s="496" customFormat="1" ht="13.5" customHeight="1">
      <c r="B799" s="947" t="s">
        <v>266</v>
      </c>
      <c r="C799" s="948" t="s">
        <v>408</v>
      </c>
      <c r="D799" s="948" t="s">
        <v>289</v>
      </c>
      <c r="I799" s="940">
        <v>839410</v>
      </c>
    </row>
    <row r="800" spans="2:9" s="496" customFormat="1" ht="13.5" customHeight="1">
      <c r="B800" s="947" t="s">
        <v>267</v>
      </c>
      <c r="C800" s="948" t="s">
        <v>409</v>
      </c>
      <c r="D800" s="948" t="s">
        <v>405</v>
      </c>
      <c r="I800" s="940">
        <v>182000</v>
      </c>
    </row>
    <row r="801" spans="2:9" s="496" customFormat="1" ht="13.5" customHeight="1">
      <c r="B801" s="947" t="s">
        <v>272</v>
      </c>
      <c r="C801" s="948" t="s">
        <v>410</v>
      </c>
      <c r="D801" s="948" t="s">
        <v>424</v>
      </c>
      <c r="I801" s="940">
        <f>1015195</f>
        <v>1015195</v>
      </c>
    </row>
    <row r="802" spans="2:9" s="496" customFormat="1" ht="13.5" customHeight="1">
      <c r="B802" s="947" t="s">
        <v>274</v>
      </c>
      <c r="C802" s="948" t="s">
        <v>411</v>
      </c>
      <c r="D802" s="948" t="s">
        <v>285</v>
      </c>
      <c r="I802" s="940">
        <v>17000</v>
      </c>
    </row>
    <row r="803" spans="2:9" s="496" customFormat="1" ht="13.5" customHeight="1">
      <c r="B803" s="947" t="s">
        <v>275</v>
      </c>
      <c r="C803" s="948" t="s">
        <v>412</v>
      </c>
      <c r="D803" s="948" t="s">
        <v>284</v>
      </c>
      <c r="I803" s="940">
        <v>38091</v>
      </c>
    </row>
    <row r="804" spans="2:9" s="496" customFormat="1" ht="13.5" customHeight="1">
      <c r="B804" s="949" t="s">
        <v>276</v>
      </c>
      <c r="C804" s="950" t="s">
        <v>414</v>
      </c>
      <c r="D804" s="950" t="s">
        <v>413</v>
      </c>
      <c r="E804" s="942"/>
      <c r="F804" s="942"/>
      <c r="G804" s="942"/>
      <c r="H804" s="942"/>
      <c r="I804" s="865">
        <v>4450</v>
      </c>
    </row>
    <row r="805" spans="2:9" s="496" customFormat="1" ht="13.5" customHeight="1">
      <c r="B805" s="492"/>
      <c r="C805" s="493" t="s">
        <v>182</v>
      </c>
      <c r="D805" s="494"/>
      <c r="E805" s="495"/>
      <c r="F805" s="495"/>
      <c r="G805" s="495"/>
      <c r="H805" s="495"/>
      <c r="I805" s="951">
        <f>SUM(I797:I804)</f>
        <v>3863379</v>
      </c>
    </row>
    <row r="806" spans="2:9" s="496" customFormat="1" ht="13.5" customHeight="1">
      <c r="B806" s="492" t="s">
        <v>277</v>
      </c>
      <c r="C806" s="494" t="s">
        <v>417</v>
      </c>
      <c r="D806" s="494" t="s">
        <v>282</v>
      </c>
      <c r="E806" s="495"/>
      <c r="F806" s="495"/>
      <c r="G806" s="495"/>
      <c r="H806" s="495"/>
      <c r="I806" s="940">
        <v>0</v>
      </c>
    </row>
    <row r="807" spans="2:9" s="496" customFormat="1" ht="13.5" customHeight="1">
      <c r="B807" s="493" t="s">
        <v>116</v>
      </c>
      <c r="C807" s="952"/>
      <c r="D807" s="952"/>
      <c r="E807" s="495"/>
      <c r="F807" s="495"/>
      <c r="G807" s="495"/>
      <c r="H807" s="495"/>
      <c r="I807" s="582">
        <f>+I806+I805</f>
        <v>3863379</v>
      </c>
    </row>
    <row r="808" ht="13.5" customHeight="1"/>
  </sheetData>
  <sheetProtection/>
  <mergeCells count="3">
    <mergeCell ref="A4:I4"/>
    <mergeCell ref="A5:I5"/>
    <mergeCell ref="A9:B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2" max="2" width="48.875" style="0" customWidth="1"/>
    <col min="3" max="5" width="12.875" style="0" customWidth="1"/>
  </cols>
  <sheetData>
    <row r="1" spans="1:5" ht="18.75">
      <c r="A1" s="34"/>
      <c r="B1" s="35"/>
      <c r="C1" s="35"/>
      <c r="D1" s="187"/>
      <c r="E1" s="187" t="s">
        <v>853</v>
      </c>
    </row>
    <row r="2" spans="1:5" ht="18.75">
      <c r="A2" s="34"/>
      <c r="B2" s="35"/>
      <c r="C2" s="35"/>
      <c r="D2" s="160"/>
      <c r="E2" s="160" t="s">
        <v>258</v>
      </c>
    </row>
    <row r="3" spans="1:5" ht="18.75">
      <c r="A3" s="34"/>
      <c r="B3" s="35"/>
      <c r="C3" s="35"/>
      <c r="D3" s="160"/>
      <c r="E3" s="186"/>
    </row>
    <row r="4" spans="1:5" ht="20.25">
      <c r="A4" s="1258" t="s">
        <v>68</v>
      </c>
      <c r="B4" s="1258"/>
      <c r="C4" s="1258"/>
      <c r="D4" s="1258"/>
      <c r="E4" s="211"/>
    </row>
    <row r="5" spans="1:5" ht="19.5">
      <c r="A5" s="36"/>
      <c r="B5" s="37"/>
      <c r="C5" s="37"/>
      <c r="D5" s="38"/>
      <c r="E5" s="186"/>
    </row>
    <row r="6" spans="1:5" ht="19.5">
      <c r="A6" s="36"/>
      <c r="B6" s="37"/>
      <c r="C6" s="37"/>
      <c r="D6" s="38"/>
      <c r="E6" s="186"/>
    </row>
    <row r="7" spans="1:5" ht="15">
      <c r="A7" s="39"/>
      <c r="B7" s="38"/>
      <c r="C7" s="38"/>
      <c r="D7" s="38"/>
      <c r="E7" s="186"/>
    </row>
    <row r="8" spans="1:5" ht="15">
      <c r="A8" s="40"/>
      <c r="B8" s="32"/>
      <c r="C8" s="32"/>
      <c r="D8" s="41"/>
      <c r="E8" s="41" t="s">
        <v>198</v>
      </c>
    </row>
    <row r="9" spans="1:5" ht="15">
      <c r="A9" s="188"/>
      <c r="B9" s="180"/>
      <c r="C9" s="195"/>
      <c r="D9" s="195"/>
      <c r="E9" s="192"/>
    </row>
    <row r="10" spans="1:5" ht="15">
      <c r="A10" s="189" t="s">
        <v>290</v>
      </c>
      <c r="B10" s="42" t="s">
        <v>42</v>
      </c>
      <c r="C10" s="196" t="s">
        <v>33</v>
      </c>
      <c r="D10" s="196" t="s">
        <v>69</v>
      </c>
      <c r="E10" s="193" t="s">
        <v>41</v>
      </c>
    </row>
    <row r="11" spans="1:5" ht="15">
      <c r="A11" s="189" t="s">
        <v>292</v>
      </c>
      <c r="B11" s="179"/>
      <c r="C11" s="197"/>
      <c r="D11" s="196"/>
      <c r="E11" s="194"/>
    </row>
    <row r="12" spans="1:5" ht="15">
      <c r="A12" s="190"/>
      <c r="B12" s="33"/>
      <c r="C12" s="198"/>
      <c r="D12" s="199"/>
      <c r="E12" s="191"/>
    </row>
    <row r="13" spans="1:5" ht="15">
      <c r="A13" s="200"/>
      <c r="B13" s="204"/>
      <c r="C13" s="201"/>
      <c r="D13" s="202"/>
      <c r="E13" s="203"/>
    </row>
    <row r="14" spans="1:5" ht="24.75" customHeight="1">
      <c r="A14" s="404" t="s">
        <v>263</v>
      </c>
      <c r="B14" s="204" t="s">
        <v>70</v>
      </c>
      <c r="C14" s="368">
        <v>164838</v>
      </c>
      <c r="D14" s="369">
        <v>0</v>
      </c>
      <c r="E14" s="370">
        <f>SUM(C14:D14)</f>
        <v>164838</v>
      </c>
    </row>
    <row r="15" spans="1:5" ht="24.75" customHeight="1">
      <c r="A15" s="404" t="s">
        <v>264</v>
      </c>
      <c r="B15" s="204" t="s">
        <v>71</v>
      </c>
      <c r="C15" s="371">
        <v>3526687</v>
      </c>
      <c r="D15" s="372">
        <v>70854</v>
      </c>
      <c r="E15" s="373">
        <f>SUM(C15:D15)</f>
        <v>3597541</v>
      </c>
    </row>
    <row r="16" spans="1:5" ht="27.75" customHeight="1">
      <c r="A16" s="209" t="s">
        <v>266</v>
      </c>
      <c r="B16" s="205" t="s">
        <v>72</v>
      </c>
      <c r="C16" s="374">
        <f>SUM(C14:C15)</f>
        <v>3691525</v>
      </c>
      <c r="D16" s="374">
        <f>SUM(D14:D15)</f>
        <v>70854</v>
      </c>
      <c r="E16" s="374">
        <f>SUM(E14:E15)</f>
        <v>3762379</v>
      </c>
    </row>
    <row r="17" spans="1:5" ht="24.75" customHeight="1">
      <c r="A17" s="404" t="s">
        <v>267</v>
      </c>
      <c r="B17" s="206" t="s">
        <v>73</v>
      </c>
      <c r="C17" s="368">
        <v>2291753</v>
      </c>
      <c r="D17" s="369">
        <v>2000</v>
      </c>
      <c r="E17" s="370">
        <f>SUM(C17:D17)</f>
        <v>2293753</v>
      </c>
    </row>
    <row r="18" spans="1:5" ht="24.75" customHeight="1">
      <c r="A18" s="404" t="s">
        <v>272</v>
      </c>
      <c r="B18" s="204" t="s">
        <v>74</v>
      </c>
      <c r="C18" s="371">
        <v>1449772</v>
      </c>
      <c r="D18" s="372">
        <v>119854</v>
      </c>
      <c r="E18" s="373">
        <f>SUM(C18:D18)</f>
        <v>1569626</v>
      </c>
    </row>
    <row r="19" spans="1:5" ht="28.5" customHeight="1">
      <c r="A19" s="209" t="s">
        <v>274</v>
      </c>
      <c r="B19" s="205" t="s">
        <v>79</v>
      </c>
      <c r="C19" s="374">
        <f>SUM(C17:C18)</f>
        <v>3741525</v>
      </c>
      <c r="D19" s="374">
        <f>SUM(D17:D18)</f>
        <v>121854</v>
      </c>
      <c r="E19" s="374">
        <f>SUM(E17:E18)</f>
        <v>3863379</v>
      </c>
    </row>
    <row r="20" spans="1:5" ht="27.75" customHeight="1">
      <c r="A20" s="405" t="s">
        <v>275</v>
      </c>
      <c r="B20" s="207" t="s">
        <v>117</v>
      </c>
      <c r="C20" s="375">
        <f>+C16-C19</f>
        <v>-50000</v>
      </c>
      <c r="D20" s="375">
        <f>+D16-D19</f>
        <v>-51000</v>
      </c>
      <c r="E20" s="375">
        <f>+E16-E19</f>
        <v>-101000</v>
      </c>
    </row>
    <row r="21" spans="1:5" ht="27.75" customHeight="1">
      <c r="A21" s="405" t="s">
        <v>276</v>
      </c>
      <c r="B21" s="588" t="s">
        <v>6</v>
      </c>
      <c r="C21" s="498">
        <v>0</v>
      </c>
      <c r="D21" s="498">
        <v>0</v>
      </c>
      <c r="E21" s="402">
        <f>+D21+C21</f>
        <v>0</v>
      </c>
    </row>
    <row r="22" spans="1:5" ht="24.75" customHeight="1">
      <c r="A22" s="405" t="s">
        <v>277</v>
      </c>
      <c r="B22" s="403" t="s">
        <v>118</v>
      </c>
      <c r="C22" s="375">
        <v>0</v>
      </c>
      <c r="D22" s="375">
        <v>0</v>
      </c>
      <c r="E22" s="402">
        <f>SUM(C22:D22)</f>
        <v>0</v>
      </c>
    </row>
    <row r="23" spans="1:5" ht="24.75" customHeight="1">
      <c r="A23" s="209" t="s">
        <v>278</v>
      </c>
      <c r="B23" s="401" t="s">
        <v>148</v>
      </c>
      <c r="C23" s="407">
        <f>+C21-C22</f>
        <v>0</v>
      </c>
      <c r="D23" s="407">
        <f>+D21-D22</f>
        <v>0</v>
      </c>
      <c r="E23" s="407">
        <f>+E21-E22</f>
        <v>0</v>
      </c>
    </row>
    <row r="24" spans="1:5" ht="28.5" customHeight="1">
      <c r="A24" s="406" t="s">
        <v>279</v>
      </c>
      <c r="B24" s="207" t="s">
        <v>149</v>
      </c>
      <c r="C24" s="376">
        <f>+C23+C20</f>
        <v>-50000</v>
      </c>
      <c r="D24" s="376">
        <f>+D23+D20</f>
        <v>-51000</v>
      </c>
      <c r="E24" s="376">
        <f>+E23+E20</f>
        <v>-101000</v>
      </c>
    </row>
    <row r="25" spans="1:5" ht="24.75" customHeight="1">
      <c r="A25" s="200"/>
      <c r="B25" s="210" t="s">
        <v>80</v>
      </c>
      <c r="C25" s="368"/>
      <c r="D25" s="369"/>
      <c r="E25" s="370"/>
    </row>
    <row r="26" spans="1:5" ht="37.5" customHeight="1">
      <c r="A26" s="404" t="s">
        <v>280</v>
      </c>
      <c r="B26" s="208" t="s">
        <v>75</v>
      </c>
      <c r="C26" s="368"/>
      <c r="D26" s="369"/>
      <c r="E26" s="370"/>
    </row>
    <row r="27" spans="1:5" ht="24.75" customHeight="1">
      <c r="A27" s="200"/>
      <c r="B27" s="959" t="s">
        <v>625</v>
      </c>
      <c r="C27" s="368"/>
      <c r="D27" s="369"/>
      <c r="E27" s="370"/>
    </row>
    <row r="28" spans="1:5" ht="24.75" customHeight="1">
      <c r="A28" s="200"/>
      <c r="B28" s="204" t="s">
        <v>76</v>
      </c>
      <c r="C28" s="368"/>
      <c r="D28" s="369"/>
      <c r="E28" s="370">
        <f>SUM(C28:D28)</f>
        <v>0</v>
      </c>
    </row>
    <row r="29" spans="1:5" ht="24.75" customHeight="1">
      <c r="A29" s="200"/>
      <c r="B29" s="204" t="s">
        <v>78</v>
      </c>
      <c r="C29" s="371">
        <v>50000</v>
      </c>
      <c r="D29" s="372">
        <v>51000</v>
      </c>
      <c r="E29" s="373">
        <f>SUM(C29:D29)</f>
        <v>101000</v>
      </c>
    </row>
    <row r="30" spans="1:5" s="394" customFormat="1" ht="24.75" customHeight="1">
      <c r="A30" s="209"/>
      <c r="B30" s="205" t="s">
        <v>189</v>
      </c>
      <c r="C30" s="374">
        <f>SUM(C27:C29)</f>
        <v>50000</v>
      </c>
      <c r="D30" s="374">
        <f>SUM(D27:D29)</f>
        <v>51000</v>
      </c>
      <c r="E30" s="374">
        <f>SUM(E27:E29)</f>
        <v>101000</v>
      </c>
    </row>
    <row r="31" spans="1:5" ht="30" customHeight="1">
      <c r="A31" s="408" t="s">
        <v>281</v>
      </c>
      <c r="B31" s="207" t="s">
        <v>119</v>
      </c>
      <c r="C31" s="376">
        <v>0</v>
      </c>
      <c r="D31" s="376">
        <v>0</v>
      </c>
      <c r="E31" s="376">
        <v>0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75390625" style="43" customWidth="1"/>
    <col min="2" max="2" width="7.875" style="43" customWidth="1"/>
    <col min="3" max="3" width="30.75390625" style="43" customWidth="1"/>
    <col min="4" max="7" width="22.375" style="43" customWidth="1"/>
    <col min="8" max="16384" width="9.125" style="43" customWidth="1"/>
  </cols>
  <sheetData>
    <row r="1" spans="6:7" ht="13.5">
      <c r="F1" s="44"/>
      <c r="G1" s="154" t="s">
        <v>854</v>
      </c>
    </row>
    <row r="2" spans="6:7" ht="13.5">
      <c r="F2" s="45"/>
      <c r="G2" s="152" t="s">
        <v>258</v>
      </c>
    </row>
    <row r="4" spans="2:7" s="241" customFormat="1" ht="18.75">
      <c r="B4" s="1259" t="s">
        <v>771</v>
      </c>
      <c r="C4" s="1259"/>
      <c r="D4" s="1259"/>
      <c r="E4" s="1259"/>
      <c r="F4" s="1259"/>
      <c r="G4" s="1260"/>
    </row>
    <row r="5" spans="2:7" s="241" customFormat="1" ht="16.5" customHeight="1">
      <c r="B5" s="1259" t="s">
        <v>194</v>
      </c>
      <c r="C5" s="1259"/>
      <c r="D5" s="1259"/>
      <c r="E5" s="1259"/>
      <c r="F5" s="1259"/>
      <c r="G5" s="1260"/>
    </row>
    <row r="7" s="242" customFormat="1" ht="15" thickBot="1">
      <c r="G7" s="256" t="s">
        <v>195</v>
      </c>
    </row>
    <row r="8" spans="2:7" s="243" customFormat="1" ht="19.5" customHeight="1">
      <c r="B8" s="1267" t="s">
        <v>81</v>
      </c>
      <c r="C8" s="1265" t="s">
        <v>172</v>
      </c>
      <c r="D8" s="1261" t="s">
        <v>196</v>
      </c>
      <c r="E8" s="1261" t="s">
        <v>197</v>
      </c>
      <c r="F8" s="1261" t="s">
        <v>82</v>
      </c>
      <c r="G8" s="1263" t="s">
        <v>183</v>
      </c>
    </row>
    <row r="9" spans="2:7" s="243" customFormat="1" ht="25.5" customHeight="1">
      <c r="B9" s="1268"/>
      <c r="C9" s="1266"/>
      <c r="D9" s="1262"/>
      <c r="E9" s="1262"/>
      <c r="F9" s="1262"/>
      <c r="G9" s="1264"/>
    </row>
    <row r="10" spans="2:7" s="243" customFormat="1" ht="15.75" customHeight="1">
      <c r="B10" s="245"/>
      <c r="C10" s="244"/>
      <c r="D10" s="244" t="s">
        <v>263</v>
      </c>
      <c r="E10" s="244" t="s">
        <v>264</v>
      </c>
      <c r="F10" s="244" t="s">
        <v>184</v>
      </c>
      <c r="G10" s="246"/>
    </row>
    <row r="11" spans="2:7" s="243" customFormat="1" ht="29.25" customHeight="1">
      <c r="B11" s="229" t="s">
        <v>263</v>
      </c>
      <c r="C11" s="788" t="s">
        <v>635</v>
      </c>
      <c r="D11" s="247">
        <v>682552</v>
      </c>
      <c r="E11" s="247">
        <v>107453</v>
      </c>
      <c r="F11" s="248">
        <f>+D11-E11</f>
        <v>575099</v>
      </c>
      <c r="G11" s="1171">
        <v>0</v>
      </c>
    </row>
    <row r="12" spans="2:7" s="243" customFormat="1" ht="29.25" customHeight="1">
      <c r="B12" s="490" t="s">
        <v>264</v>
      </c>
      <c r="C12" s="483" t="s">
        <v>437</v>
      </c>
      <c r="D12" s="247">
        <v>125772</v>
      </c>
      <c r="E12" s="247">
        <v>1258</v>
      </c>
      <c r="F12" s="248">
        <f aca="true" t="shared" si="0" ref="F12:F19">+D12-E12</f>
        <v>124514</v>
      </c>
      <c r="G12" s="249">
        <v>0</v>
      </c>
    </row>
    <row r="13" spans="2:7" s="243" customFormat="1" ht="29.25" customHeight="1">
      <c r="B13" s="490" t="s">
        <v>266</v>
      </c>
      <c r="C13" s="484" t="s">
        <v>439</v>
      </c>
      <c r="D13" s="247">
        <v>223397</v>
      </c>
      <c r="E13" s="247">
        <v>2135</v>
      </c>
      <c r="F13" s="248">
        <f t="shared" si="0"/>
        <v>221262</v>
      </c>
      <c r="G13" s="249">
        <v>0</v>
      </c>
    </row>
    <row r="14" spans="2:7" s="243" customFormat="1" ht="29.25" customHeight="1">
      <c r="B14" s="490" t="s">
        <v>267</v>
      </c>
      <c r="C14" s="485" t="s">
        <v>611</v>
      </c>
      <c r="D14" s="247">
        <v>230998</v>
      </c>
      <c r="E14" s="247">
        <v>3500</v>
      </c>
      <c r="F14" s="248">
        <f t="shared" si="0"/>
        <v>227498</v>
      </c>
      <c r="G14" s="249">
        <v>0</v>
      </c>
    </row>
    <row r="15" spans="2:7" s="243" customFormat="1" ht="29.25" customHeight="1">
      <c r="B15" s="490" t="s">
        <v>272</v>
      </c>
      <c r="C15" s="485" t="s">
        <v>438</v>
      </c>
      <c r="D15" s="247">
        <v>167871</v>
      </c>
      <c r="E15" s="247">
        <v>2276</v>
      </c>
      <c r="F15" s="248">
        <f t="shared" si="0"/>
        <v>165595</v>
      </c>
      <c r="G15" s="249">
        <v>0</v>
      </c>
    </row>
    <row r="16" spans="2:7" s="243" customFormat="1" ht="29.25" customHeight="1">
      <c r="B16" s="490" t="s">
        <v>274</v>
      </c>
      <c r="C16" s="485" t="s">
        <v>609</v>
      </c>
      <c r="D16" s="247">
        <v>159410</v>
      </c>
      <c r="E16" s="247">
        <v>2913</v>
      </c>
      <c r="F16" s="248">
        <f t="shared" si="0"/>
        <v>156497</v>
      </c>
      <c r="G16" s="249">
        <v>0</v>
      </c>
    </row>
    <row r="17" spans="2:7" s="243" customFormat="1" ht="29.25" customHeight="1">
      <c r="B17" s="491" t="s">
        <v>275</v>
      </c>
      <c r="C17" s="237" t="s">
        <v>265</v>
      </c>
      <c r="D17" s="247">
        <v>202000</v>
      </c>
      <c r="E17" s="247">
        <v>25000</v>
      </c>
      <c r="F17" s="248">
        <f t="shared" si="0"/>
        <v>177000</v>
      </c>
      <c r="G17" s="250">
        <v>2000</v>
      </c>
    </row>
    <row r="18" spans="2:7" s="243" customFormat="1" ht="29.25" customHeight="1">
      <c r="B18" s="491" t="s">
        <v>276</v>
      </c>
      <c r="C18" s="413" t="s">
        <v>304</v>
      </c>
      <c r="D18" s="247">
        <v>446753</v>
      </c>
      <c r="E18" s="247">
        <v>20303</v>
      </c>
      <c r="F18" s="248">
        <f t="shared" si="0"/>
        <v>426450</v>
      </c>
      <c r="G18" s="250">
        <v>0</v>
      </c>
    </row>
    <row r="19" spans="2:7" s="243" customFormat="1" ht="29.25" customHeight="1">
      <c r="B19" s="491" t="s">
        <v>277</v>
      </c>
      <c r="C19" s="497" t="s">
        <v>636</v>
      </c>
      <c r="D19" s="247">
        <v>55000</v>
      </c>
      <c r="E19" s="247">
        <v>0</v>
      </c>
      <c r="F19" s="248">
        <f t="shared" si="0"/>
        <v>55000</v>
      </c>
      <c r="G19" s="250">
        <v>0</v>
      </c>
    </row>
    <row r="20" spans="2:7" s="255" customFormat="1" ht="29.25" customHeight="1" thickBot="1">
      <c r="B20" s="251"/>
      <c r="C20" s="252" t="s">
        <v>302</v>
      </c>
      <c r="D20" s="253">
        <f>SUM(D11:D19)</f>
        <v>2293753</v>
      </c>
      <c r="E20" s="253">
        <f>SUM(E11:E19)</f>
        <v>164838</v>
      </c>
      <c r="F20" s="253">
        <f>SUM(F11:F19)</f>
        <v>2128915</v>
      </c>
      <c r="G20" s="254">
        <f>SUM(G11:G19)</f>
        <v>2000</v>
      </c>
    </row>
    <row r="21" ht="26.25" customHeight="1"/>
  </sheetData>
  <sheetProtection/>
  <mergeCells count="8">
    <mergeCell ref="B4:G4"/>
    <mergeCell ref="B5:G5"/>
    <mergeCell ref="F8:F9"/>
    <mergeCell ref="G8:G9"/>
    <mergeCell ref="D8:D9"/>
    <mergeCell ref="E8:E9"/>
    <mergeCell ref="C8:C9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" sqref="G1"/>
    </sheetView>
  </sheetViews>
  <sheetFormatPr defaultColWidth="9.125" defaultRowHeight="12.75"/>
  <cols>
    <col min="1" max="2" width="4.875" style="0" customWidth="1"/>
    <col min="3" max="3" width="4.25390625" style="0" customWidth="1"/>
    <col min="4" max="4" width="3.25390625" style="0" customWidth="1"/>
    <col min="5" max="5" width="3.00390625" style="0" customWidth="1"/>
    <col min="6" max="6" width="59.125" style="0" customWidth="1"/>
    <col min="7" max="7" width="10.375" style="0" customWidth="1"/>
  </cols>
  <sheetData>
    <row r="1" spans="1:7" ht="12.75">
      <c r="A1" s="176"/>
      <c r="B1" s="19"/>
      <c r="C1" s="19"/>
      <c r="D1" s="19"/>
      <c r="E1" s="19"/>
      <c r="F1" s="19"/>
      <c r="G1" s="590" t="s">
        <v>855</v>
      </c>
    </row>
    <row r="2" spans="1:7" ht="13.5">
      <c r="A2" s="176"/>
      <c r="B2" s="19"/>
      <c r="C2" s="19"/>
      <c r="D2" s="19"/>
      <c r="E2" s="19"/>
      <c r="F2" s="19"/>
      <c r="G2" s="589" t="s">
        <v>258</v>
      </c>
    </row>
    <row r="3" spans="1:6" ht="12.75">
      <c r="A3" s="176"/>
      <c r="B3" s="19"/>
      <c r="C3" s="19"/>
      <c r="D3" s="19"/>
      <c r="E3" s="19"/>
      <c r="F3" s="19"/>
    </row>
    <row r="4" spans="1:7" ht="42" customHeight="1">
      <c r="A4" s="1269" t="s">
        <v>786</v>
      </c>
      <c r="B4" s="1269"/>
      <c r="C4" s="1269"/>
      <c r="D4" s="1269"/>
      <c r="E4" s="1269"/>
      <c r="F4" s="1269"/>
      <c r="G4" s="1270"/>
    </row>
    <row r="5" spans="1:6" ht="10.5" customHeight="1">
      <c r="A5" s="176"/>
      <c r="B5" s="19"/>
      <c r="C5" s="19"/>
      <c r="D5" s="19"/>
      <c r="E5" s="19"/>
      <c r="F5" s="19"/>
    </row>
    <row r="6" spans="1:7" s="1112" customFormat="1" ht="15">
      <c r="A6" s="1109"/>
      <c r="B6" s="1110"/>
      <c r="C6" s="1110"/>
      <c r="D6" s="1110"/>
      <c r="E6" s="1110"/>
      <c r="F6" s="1110"/>
      <c r="G6" s="1111" t="s">
        <v>704</v>
      </c>
    </row>
    <row r="7" spans="1:7" s="1112" customFormat="1" ht="39" customHeight="1">
      <c r="A7" s="1113" t="s">
        <v>268</v>
      </c>
      <c r="B7" s="1114" t="s">
        <v>705</v>
      </c>
      <c r="C7" s="1278" t="s">
        <v>706</v>
      </c>
      <c r="D7" s="1279"/>
      <c r="E7" s="1276" t="s">
        <v>291</v>
      </c>
      <c r="F7" s="1277"/>
      <c r="G7" s="1113" t="s">
        <v>785</v>
      </c>
    </row>
    <row r="8" spans="1:6" s="84" customFormat="1" ht="24" customHeight="1">
      <c r="A8" s="1115"/>
      <c r="C8" s="1168" t="s">
        <v>411</v>
      </c>
      <c r="D8" s="1116" t="s">
        <v>285</v>
      </c>
      <c r="E8" s="1117"/>
      <c r="F8" s="1118"/>
    </row>
    <row r="9" spans="1:7" s="84" customFormat="1" ht="16.5" customHeight="1">
      <c r="A9" s="1115"/>
      <c r="B9" s="1115"/>
      <c r="C9" s="1115"/>
      <c r="D9" s="1123"/>
      <c r="E9" s="1124"/>
      <c r="F9" s="1124"/>
      <c r="G9" s="1125"/>
    </row>
    <row r="10" spans="1:6" s="84" customFormat="1" ht="23.25" customHeight="1">
      <c r="A10" s="1120" t="s">
        <v>202</v>
      </c>
      <c r="B10" s="1121" t="s">
        <v>813</v>
      </c>
      <c r="D10" s="167"/>
      <c r="E10" s="167"/>
      <c r="F10" s="167"/>
    </row>
    <row r="11" spans="1:6" s="84" customFormat="1" ht="15.75">
      <c r="A11" s="1120"/>
      <c r="B11" s="1121"/>
      <c r="D11" s="167"/>
      <c r="E11" s="167"/>
      <c r="F11" s="167"/>
    </row>
    <row r="12" spans="1:7" s="84" customFormat="1" ht="17.25" customHeight="1">
      <c r="A12" s="1120" t="s">
        <v>275</v>
      </c>
      <c r="B12" s="1121" t="s">
        <v>265</v>
      </c>
      <c r="D12" s="167"/>
      <c r="E12" s="167"/>
      <c r="F12" s="167"/>
      <c r="G12" s="1129"/>
    </row>
    <row r="13" spans="1:7" s="84" customFormat="1" ht="21.75" customHeight="1">
      <c r="A13" s="1115"/>
      <c r="B13" s="1115"/>
      <c r="C13" s="1115"/>
      <c r="D13" s="1123" t="s">
        <v>28</v>
      </c>
      <c r="E13" s="1130" t="s">
        <v>707</v>
      </c>
      <c r="F13" s="1124"/>
      <c r="G13" s="1122"/>
    </row>
    <row r="14" spans="1:7" s="84" customFormat="1" ht="15.75">
      <c r="A14" s="1115"/>
      <c r="B14" s="1115"/>
      <c r="C14" s="1115"/>
      <c r="D14" s="1123"/>
      <c r="E14" s="1130" t="s">
        <v>708</v>
      </c>
      <c r="F14" s="1124"/>
      <c r="G14" s="1122">
        <v>2000</v>
      </c>
    </row>
    <row r="15" spans="1:7" s="84" customFormat="1" ht="9" customHeight="1">
      <c r="A15" s="1115"/>
      <c r="B15" s="1115"/>
      <c r="C15" s="1115"/>
      <c r="D15" s="1123"/>
      <c r="E15" s="1130"/>
      <c r="F15" s="1124"/>
      <c r="G15" s="1131"/>
    </row>
    <row r="16" spans="1:7" s="84" customFormat="1" ht="18" customHeight="1">
      <c r="A16" s="1115"/>
      <c r="B16" s="1219" t="s">
        <v>709</v>
      </c>
      <c r="C16" s="1220"/>
      <c r="D16" s="1221"/>
      <c r="E16" s="1222"/>
      <c r="F16" s="1223"/>
      <c r="G16" s="1224">
        <f>SUM(G13:G14)</f>
        <v>2000</v>
      </c>
    </row>
    <row r="17" spans="1:7" s="84" customFormat="1" ht="7.5" customHeight="1">
      <c r="A17" s="1115"/>
      <c r="B17" s="1127"/>
      <c r="C17" s="1121"/>
      <c r="D17" s="1128"/>
      <c r="E17" s="167"/>
      <c r="F17" s="167"/>
      <c r="G17" s="167"/>
    </row>
    <row r="18" spans="1:7" s="84" customFormat="1" ht="23.25" customHeight="1">
      <c r="A18" s="1134" t="s">
        <v>710</v>
      </c>
      <c r="B18" s="1126"/>
      <c r="C18" s="1132"/>
      <c r="D18" s="1132"/>
      <c r="E18" s="1132"/>
      <c r="F18" s="1132"/>
      <c r="G18" s="1135">
        <f>+G16</f>
        <v>2000</v>
      </c>
    </row>
    <row r="19" spans="1:7" s="84" customFormat="1" ht="16.5" customHeight="1">
      <c r="A19" s="1115"/>
      <c r="B19" s="1115"/>
      <c r="C19" s="1115"/>
      <c r="D19" s="1136"/>
      <c r="E19" s="1137"/>
      <c r="F19" s="1137"/>
      <c r="G19" s="1129"/>
    </row>
    <row r="20" spans="1:6" s="84" customFormat="1" ht="23.25" customHeight="1">
      <c r="A20" s="1120" t="s">
        <v>278</v>
      </c>
      <c r="B20" s="1121" t="s">
        <v>115</v>
      </c>
      <c r="D20" s="167"/>
      <c r="E20" s="167"/>
      <c r="F20" s="167"/>
    </row>
    <row r="21" spans="1:6" s="84" customFormat="1" ht="27" customHeight="1">
      <c r="A21" s="1138"/>
      <c r="B21" s="1119" t="s">
        <v>264</v>
      </c>
      <c r="C21" s="1139" t="s">
        <v>454</v>
      </c>
      <c r="D21" s="1140"/>
      <c r="E21" s="1140"/>
      <c r="F21" s="1140"/>
    </row>
    <row r="22" spans="1:8" s="84" customFormat="1" ht="26.25" customHeight="1">
      <c r="A22" s="1138"/>
      <c r="B22" s="1141"/>
      <c r="C22" s="1141"/>
      <c r="D22" s="1142" t="s">
        <v>28</v>
      </c>
      <c r="E22" s="1124" t="s">
        <v>711</v>
      </c>
      <c r="F22" s="1140"/>
      <c r="G22" s="1129">
        <v>14000</v>
      </c>
      <c r="H22" s="1143"/>
    </row>
    <row r="23" spans="1:7" s="84" customFormat="1" ht="9" customHeight="1">
      <c r="A23" s="1138"/>
      <c r="B23" s="1144"/>
      <c r="C23" s="1144"/>
      <c r="D23" s="1142"/>
      <c r="E23" s="1124"/>
      <c r="F23" s="1140"/>
      <c r="G23" s="1129"/>
    </row>
    <row r="24" spans="1:7" s="84" customFormat="1" ht="33.75" customHeight="1">
      <c r="A24" s="1138"/>
      <c r="B24" s="1145"/>
      <c r="C24" s="1271" t="s">
        <v>712</v>
      </c>
      <c r="D24" s="1272"/>
      <c r="E24" s="1272"/>
      <c r="F24" s="1272"/>
      <c r="G24" s="1146">
        <f>SUM(G22:G23)</f>
        <v>14000</v>
      </c>
    </row>
    <row r="25" spans="1:7" s="84" customFormat="1" ht="12.75" customHeight="1">
      <c r="A25" s="1138"/>
      <c r="B25" s="1147"/>
      <c r="C25" s="1148"/>
      <c r="D25" s="1149"/>
      <c r="E25" s="1149"/>
      <c r="F25" s="1149"/>
      <c r="G25" s="1150"/>
    </row>
    <row r="26" spans="1:7" s="84" customFormat="1" ht="24" customHeight="1">
      <c r="A26" s="1115"/>
      <c r="B26" s="1119" t="s">
        <v>275</v>
      </c>
      <c r="C26" s="1139" t="s">
        <v>457</v>
      </c>
      <c r="D26" s="1140"/>
      <c r="E26" s="1140"/>
      <c r="F26" s="1140"/>
      <c r="G26" s="1129"/>
    </row>
    <row r="27" spans="1:8" s="84" customFormat="1" ht="21" customHeight="1">
      <c r="A27" s="1138"/>
      <c r="B27" s="1144"/>
      <c r="C27" s="1144"/>
      <c r="D27" s="1142" t="s">
        <v>28</v>
      </c>
      <c r="E27" s="1124" t="s">
        <v>713</v>
      </c>
      <c r="F27" s="1140"/>
      <c r="G27" s="1152">
        <v>1000</v>
      </c>
      <c r="H27" s="1143"/>
    </row>
    <row r="28" spans="1:7" s="84" customFormat="1" ht="9" customHeight="1">
      <c r="A28" s="1115"/>
      <c r="C28" s="1151"/>
      <c r="D28" s="1115"/>
      <c r="E28" s="167"/>
      <c r="F28" s="1124"/>
      <c r="G28" s="1124"/>
    </row>
    <row r="29" spans="1:7" s="84" customFormat="1" ht="17.25" customHeight="1">
      <c r="A29" s="1153"/>
      <c r="B29" s="1145"/>
      <c r="C29" s="1133" t="s">
        <v>714</v>
      </c>
      <c r="D29" s="1132"/>
      <c r="E29" s="1132"/>
      <c r="F29" s="1132"/>
      <c r="G29" s="1146">
        <f>SUM(G27:G28)</f>
        <v>1000</v>
      </c>
    </row>
    <row r="30" spans="1:7" s="84" customFormat="1" ht="21.75" customHeight="1">
      <c r="A30" s="1273" t="s">
        <v>715</v>
      </c>
      <c r="B30" s="1274"/>
      <c r="C30" s="1274"/>
      <c r="D30" s="1274"/>
      <c r="E30" s="1274"/>
      <c r="F30" s="1274"/>
      <c r="G30" s="1154">
        <f>G29+G24</f>
        <v>15000</v>
      </c>
    </row>
    <row r="31" spans="1:7" s="84" customFormat="1" ht="36" customHeight="1">
      <c r="A31" s="1275" t="s">
        <v>716</v>
      </c>
      <c r="B31" s="1274"/>
      <c r="C31" s="1274"/>
      <c r="D31" s="1274"/>
      <c r="E31" s="1274"/>
      <c r="F31" s="1274"/>
      <c r="G31" s="1154">
        <f>G30+G18</f>
        <v>17000</v>
      </c>
    </row>
    <row r="32" spans="1:6" ht="12.75">
      <c r="A32" s="176"/>
      <c r="B32" s="19"/>
      <c r="C32" s="19"/>
      <c r="D32" s="19"/>
      <c r="E32" s="19"/>
      <c r="F32" s="19"/>
    </row>
    <row r="33" spans="1:6" ht="12.75">
      <c r="A33" s="176"/>
      <c r="B33" s="19"/>
      <c r="C33" s="19"/>
      <c r="D33" s="19"/>
      <c r="E33" s="19"/>
      <c r="F33" s="19"/>
    </row>
  </sheetData>
  <sheetProtection/>
  <mergeCells count="6">
    <mergeCell ref="A4:G4"/>
    <mergeCell ref="C24:F24"/>
    <mergeCell ref="A30:F30"/>
    <mergeCell ref="A31:F31"/>
    <mergeCell ref="E7:F7"/>
    <mergeCell ref="C7:D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4.75390625" style="0" customWidth="1"/>
    <col min="4" max="5" width="3.125" style="0" customWidth="1"/>
    <col min="6" max="6" width="56.125" style="0" customWidth="1"/>
    <col min="7" max="7" width="12.75390625" style="0" customWidth="1"/>
  </cols>
  <sheetData>
    <row r="1" spans="1:5" ht="12.75">
      <c r="A1" s="19"/>
      <c r="B1" s="176"/>
      <c r="C1" s="19"/>
      <c r="D1" s="1155"/>
      <c r="E1" s="19"/>
    </row>
    <row r="2" spans="1:7" ht="12.75">
      <c r="A2" s="19"/>
      <c r="B2" s="176"/>
      <c r="C2" s="19"/>
      <c r="D2" s="1155"/>
      <c r="E2" s="19"/>
      <c r="G2" s="590" t="s">
        <v>856</v>
      </c>
    </row>
    <row r="3" spans="1:7" ht="13.5">
      <c r="A3" s="19"/>
      <c r="B3" s="176"/>
      <c r="C3" s="19"/>
      <c r="D3" s="1155"/>
      <c r="E3" s="19"/>
      <c r="G3" s="589" t="s">
        <v>258</v>
      </c>
    </row>
    <row r="4" spans="1:5" ht="12.75">
      <c r="A4" s="19"/>
      <c r="B4" s="176"/>
      <c r="C4" s="19"/>
      <c r="D4" s="19"/>
      <c r="E4" s="19"/>
    </row>
    <row r="5" spans="1:7" s="1156" customFormat="1" ht="39" customHeight="1">
      <c r="A5" s="1269" t="s">
        <v>778</v>
      </c>
      <c r="B5" s="1269"/>
      <c r="C5" s="1269"/>
      <c r="D5" s="1269"/>
      <c r="E5" s="1269"/>
      <c r="F5" s="1269"/>
      <c r="G5" s="1269"/>
    </row>
    <row r="6" spans="1:6" ht="12.75">
      <c r="A6" s="19"/>
      <c r="B6" s="176"/>
      <c r="C6" s="19"/>
      <c r="D6" s="19"/>
      <c r="E6" s="19"/>
      <c r="F6" s="19"/>
    </row>
    <row r="7" spans="1:7" s="1112" customFormat="1" ht="15">
      <c r="A7" s="1110"/>
      <c r="B7" s="1109"/>
      <c r="C7" s="1110"/>
      <c r="D7" s="1110"/>
      <c r="E7" s="1110"/>
      <c r="F7" s="1110"/>
      <c r="G7" s="1111" t="s">
        <v>704</v>
      </c>
    </row>
    <row r="8" spans="1:7" s="1112" customFormat="1" ht="42" customHeight="1">
      <c r="A8" s="1113" t="s">
        <v>268</v>
      </c>
      <c r="B8" s="1113" t="s">
        <v>705</v>
      </c>
      <c r="C8" s="1278" t="s">
        <v>706</v>
      </c>
      <c r="D8" s="1280"/>
      <c r="E8" s="1166" t="s">
        <v>42</v>
      </c>
      <c r="F8" s="1166"/>
      <c r="G8" s="1113" t="s">
        <v>785</v>
      </c>
    </row>
    <row r="9" spans="1:7" s="84" customFormat="1" ht="24" customHeight="1">
      <c r="A9" s="1157"/>
      <c r="B9" s="1158"/>
      <c r="C9" s="1159" t="s">
        <v>412</v>
      </c>
      <c r="D9" s="1116" t="s">
        <v>284</v>
      </c>
      <c r="E9" s="167"/>
      <c r="F9" s="167"/>
      <c r="G9" s="1157"/>
    </row>
    <row r="10" spans="1:7" s="84" customFormat="1" ht="13.5" customHeight="1">
      <c r="A10" s="1160"/>
      <c r="B10" s="1128"/>
      <c r="C10" s="1161"/>
      <c r="D10" s="1161"/>
      <c r="E10" s="1161"/>
      <c r="F10" s="1161"/>
      <c r="G10" s="1162"/>
    </row>
    <row r="11" spans="1:6" s="84" customFormat="1" ht="21" customHeight="1">
      <c r="A11" s="1120" t="s">
        <v>278</v>
      </c>
      <c r="B11" s="1121" t="s">
        <v>115</v>
      </c>
      <c r="D11" s="167"/>
      <c r="E11" s="167"/>
      <c r="F11" s="167"/>
    </row>
    <row r="12" spans="1:6" s="84" customFormat="1" ht="8.25" customHeight="1">
      <c r="A12" s="1115"/>
      <c r="B12" s="1163"/>
      <c r="C12" s="167"/>
      <c r="D12" s="167"/>
      <c r="E12" s="167"/>
      <c r="F12" s="167"/>
    </row>
    <row r="13" spans="1:6" s="84" customFormat="1" ht="15.75">
      <c r="A13" s="1115"/>
      <c r="B13" s="1119" t="s">
        <v>264</v>
      </c>
      <c r="C13" s="1139" t="s">
        <v>454</v>
      </c>
      <c r="D13" s="1140"/>
      <c r="E13" s="1140"/>
      <c r="F13" s="1140"/>
    </row>
    <row r="14" spans="1:8" s="84" customFormat="1" ht="26.25" customHeight="1">
      <c r="A14" s="1115"/>
      <c r="B14" s="1163"/>
      <c r="C14" s="167"/>
      <c r="D14" s="1142" t="s">
        <v>28</v>
      </c>
      <c r="E14" s="1124" t="s">
        <v>737</v>
      </c>
      <c r="F14" s="1124"/>
      <c r="G14" s="167"/>
      <c r="H14" s="167"/>
    </row>
    <row r="15" spans="1:9" s="84" customFormat="1" ht="15.75">
      <c r="A15" s="1115"/>
      <c r="B15" s="1163"/>
      <c r="C15" s="167"/>
      <c r="D15" s="1142"/>
      <c r="E15" s="1124" t="s">
        <v>718</v>
      </c>
      <c r="F15" s="1124"/>
      <c r="G15" s="1129">
        <v>714</v>
      </c>
      <c r="H15" s="167"/>
      <c r="I15" s="1129"/>
    </row>
    <row r="16" spans="1:9" s="84" customFormat="1" ht="20.25" customHeight="1">
      <c r="A16" s="1115"/>
      <c r="B16" s="1163"/>
      <c r="C16" s="167"/>
      <c r="D16" s="1142" t="s">
        <v>28</v>
      </c>
      <c r="E16" s="1124" t="s">
        <v>717</v>
      </c>
      <c r="F16" s="1124"/>
      <c r="G16" s="1129"/>
      <c r="H16" s="167"/>
      <c r="I16" s="1129"/>
    </row>
    <row r="17" spans="1:9" s="84" customFormat="1" ht="15.75">
      <c r="A17" s="1115"/>
      <c r="B17" s="1163"/>
      <c r="C17" s="167"/>
      <c r="D17" s="1142"/>
      <c r="E17" s="1124" t="s">
        <v>719</v>
      </c>
      <c r="F17" s="1124"/>
      <c r="G17" s="1129">
        <v>1786</v>
      </c>
      <c r="H17" s="167"/>
      <c r="I17" s="1129"/>
    </row>
    <row r="18" spans="1:9" s="84" customFormat="1" ht="20.25" customHeight="1">
      <c r="A18" s="1115"/>
      <c r="B18" s="1163"/>
      <c r="C18" s="167"/>
      <c r="D18" s="1142" t="s">
        <v>28</v>
      </c>
      <c r="E18" s="1124" t="s">
        <v>717</v>
      </c>
      <c r="F18" s="1124"/>
      <c r="G18" s="167"/>
      <c r="H18" s="167"/>
      <c r="I18" s="1129"/>
    </row>
    <row r="19" spans="1:9" s="84" customFormat="1" ht="15.75">
      <c r="A19" s="1115"/>
      <c r="B19" s="1163"/>
      <c r="C19" s="167"/>
      <c r="D19" s="1142"/>
      <c r="E19" s="1124" t="s">
        <v>720</v>
      </c>
      <c r="F19" s="1124"/>
      <c r="G19" s="1129">
        <v>1865</v>
      </c>
      <c r="H19" s="167"/>
      <c r="I19" s="1129"/>
    </row>
    <row r="20" spans="1:9" s="84" customFormat="1" ht="22.5" customHeight="1">
      <c r="A20" s="1115"/>
      <c r="B20" s="1163"/>
      <c r="C20" s="167"/>
      <c r="D20" s="1142" t="s">
        <v>28</v>
      </c>
      <c r="E20" s="1124" t="s">
        <v>717</v>
      </c>
      <c r="F20" s="1124"/>
      <c r="G20" s="1129"/>
      <c r="H20" s="167"/>
      <c r="I20" s="1129"/>
    </row>
    <row r="21" spans="1:9" s="84" customFormat="1" ht="18.75" customHeight="1">
      <c r="A21" s="1115"/>
      <c r="B21" s="1163"/>
      <c r="C21" s="167"/>
      <c r="D21" s="1142"/>
      <c r="E21" s="1124" t="s">
        <v>721</v>
      </c>
      <c r="F21" s="1124"/>
      <c r="G21" s="1129">
        <v>1613</v>
      </c>
      <c r="H21" s="167"/>
      <c r="I21" s="1129"/>
    </row>
    <row r="22" spans="1:9" s="84" customFormat="1" ht="22.5" customHeight="1">
      <c r="A22" s="1115"/>
      <c r="B22" s="1163"/>
      <c r="C22" s="167"/>
      <c r="D22" s="1142" t="s">
        <v>28</v>
      </c>
      <c r="E22" s="1124" t="s">
        <v>722</v>
      </c>
      <c r="F22" s="1124"/>
      <c r="G22" s="1129"/>
      <c r="H22" s="167"/>
      <c r="I22" s="1129"/>
    </row>
    <row r="23" spans="1:9" s="84" customFormat="1" ht="15.75">
      <c r="A23" s="1115"/>
      <c r="B23" s="1163"/>
      <c r="C23" s="167"/>
      <c r="D23" s="1142"/>
      <c r="E23" s="1124" t="s">
        <v>723</v>
      </c>
      <c r="F23" s="1124"/>
      <c r="G23" s="1129">
        <v>728</v>
      </c>
      <c r="H23" s="167"/>
      <c r="I23" s="1129"/>
    </row>
    <row r="24" spans="1:9" s="84" customFormat="1" ht="20.25" customHeight="1">
      <c r="A24" s="1115"/>
      <c r="B24" s="1163"/>
      <c r="C24" s="167"/>
      <c r="D24" s="1142" t="s">
        <v>28</v>
      </c>
      <c r="E24" s="1124" t="s">
        <v>724</v>
      </c>
      <c r="F24" s="1124"/>
      <c r="G24" s="1129"/>
      <c r="H24" s="167"/>
      <c r="I24" s="1129"/>
    </row>
    <row r="25" spans="1:9" s="84" customFormat="1" ht="15.75">
      <c r="A25" s="1115"/>
      <c r="B25" s="1163"/>
      <c r="C25" s="167"/>
      <c r="D25" s="1142"/>
      <c r="E25" s="1124" t="s">
        <v>725</v>
      </c>
      <c r="F25" s="1124"/>
      <c r="G25" s="1129">
        <v>1385</v>
      </c>
      <c r="H25" s="167"/>
      <c r="I25" s="1129"/>
    </row>
    <row r="26" spans="1:7" s="84" customFormat="1" ht="8.25" customHeight="1">
      <c r="A26" s="1115"/>
      <c r="B26" s="1163"/>
      <c r="C26" s="167"/>
      <c r="D26" s="1123"/>
      <c r="E26" s="1136"/>
      <c r="F26" s="167"/>
      <c r="G26" s="167"/>
    </row>
    <row r="27" spans="1:7" s="84" customFormat="1" ht="30.75" customHeight="1">
      <c r="A27" s="1115"/>
      <c r="B27" s="1145"/>
      <c r="C27" s="1271" t="s">
        <v>712</v>
      </c>
      <c r="D27" s="1272"/>
      <c r="E27" s="1272"/>
      <c r="F27" s="1272"/>
      <c r="G27" s="1146">
        <f>SUM(G15:G26)</f>
        <v>8091</v>
      </c>
    </row>
    <row r="28" spans="1:7" s="84" customFormat="1" ht="21.75" customHeight="1">
      <c r="A28" s="1138"/>
      <c r="B28" s="1147"/>
      <c r="C28" s="1148"/>
      <c r="D28" s="1149"/>
      <c r="E28" s="1149"/>
      <c r="F28" s="1149"/>
      <c r="G28" s="1150"/>
    </row>
    <row r="29" spans="1:6" s="84" customFormat="1" ht="15.75">
      <c r="A29" s="167"/>
      <c r="B29" s="1119" t="s">
        <v>272</v>
      </c>
      <c r="C29" s="1139" t="s">
        <v>456</v>
      </c>
      <c r="D29" s="1140"/>
      <c r="E29" s="1140"/>
      <c r="F29" s="1140"/>
    </row>
    <row r="30" spans="1:8" s="84" customFormat="1" ht="19.5" customHeight="1">
      <c r="A30" s="167"/>
      <c r="D30" s="1142" t="s">
        <v>28</v>
      </c>
      <c r="E30" s="1124" t="s">
        <v>787</v>
      </c>
      <c r="F30" s="1142"/>
      <c r="G30" s="1152">
        <v>20000</v>
      </c>
      <c r="H30" s="1142"/>
    </row>
    <row r="31" spans="1:6" s="84" customFormat="1" ht="10.5" customHeight="1">
      <c r="A31" s="167"/>
      <c r="B31" s="1164"/>
      <c r="C31" s="167"/>
      <c r="D31" s="167"/>
      <c r="E31" s="167"/>
      <c r="F31" s="167"/>
    </row>
    <row r="32" spans="1:7" s="84" customFormat="1" ht="21" customHeight="1">
      <c r="A32" s="1161"/>
      <c r="B32" s="1145"/>
      <c r="C32" s="1133" t="s">
        <v>788</v>
      </c>
      <c r="D32" s="1132"/>
      <c r="E32" s="1132"/>
      <c r="F32" s="1132"/>
      <c r="G32" s="1146">
        <f>SUM(G30:G31)</f>
        <v>20000</v>
      </c>
    </row>
    <row r="33" spans="1:7" s="84" customFormat="1" ht="18" customHeight="1">
      <c r="A33" s="1138"/>
      <c r="B33" s="1147"/>
      <c r="C33" s="1148"/>
      <c r="D33" s="1149"/>
      <c r="E33" s="1149"/>
      <c r="F33" s="1149"/>
      <c r="G33" s="1150"/>
    </row>
    <row r="34" spans="1:7" s="84" customFormat="1" ht="19.5" customHeight="1">
      <c r="A34" s="1138"/>
      <c r="B34" s="1236" t="s">
        <v>843</v>
      </c>
      <c r="C34" s="1281" t="s">
        <v>844</v>
      </c>
      <c r="D34" s="1282"/>
      <c r="E34" s="1282"/>
      <c r="F34" s="1282"/>
      <c r="G34" s="1150"/>
    </row>
    <row r="35" spans="1:7" s="84" customFormat="1" ht="19.5" customHeight="1">
      <c r="A35" s="1138"/>
      <c r="B35" s="1147"/>
      <c r="C35" s="1233"/>
      <c r="D35" s="1234" t="s">
        <v>28</v>
      </c>
      <c r="E35" s="1235" t="s">
        <v>846</v>
      </c>
      <c r="F35" s="1235"/>
      <c r="G35" s="1122">
        <v>10000</v>
      </c>
    </row>
    <row r="36" spans="1:7" s="84" customFormat="1" ht="21" customHeight="1">
      <c r="A36" s="1161"/>
      <c r="B36" s="1145"/>
      <c r="C36" s="1283" t="s">
        <v>845</v>
      </c>
      <c r="D36" s="1272"/>
      <c r="E36" s="1272"/>
      <c r="F36" s="1272"/>
      <c r="G36" s="1146">
        <f>SUM(G34:G35)</f>
        <v>10000</v>
      </c>
    </row>
    <row r="37" spans="1:7" s="84" customFormat="1" ht="33" customHeight="1">
      <c r="A37" s="1273" t="s">
        <v>726</v>
      </c>
      <c r="B37" s="1273"/>
      <c r="C37" s="1273"/>
      <c r="D37" s="1273"/>
      <c r="E37" s="1273"/>
      <c r="F37" s="1273"/>
      <c r="G37" s="1154">
        <f>+G27+G32+G36</f>
        <v>38091</v>
      </c>
    </row>
    <row r="38" spans="1:7" s="84" customFormat="1" ht="33" customHeight="1">
      <c r="A38" s="1275" t="s">
        <v>727</v>
      </c>
      <c r="B38" s="1275"/>
      <c r="C38" s="1275"/>
      <c r="D38" s="1275"/>
      <c r="E38" s="1275"/>
      <c r="F38" s="1275"/>
      <c r="G38" s="1154">
        <f>+G37</f>
        <v>38091</v>
      </c>
    </row>
  </sheetData>
  <sheetProtection/>
  <mergeCells count="7">
    <mergeCell ref="A5:G5"/>
    <mergeCell ref="C27:F27"/>
    <mergeCell ref="A37:F37"/>
    <mergeCell ref="A38:F38"/>
    <mergeCell ref="C8:D8"/>
    <mergeCell ref="C34:F34"/>
    <mergeCell ref="C36:F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85"/>
  <sheetViews>
    <sheetView zoomScalePageLayoutView="0" workbookViewId="0" topLeftCell="A1">
      <selection activeCell="D1" sqref="D1"/>
    </sheetView>
  </sheetViews>
  <sheetFormatPr defaultColWidth="11.375" defaultRowHeight="12.75"/>
  <cols>
    <col min="1" max="1" width="6.25390625" style="46" customWidth="1"/>
    <col min="2" max="2" width="7.875" style="46" customWidth="1"/>
    <col min="3" max="3" width="71.375" style="46" customWidth="1"/>
    <col min="4" max="4" width="17.875" style="46" customWidth="1"/>
    <col min="5" max="16384" width="11.375" style="46" customWidth="1"/>
  </cols>
  <sheetData>
    <row r="1" spans="3:4" ht="15">
      <c r="C1" s="154"/>
      <c r="D1" s="154" t="s">
        <v>857</v>
      </c>
    </row>
    <row r="2" spans="3:4" ht="15">
      <c r="C2" s="152"/>
      <c r="D2" s="152" t="s">
        <v>258</v>
      </c>
    </row>
    <row r="3" spans="3:4" ht="15">
      <c r="C3" s="152"/>
      <c r="D3" s="152"/>
    </row>
    <row r="4" spans="2:4" s="294" customFormat="1" ht="16.5">
      <c r="B4" s="1284" t="s">
        <v>776</v>
      </c>
      <c r="C4" s="1284"/>
      <c r="D4" s="1284"/>
    </row>
    <row r="5" s="257" customFormat="1" ht="15"/>
    <row r="6" s="257" customFormat="1" ht="15.75" thickBot="1">
      <c r="D6" s="306" t="s">
        <v>32</v>
      </c>
    </row>
    <row r="7" spans="2:4" s="258" customFormat="1" ht="36.75" customHeight="1" thickBot="1">
      <c r="B7" s="303" t="s">
        <v>199</v>
      </c>
      <c r="C7" s="304" t="s">
        <v>269</v>
      </c>
      <c r="D7" s="305" t="s">
        <v>777</v>
      </c>
    </row>
    <row r="8" spans="2:4" s="262" customFormat="1" ht="4.5" customHeight="1">
      <c r="B8" s="295"/>
      <c r="C8" s="296"/>
      <c r="D8" s="297"/>
    </row>
    <row r="9" spans="2:4" s="266" customFormat="1" ht="18" customHeight="1">
      <c r="B9" s="263" t="s">
        <v>202</v>
      </c>
      <c r="C9" s="264" t="s">
        <v>83</v>
      </c>
      <c r="D9" s="265"/>
    </row>
    <row r="10" spans="2:4" s="504" customFormat="1" ht="21" customHeight="1">
      <c r="B10" s="501" t="s">
        <v>263</v>
      </c>
      <c r="C10" s="515" t="s">
        <v>500</v>
      </c>
      <c r="D10" s="532">
        <v>8473</v>
      </c>
    </row>
    <row r="11" spans="2:4" s="504" customFormat="1" ht="21" customHeight="1">
      <c r="B11" s="501" t="s">
        <v>264</v>
      </c>
      <c r="C11" s="533" t="s">
        <v>505</v>
      </c>
      <c r="D11" s="532"/>
    </row>
    <row r="12" spans="2:4" s="504" customFormat="1" ht="21" customHeight="1">
      <c r="B12" s="501" t="s">
        <v>266</v>
      </c>
      <c r="C12" s="533" t="s">
        <v>501</v>
      </c>
      <c r="D12" s="534">
        <v>156365</v>
      </c>
    </row>
    <row r="13" spans="2:4" s="504" customFormat="1" ht="21" customHeight="1">
      <c r="B13" s="501" t="s">
        <v>267</v>
      </c>
      <c r="C13" s="535" t="s">
        <v>502</v>
      </c>
      <c r="D13" s="534"/>
    </row>
    <row r="14" spans="2:4" s="266" customFormat="1" ht="22.5" customHeight="1">
      <c r="B14" s="269"/>
      <c r="C14" s="300" t="s">
        <v>85</v>
      </c>
      <c r="D14" s="301">
        <f>SUM(D10:D13)</f>
        <v>164838</v>
      </c>
    </row>
    <row r="15" spans="2:4" s="262" customFormat="1" ht="22.5" customHeight="1">
      <c r="B15" s="501" t="s">
        <v>272</v>
      </c>
      <c r="C15" s="537" t="s">
        <v>515</v>
      </c>
      <c r="D15" s="562">
        <v>0</v>
      </c>
    </row>
    <row r="16" spans="2:4" s="262" customFormat="1" ht="16.5" customHeight="1">
      <c r="B16" s="267"/>
      <c r="C16" s="536" t="s">
        <v>516</v>
      </c>
      <c r="D16" s="302"/>
    </row>
    <row r="17" spans="2:4" s="266" customFormat="1" ht="19.5" customHeight="1">
      <c r="B17" s="270"/>
      <c r="C17" s="271" t="s">
        <v>86</v>
      </c>
      <c r="D17" s="500">
        <f>+D16</f>
        <v>0</v>
      </c>
    </row>
    <row r="18" spans="2:4" s="266" customFormat="1" ht="22.5" customHeight="1">
      <c r="B18" s="272"/>
      <c r="C18" s="273" t="s">
        <v>87</v>
      </c>
      <c r="D18" s="301">
        <f>+D17+D14</f>
        <v>164838</v>
      </c>
    </row>
    <row r="19" spans="2:4" s="262" customFormat="1" ht="11.25" customHeight="1">
      <c r="B19" s="259"/>
      <c r="C19" s="268"/>
      <c r="D19" s="261"/>
    </row>
    <row r="20" spans="2:4" s="266" customFormat="1" ht="15.75">
      <c r="B20" s="263" t="s">
        <v>31</v>
      </c>
      <c r="C20" s="264" t="s">
        <v>84</v>
      </c>
      <c r="D20" s="274"/>
    </row>
    <row r="21" spans="2:4" s="504" customFormat="1" ht="21.75" customHeight="1">
      <c r="B21" s="501" t="s">
        <v>263</v>
      </c>
      <c r="C21" s="513" t="s">
        <v>500</v>
      </c>
      <c r="D21" s="506"/>
    </row>
    <row r="22" spans="2:4" s="511" customFormat="1" ht="21.75" customHeight="1">
      <c r="B22" s="508"/>
      <c r="C22" s="509" t="s">
        <v>508</v>
      </c>
      <c r="D22" s="510"/>
    </row>
    <row r="23" spans="2:4" s="262" customFormat="1" ht="14.25" customHeight="1">
      <c r="B23" s="267"/>
      <c r="C23" s="509" t="s">
        <v>509</v>
      </c>
      <c r="D23" s="265">
        <v>293229</v>
      </c>
    </row>
    <row r="24" spans="2:4" s="511" customFormat="1" ht="14.25" customHeight="1">
      <c r="B24" s="508"/>
      <c r="C24" s="509" t="s">
        <v>3</v>
      </c>
      <c r="D24" s="510">
        <v>739550</v>
      </c>
    </row>
    <row r="25" spans="2:4" s="511" customFormat="1" ht="14.25" customHeight="1">
      <c r="B25" s="508"/>
      <c r="C25" s="509" t="s">
        <v>623</v>
      </c>
      <c r="D25" s="510"/>
    </row>
    <row r="26" spans="2:4" s="511" customFormat="1" ht="14.25" customHeight="1">
      <c r="B26" s="508"/>
      <c r="C26" s="960" t="s">
        <v>622</v>
      </c>
      <c r="D26" s="510">
        <v>961567</v>
      </c>
    </row>
    <row r="27" spans="2:4" s="511" customFormat="1" ht="14.25" customHeight="1">
      <c r="B27" s="508"/>
      <c r="C27" s="509" t="s">
        <v>510</v>
      </c>
      <c r="D27" s="519">
        <v>43139</v>
      </c>
    </row>
    <row r="28" spans="2:4" s="511" customFormat="1" ht="21.75" customHeight="1">
      <c r="B28" s="508"/>
      <c r="C28" s="514" t="s">
        <v>312</v>
      </c>
      <c r="D28" s="519">
        <f>SUM(D22:D27)</f>
        <v>2037485</v>
      </c>
    </row>
    <row r="29" spans="2:4" s="511" customFormat="1" ht="21.75" customHeight="1">
      <c r="B29" s="508"/>
      <c r="C29" s="528" t="s">
        <v>511</v>
      </c>
      <c r="D29" s="518">
        <v>18513</v>
      </c>
    </row>
    <row r="30" spans="2:4" s="504" customFormat="1" ht="21.75" customHeight="1">
      <c r="B30" s="501"/>
      <c r="C30" s="515" t="s">
        <v>331</v>
      </c>
      <c r="D30" s="516">
        <f>+D29+D28</f>
        <v>2055998</v>
      </c>
    </row>
    <row r="31" spans="2:4" s="504" customFormat="1" ht="24" customHeight="1">
      <c r="B31" s="501" t="s">
        <v>264</v>
      </c>
      <c r="C31" s="523" t="s">
        <v>505</v>
      </c>
      <c r="D31" s="503"/>
    </row>
    <row r="32" spans="2:4" s="511" customFormat="1" ht="21.75" customHeight="1">
      <c r="B32" s="508"/>
      <c r="C32" s="524" t="s">
        <v>503</v>
      </c>
      <c r="D32" s="519">
        <v>285000</v>
      </c>
    </row>
    <row r="33" spans="2:4" s="511" customFormat="1" ht="18" customHeight="1">
      <c r="B33" s="508"/>
      <c r="C33" s="521" t="s">
        <v>814</v>
      </c>
      <c r="D33" s="517">
        <v>1100000</v>
      </c>
    </row>
    <row r="34" spans="2:4" s="511" customFormat="1" ht="13.5" customHeight="1">
      <c r="B34" s="508"/>
      <c r="C34" s="512" t="s">
        <v>815</v>
      </c>
      <c r="D34" s="510">
        <v>50000</v>
      </c>
    </row>
    <row r="35" spans="2:4" s="511" customFormat="1" ht="1.5" customHeight="1">
      <c r="B35" s="508"/>
      <c r="C35" s="522"/>
      <c r="D35" s="519"/>
    </row>
    <row r="36" spans="2:4" s="511" customFormat="1" ht="18.75" customHeight="1">
      <c r="B36" s="508"/>
      <c r="C36" s="529" t="s">
        <v>504</v>
      </c>
      <c r="D36" s="520">
        <v>4500</v>
      </c>
    </row>
    <row r="37" spans="2:4" s="507" customFormat="1" ht="20.25" customHeight="1">
      <c r="B37" s="505"/>
      <c r="C37" s="515" t="s">
        <v>330</v>
      </c>
      <c r="D37" s="516">
        <f>SUM(D31:D36)</f>
        <v>1439500</v>
      </c>
    </row>
    <row r="38" spans="2:4" s="507" customFormat="1" ht="24.75" customHeight="1">
      <c r="B38" s="505" t="s">
        <v>266</v>
      </c>
      <c r="C38" s="525" t="s">
        <v>501</v>
      </c>
      <c r="D38" s="506"/>
    </row>
    <row r="39" spans="2:4" s="511" customFormat="1" ht="12.75" customHeight="1">
      <c r="B39" s="508"/>
      <c r="C39" s="574" t="s">
        <v>624</v>
      </c>
      <c r="D39" s="516">
        <v>31189</v>
      </c>
    </row>
    <row r="40" spans="2:4" s="504" customFormat="1" ht="27.75" customHeight="1" hidden="1">
      <c r="B40" s="501" t="s">
        <v>267</v>
      </c>
      <c r="C40" s="526" t="s">
        <v>502</v>
      </c>
      <c r="D40" s="506"/>
    </row>
    <row r="41" spans="2:4" s="511" customFormat="1" ht="18.75" customHeight="1" hidden="1">
      <c r="B41" s="508"/>
      <c r="C41" s="527" t="s">
        <v>506</v>
      </c>
      <c r="D41" s="519"/>
    </row>
    <row r="42" spans="2:4" s="511" customFormat="1" ht="18.75" customHeight="1" hidden="1">
      <c r="B42" s="508"/>
      <c r="C42" s="531" t="s">
        <v>507</v>
      </c>
      <c r="D42" s="518"/>
    </row>
    <row r="43" spans="2:4" s="504" customFormat="1" ht="24" customHeight="1" hidden="1">
      <c r="B43" s="501"/>
      <c r="C43" s="578" t="s">
        <v>358</v>
      </c>
      <c r="D43" s="506">
        <f>SUM(D41:D42)</f>
        <v>0</v>
      </c>
    </row>
    <row r="44" spans="2:4" s="504" customFormat="1" ht="24" customHeight="1">
      <c r="B44" s="501" t="s">
        <v>267</v>
      </c>
      <c r="C44" s="1216" t="s">
        <v>502</v>
      </c>
      <c r="D44" s="506"/>
    </row>
    <row r="45" spans="2:4" s="504" customFormat="1" ht="15.75">
      <c r="B45" s="501"/>
      <c r="C45" s="574" t="s">
        <v>752</v>
      </c>
      <c r="D45" s="516">
        <v>0</v>
      </c>
    </row>
    <row r="46" spans="2:4" s="266" customFormat="1" ht="24" customHeight="1">
      <c r="B46" s="269"/>
      <c r="C46" s="300" t="s">
        <v>88</v>
      </c>
      <c r="D46" s="301">
        <f>+D43+D39+D37+D30+D45</f>
        <v>3526687</v>
      </c>
    </row>
    <row r="47" spans="2:4" s="504" customFormat="1" ht="21" customHeight="1">
      <c r="B47" s="501" t="s">
        <v>272</v>
      </c>
      <c r="C47" s="537" t="s">
        <v>515</v>
      </c>
      <c r="D47" s="538"/>
    </row>
    <row r="48" spans="2:4" s="511" customFormat="1" ht="18.75" customHeight="1">
      <c r="B48" s="508"/>
      <c r="C48" s="536" t="s">
        <v>516</v>
      </c>
      <c r="D48" s="520">
        <v>50000</v>
      </c>
    </row>
    <row r="49" spans="2:4" s="504" customFormat="1" ht="24" customHeight="1">
      <c r="B49" s="501"/>
      <c r="C49" s="300" t="s">
        <v>86</v>
      </c>
      <c r="D49" s="516">
        <f>+D48</f>
        <v>50000</v>
      </c>
    </row>
    <row r="50" spans="2:4" s="266" customFormat="1" ht="21" customHeight="1">
      <c r="B50" s="275"/>
      <c r="C50" s="300" t="s">
        <v>179</v>
      </c>
      <c r="D50" s="301">
        <f>+D49+D46</f>
        <v>3576687</v>
      </c>
    </row>
    <row r="51" spans="2:4" s="266" customFormat="1" ht="21.75" customHeight="1" thickBot="1">
      <c r="B51" s="276"/>
      <c r="C51" s="298" t="s">
        <v>89</v>
      </c>
      <c r="D51" s="299">
        <f>+D50+D18</f>
        <v>3741525</v>
      </c>
    </row>
    <row r="52" spans="2:4" s="262" customFormat="1" ht="27" customHeight="1">
      <c r="B52" s="260"/>
      <c r="C52" s="277"/>
      <c r="D52" s="278"/>
    </row>
    <row r="53" spans="2:4" s="257" customFormat="1" ht="27.75" customHeight="1">
      <c r="B53" s="279"/>
      <c r="C53" s="279"/>
      <c r="D53" s="279"/>
    </row>
    <row r="54" s="257" customFormat="1" ht="15.75" thickBot="1">
      <c r="D54" s="306" t="s">
        <v>32</v>
      </c>
    </row>
    <row r="55" spans="2:4" s="258" customFormat="1" ht="30" thickBot="1">
      <c r="B55" s="303" t="s">
        <v>199</v>
      </c>
      <c r="C55" s="304" t="s">
        <v>269</v>
      </c>
      <c r="D55" s="305" t="s">
        <v>777</v>
      </c>
    </row>
    <row r="56" spans="2:4" s="257" customFormat="1" ht="15">
      <c r="B56" s="281"/>
      <c r="C56" s="282"/>
      <c r="D56" s="283"/>
    </row>
    <row r="57" spans="2:4" s="262" customFormat="1" ht="15.75">
      <c r="B57" s="284" t="s">
        <v>58</v>
      </c>
      <c r="C57" s="264" t="s">
        <v>90</v>
      </c>
      <c r="D57" s="261"/>
    </row>
    <row r="58" spans="2:4" s="504" customFormat="1" ht="21" customHeight="1">
      <c r="B58" s="501" t="s">
        <v>263</v>
      </c>
      <c r="C58" s="539" t="s">
        <v>517</v>
      </c>
      <c r="D58" s="538">
        <v>1359342</v>
      </c>
    </row>
    <row r="59" spans="2:4" s="504" customFormat="1" ht="21" customHeight="1">
      <c r="B59" s="501" t="s">
        <v>264</v>
      </c>
      <c r="C59" s="539" t="s">
        <v>702</v>
      </c>
      <c r="D59" s="538">
        <v>293041</v>
      </c>
    </row>
    <row r="60" spans="2:4" s="504" customFormat="1" ht="21" customHeight="1">
      <c r="B60" s="501" t="s">
        <v>266</v>
      </c>
      <c r="C60" s="539" t="s">
        <v>518</v>
      </c>
      <c r="D60" s="538">
        <v>639370</v>
      </c>
    </row>
    <row r="61" spans="2:4" s="266" customFormat="1" ht="24" customHeight="1">
      <c r="B61" s="269"/>
      <c r="C61" s="288" t="s">
        <v>91</v>
      </c>
      <c r="D61" s="301">
        <v>2291753</v>
      </c>
    </row>
    <row r="62" spans="2:4" s="266" customFormat="1" ht="24" customHeight="1">
      <c r="B62" s="269"/>
      <c r="C62" s="285" t="s">
        <v>92</v>
      </c>
      <c r="D62" s="286">
        <v>0</v>
      </c>
    </row>
    <row r="63" spans="2:4" s="266" customFormat="1" ht="24" customHeight="1">
      <c r="B63" s="287"/>
      <c r="C63" s="288" t="s">
        <v>93</v>
      </c>
      <c r="D63" s="286">
        <f>+D62+D61</f>
        <v>2291753</v>
      </c>
    </row>
    <row r="64" spans="2:4" s="266" customFormat="1" ht="25.5" customHeight="1">
      <c r="B64" s="289" t="s">
        <v>31</v>
      </c>
      <c r="C64" s="290" t="s">
        <v>94</v>
      </c>
      <c r="D64" s="274"/>
    </row>
    <row r="65" spans="2:4" s="504" customFormat="1" ht="21" customHeight="1">
      <c r="B65" s="501" t="s">
        <v>263</v>
      </c>
      <c r="C65" s="539" t="s">
        <v>517</v>
      </c>
      <c r="D65" s="538">
        <v>95249</v>
      </c>
    </row>
    <row r="66" spans="2:4" s="504" customFormat="1" ht="21" customHeight="1">
      <c r="B66" s="501" t="s">
        <v>264</v>
      </c>
      <c r="C66" s="539" t="s">
        <v>702</v>
      </c>
      <c r="D66" s="538">
        <v>19601</v>
      </c>
    </row>
    <row r="67" spans="2:4" s="504" customFormat="1" ht="21" customHeight="1">
      <c r="B67" s="501" t="s">
        <v>266</v>
      </c>
      <c r="C67" s="539" t="s">
        <v>518</v>
      </c>
      <c r="D67" s="538">
        <v>200040</v>
      </c>
    </row>
    <row r="68" spans="2:4" s="504" customFormat="1" ht="21" customHeight="1">
      <c r="B68" s="501" t="s">
        <v>267</v>
      </c>
      <c r="C68" s="539" t="s">
        <v>519</v>
      </c>
      <c r="D68" s="538">
        <v>182000</v>
      </c>
    </row>
    <row r="69" spans="2:4" s="504" customFormat="1" ht="21" customHeight="1">
      <c r="B69" s="501" t="s">
        <v>272</v>
      </c>
      <c r="C69" s="537" t="s">
        <v>520</v>
      </c>
      <c r="D69" s="538"/>
    </row>
    <row r="70" spans="2:4" s="543" customFormat="1" ht="18.75" customHeight="1">
      <c r="B70" s="540"/>
      <c r="C70" s="1031" t="s">
        <v>559</v>
      </c>
      <c r="D70" s="1032">
        <v>551714</v>
      </c>
    </row>
    <row r="71" spans="2:4" s="543" customFormat="1" ht="18.75" customHeight="1">
      <c r="B71" s="540"/>
      <c r="C71" s="541" t="s">
        <v>560</v>
      </c>
      <c r="D71" s="542">
        <v>0</v>
      </c>
    </row>
    <row r="72" spans="2:4" s="543" customFormat="1" ht="18.75" customHeight="1">
      <c r="B72" s="544"/>
      <c r="C72" s="545" t="s">
        <v>561</v>
      </c>
      <c r="D72" s="546">
        <v>327549</v>
      </c>
    </row>
    <row r="73" spans="2:4" s="543" customFormat="1" ht="18.75" customHeight="1">
      <c r="B73" s="544"/>
      <c r="C73" s="547" t="s">
        <v>562</v>
      </c>
      <c r="D73" s="548">
        <v>73619</v>
      </c>
    </row>
    <row r="74" spans="2:4" s="504" customFormat="1" ht="21" customHeight="1">
      <c r="B74" s="501"/>
      <c r="C74" s="539" t="s">
        <v>434</v>
      </c>
      <c r="D74" s="538">
        <f>SUM(D70:D73)</f>
        <v>952882</v>
      </c>
    </row>
    <row r="75" spans="2:4" s="266" customFormat="1" ht="20.25" customHeight="1">
      <c r="B75" s="269"/>
      <c r="C75" s="288" t="s">
        <v>91</v>
      </c>
      <c r="D75" s="301">
        <f>+D74+D68+D67+D66+D65</f>
        <v>1449772</v>
      </c>
    </row>
    <row r="76" spans="2:4" s="262" customFormat="1" ht="22.5" customHeight="1">
      <c r="B76" s="291"/>
      <c r="C76" s="285" t="s">
        <v>95</v>
      </c>
      <c r="D76" s="274">
        <v>0</v>
      </c>
    </row>
    <row r="77" spans="2:4" s="266" customFormat="1" ht="24" customHeight="1">
      <c r="B77" s="269"/>
      <c r="C77" s="300" t="s">
        <v>97</v>
      </c>
      <c r="D77" s="301">
        <f>+D76+D75</f>
        <v>1449772</v>
      </c>
    </row>
    <row r="78" spans="2:4" s="266" customFormat="1" ht="23.25" customHeight="1" thickBot="1">
      <c r="B78" s="276"/>
      <c r="C78" s="307" t="s">
        <v>96</v>
      </c>
      <c r="D78" s="299">
        <f>+D77+D63</f>
        <v>3741525</v>
      </c>
    </row>
    <row r="79" s="257" customFormat="1" ht="15">
      <c r="D79" s="280"/>
    </row>
    <row r="80" spans="3:4" s="257" customFormat="1" ht="15">
      <c r="C80" s="292"/>
      <c r="D80" s="293"/>
    </row>
    <row r="81" s="257" customFormat="1" ht="15">
      <c r="D81" s="280"/>
    </row>
    <row r="82" s="257" customFormat="1" ht="15">
      <c r="D82" s="280"/>
    </row>
    <row r="83" s="257" customFormat="1" ht="15">
      <c r="D83" s="280"/>
    </row>
    <row r="84" s="257" customFormat="1" ht="15">
      <c r="D84" s="280"/>
    </row>
    <row r="85" s="257" customFormat="1" ht="15">
      <c r="D85" s="280"/>
    </row>
  </sheetData>
  <sheetProtection/>
  <mergeCells count="1">
    <mergeCell ref="B4:D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Ózd</dc:creator>
  <cp:keywords/>
  <dc:description/>
  <cp:lastModifiedBy>Pap Béláné</cp:lastModifiedBy>
  <cp:lastPrinted>2018-02-23T07:50:37Z</cp:lastPrinted>
  <dcterms:created xsi:type="dcterms:W3CDTF">2011-02-09T10:03:40Z</dcterms:created>
  <dcterms:modified xsi:type="dcterms:W3CDTF">2018-02-23T10:05:01Z</dcterms:modified>
  <cp:category/>
  <cp:version/>
  <cp:contentType/>
  <cp:contentStatus/>
</cp:coreProperties>
</file>