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21720" windowHeight="12225" tabRatio="973" firstSheet="2" activeTab="3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KV_1.1.sz.mell.!$A$1:$C$164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KV_1.sz.tájékoztató_t.!$A$1:$E$150</definedName>
    <definedName name="_xlnm.Print_Area" localSheetId="51">KV_7.sz.tájékoztató_t.!$A$2:$E$40</definedName>
  </definedNames>
  <calcPr calcId="181029" fullCalcOnLoad="1"/>
</workbook>
</file>

<file path=xl/calcChain.xml><?xml version="1.0" encoding="utf-8"?>
<calcChain xmlns="http://schemas.openxmlformats.org/spreadsheetml/2006/main">
  <c r="E147" i="1"/>
  <c r="E145"/>
  <c r="D116"/>
  <c r="E124"/>
  <c r="E122"/>
  <c r="E120"/>
  <c r="E118"/>
  <c r="E117"/>
  <c r="E116"/>
  <c r="E100"/>
  <c r="E101"/>
  <c r="E102"/>
  <c r="E103"/>
  <c r="E99"/>
  <c r="E60"/>
  <c r="E57"/>
  <c r="E78"/>
  <c r="E77"/>
  <c r="E91"/>
  <c r="E64"/>
  <c r="E65"/>
  <c r="E66"/>
  <c r="E63"/>
  <c r="E62"/>
  <c r="E53"/>
  <c r="E54"/>
  <c r="E55"/>
  <c r="E56"/>
  <c r="E52"/>
  <c r="E51"/>
  <c r="E41"/>
  <c r="E42"/>
  <c r="E43"/>
  <c r="E44"/>
  <c r="E45"/>
  <c r="E46"/>
  <c r="E47"/>
  <c r="E48"/>
  <c r="E49"/>
  <c r="E50"/>
  <c r="E40"/>
  <c r="E39"/>
  <c r="E33"/>
  <c r="E34"/>
  <c r="E35"/>
  <c r="E36"/>
  <c r="E37"/>
  <c r="E38"/>
  <c r="E32"/>
  <c r="E31"/>
  <c r="E26"/>
  <c r="E27"/>
  <c r="E28"/>
  <c r="E29"/>
  <c r="E25"/>
  <c r="E24"/>
  <c r="E19"/>
  <c r="E20"/>
  <c r="E21"/>
  <c r="E22"/>
  <c r="E18"/>
  <c r="E12"/>
  <c r="E13"/>
  <c r="E14"/>
  <c r="E15"/>
  <c r="E16"/>
  <c r="E11"/>
  <c r="E10"/>
  <c r="G34" i="63"/>
  <c r="G35"/>
  <c r="G36"/>
  <c r="G37"/>
  <c r="G38"/>
  <c r="G33"/>
  <c r="F38"/>
  <c r="B38"/>
  <c r="G21"/>
  <c r="G22"/>
  <c r="G23"/>
  <c r="G24"/>
  <c r="G25"/>
  <c r="G26"/>
  <c r="G27"/>
  <c r="G28"/>
  <c r="G29"/>
  <c r="G8"/>
  <c r="B2" i="64"/>
  <c r="F6"/>
  <c r="F8"/>
  <c r="F9"/>
  <c r="F10"/>
  <c r="F13"/>
  <c r="F11"/>
  <c r="F12"/>
  <c r="B13"/>
  <c r="D13"/>
  <c r="E13"/>
  <c r="D51" i="140"/>
  <c r="D57"/>
  <c r="D41"/>
  <c r="D36"/>
  <c r="E60"/>
  <c r="E59"/>
  <c r="E58"/>
  <c r="E56"/>
  <c r="E55"/>
  <c r="E54"/>
  <c r="E53"/>
  <c r="E52"/>
  <c r="E51"/>
  <c r="E50"/>
  <c r="E49"/>
  <c r="E48"/>
  <c r="E47"/>
  <c r="E46"/>
  <c r="D45"/>
  <c r="E41"/>
  <c r="E40"/>
  <c r="E39"/>
  <c r="D38"/>
  <c r="E38"/>
  <c r="E36"/>
  <c r="E35"/>
  <c r="E34"/>
  <c r="E33"/>
  <c r="E32"/>
  <c r="E31"/>
  <c r="E30"/>
  <c r="E29"/>
  <c r="E28"/>
  <c r="E27"/>
  <c r="E26"/>
  <c r="E25"/>
  <c r="E24"/>
  <c r="E23"/>
  <c r="E22"/>
  <c r="E21"/>
  <c r="D20"/>
  <c r="E20"/>
  <c r="E19"/>
  <c r="E18"/>
  <c r="E17"/>
  <c r="E16"/>
  <c r="E15"/>
  <c r="E14"/>
  <c r="E13"/>
  <c r="E12"/>
  <c r="E11"/>
  <c r="E10"/>
  <c r="E9"/>
  <c r="D8"/>
  <c r="E59" i="79"/>
  <c r="E60"/>
  <c r="E61"/>
  <c r="E52"/>
  <c r="E53"/>
  <c r="E54"/>
  <c r="E55"/>
  <c r="E56"/>
  <c r="E57"/>
  <c r="E58"/>
  <c r="D58"/>
  <c r="E48"/>
  <c r="E49"/>
  <c r="E50"/>
  <c r="E51"/>
  <c r="E47"/>
  <c r="E46"/>
  <c r="D46"/>
  <c r="D42"/>
  <c r="D38"/>
  <c r="D37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8"/>
  <c r="D8"/>
  <c r="D20"/>
  <c r="E142" i="3"/>
  <c r="E111"/>
  <c r="D111"/>
  <c r="D119"/>
  <c r="E119"/>
  <c r="E114"/>
  <c r="E118"/>
  <c r="E120"/>
  <c r="E121"/>
  <c r="E122"/>
  <c r="E123"/>
  <c r="E124"/>
  <c r="E125"/>
  <c r="E126"/>
  <c r="E127"/>
  <c r="E117"/>
  <c r="E115"/>
  <c r="E95"/>
  <c r="E96"/>
  <c r="E93"/>
  <c r="E97"/>
  <c r="E98"/>
  <c r="E94"/>
  <c r="E14"/>
  <c r="E16"/>
  <c r="E17"/>
  <c r="E18"/>
  <c r="E19"/>
  <c r="E20"/>
  <c r="E21"/>
  <c r="E22"/>
  <c r="E23"/>
  <c r="E24"/>
  <c r="E25"/>
  <c r="E26"/>
  <c r="E27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60"/>
  <c r="E61"/>
  <c r="E62"/>
  <c r="E63"/>
  <c r="E64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"/>
  <c r="E10"/>
  <c r="E11"/>
  <c r="E12"/>
  <c r="E13"/>
  <c r="E8"/>
  <c r="E146"/>
  <c r="E140"/>
  <c r="E154"/>
  <c r="E133"/>
  <c r="E129"/>
  <c r="D146"/>
  <c r="D140"/>
  <c r="D154"/>
  <c r="D133"/>
  <c r="D129"/>
  <c r="D114"/>
  <c r="D93"/>
  <c r="D82"/>
  <c r="D78"/>
  <c r="D75"/>
  <c r="D70"/>
  <c r="D66"/>
  <c r="D89"/>
  <c r="D60"/>
  <c r="D55"/>
  <c r="D49"/>
  <c r="D37"/>
  <c r="D29"/>
  <c r="D22"/>
  <c r="D15"/>
  <c r="E15"/>
  <c r="D8"/>
  <c r="E150" i="1"/>
  <c r="E138"/>
  <c r="E134"/>
  <c r="E158"/>
  <c r="E95"/>
  <c r="E162"/>
  <c r="E84"/>
  <c r="E80"/>
  <c r="E72"/>
  <c r="E68"/>
  <c r="D150"/>
  <c r="D145"/>
  <c r="D158"/>
  <c r="D164"/>
  <c r="D138"/>
  <c r="D134"/>
  <c r="D119"/>
  <c r="E119"/>
  <c r="D98"/>
  <c r="E98"/>
  <c r="D95"/>
  <c r="D84"/>
  <c r="D80"/>
  <c r="D77"/>
  <c r="D72"/>
  <c r="D68"/>
  <c r="D91"/>
  <c r="D62"/>
  <c r="D57"/>
  <c r="D51"/>
  <c r="D39"/>
  <c r="D31"/>
  <c r="D24"/>
  <c r="D17"/>
  <c r="E17"/>
  <c r="E67"/>
  <c r="D10"/>
  <c r="B30" i="63"/>
  <c r="F20"/>
  <c r="G20"/>
  <c r="C3" i="172"/>
  <c r="B1"/>
  <c r="D1"/>
  <c r="C25"/>
  <c r="C8" i="130"/>
  <c r="C96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89"/>
  <c r="A1" i="71"/>
  <c r="B2" i="63"/>
  <c r="B2" i="78"/>
  <c r="B2" i="77"/>
  <c r="B2" i="62"/>
  <c r="B36" i="134"/>
  <c r="B35"/>
  <c r="B34"/>
  <c r="B33"/>
  <c r="B32"/>
  <c r="B31"/>
  <c r="B30"/>
  <c r="B29"/>
  <c r="B27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/>
  <c r="B2" i="125"/>
  <c r="B2" i="126"/>
  <c r="B2" i="127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" i="3"/>
  <c r="B28" i="134"/>
  <c r="A2" i="128"/>
  <c r="C6"/>
  <c r="C29"/>
  <c r="D6"/>
  <c r="D29"/>
  <c r="E6"/>
  <c r="E29"/>
  <c r="C11"/>
  <c r="C23"/>
  <c r="C25"/>
  <c r="D12"/>
  <c r="D11"/>
  <c r="D23"/>
  <c r="D25"/>
  <c r="E12"/>
  <c r="E11"/>
  <c r="E23"/>
  <c r="E25"/>
  <c r="C32"/>
  <c r="C36"/>
  <c r="C38"/>
  <c r="D32"/>
  <c r="D36"/>
  <c r="D38"/>
  <c r="E32"/>
  <c r="E36"/>
  <c r="E38"/>
  <c r="A2" i="70"/>
  <c r="D39"/>
  <c r="A2" i="24"/>
  <c r="O6"/>
  <c r="O7"/>
  <c r="O8"/>
  <c r="O9"/>
  <c r="O10"/>
  <c r="O11"/>
  <c r="O12"/>
  <c r="O13"/>
  <c r="O14"/>
  <c r="C15"/>
  <c r="C27"/>
  <c r="D15"/>
  <c r="E15"/>
  <c r="F15"/>
  <c r="G15"/>
  <c r="G27"/>
  <c r="H15"/>
  <c r="H27"/>
  <c r="I15"/>
  <c r="J15"/>
  <c r="J27"/>
  <c r="K15"/>
  <c r="L15"/>
  <c r="L27"/>
  <c r="M15"/>
  <c r="M27"/>
  <c r="N15"/>
  <c r="O17"/>
  <c r="O18"/>
  <c r="O19"/>
  <c r="O20"/>
  <c r="O21"/>
  <c r="O22"/>
  <c r="O23"/>
  <c r="O24"/>
  <c r="O25"/>
  <c r="C26"/>
  <c r="D26"/>
  <c r="E26"/>
  <c r="F26"/>
  <c r="F27"/>
  <c r="G26"/>
  <c r="H26"/>
  <c r="I26"/>
  <c r="J26"/>
  <c r="K26"/>
  <c r="K27"/>
  <c r="L26"/>
  <c r="M26"/>
  <c r="N26"/>
  <c r="C32" i="88"/>
  <c r="D32"/>
  <c r="D3" i="66"/>
  <c r="E4"/>
  <c r="F4"/>
  <c r="G4"/>
  <c r="H4"/>
  <c r="D6"/>
  <c r="E6"/>
  <c r="I6"/>
  <c r="F6"/>
  <c r="G6"/>
  <c r="H6"/>
  <c r="I7"/>
  <c r="I8"/>
  <c r="D9"/>
  <c r="E9"/>
  <c r="F9"/>
  <c r="G9"/>
  <c r="H9"/>
  <c r="H18"/>
  <c r="I10"/>
  <c r="I11"/>
  <c r="D12"/>
  <c r="E12"/>
  <c r="I12"/>
  <c r="F12"/>
  <c r="G12"/>
  <c r="H12"/>
  <c r="I13"/>
  <c r="D14"/>
  <c r="E14"/>
  <c r="F14"/>
  <c r="G14"/>
  <c r="G18"/>
  <c r="H14"/>
  <c r="I15"/>
  <c r="D16"/>
  <c r="E16"/>
  <c r="E18"/>
  <c r="F16"/>
  <c r="G16"/>
  <c r="H16"/>
  <c r="I17"/>
  <c r="A2" i="87"/>
  <c r="C6"/>
  <c r="C94"/>
  <c r="D6"/>
  <c r="D94"/>
  <c r="C8"/>
  <c r="D8"/>
  <c r="E8"/>
  <c r="C15"/>
  <c r="D15"/>
  <c r="E15"/>
  <c r="C22"/>
  <c r="D22"/>
  <c r="E22"/>
  <c r="C29"/>
  <c r="D29"/>
  <c r="E29"/>
  <c r="C37"/>
  <c r="D37"/>
  <c r="E37"/>
  <c r="C49"/>
  <c r="D49"/>
  <c r="E49"/>
  <c r="C55"/>
  <c r="D55"/>
  <c r="E55"/>
  <c r="C60"/>
  <c r="D60"/>
  <c r="E60"/>
  <c r="C66"/>
  <c r="D66"/>
  <c r="E66"/>
  <c r="C70"/>
  <c r="C89"/>
  <c r="D70"/>
  <c r="E70"/>
  <c r="E89"/>
  <c r="C75"/>
  <c r="D75"/>
  <c r="E75"/>
  <c r="C78"/>
  <c r="D78"/>
  <c r="E78"/>
  <c r="C82"/>
  <c r="D82"/>
  <c r="E82"/>
  <c r="C96"/>
  <c r="C131"/>
  <c r="D96"/>
  <c r="E96"/>
  <c r="C117"/>
  <c r="D117"/>
  <c r="D131"/>
  <c r="E117"/>
  <c r="E131"/>
  <c r="E157"/>
  <c r="C132"/>
  <c r="D132"/>
  <c r="E132"/>
  <c r="C136"/>
  <c r="D136"/>
  <c r="D156"/>
  <c r="D157"/>
  <c r="E136"/>
  <c r="C143"/>
  <c r="D143"/>
  <c r="E143"/>
  <c r="C148"/>
  <c r="D148"/>
  <c r="E148"/>
  <c r="G13" i="89"/>
  <c r="G14"/>
  <c r="G15"/>
  <c r="G16"/>
  <c r="G17"/>
  <c r="G18"/>
  <c r="C19"/>
  <c r="D19"/>
  <c r="E19"/>
  <c r="F19"/>
  <c r="A23"/>
  <c r="C8" i="151"/>
  <c r="C20"/>
  <c r="C26"/>
  <c r="C30"/>
  <c r="C37"/>
  <c r="C45"/>
  <c r="C57"/>
  <c r="C51"/>
  <c r="C8" i="150"/>
  <c r="C20"/>
  <c r="C26"/>
  <c r="C30"/>
  <c r="C37"/>
  <c r="C45"/>
  <c r="C57"/>
  <c r="C51"/>
  <c r="C8" i="149"/>
  <c r="C20"/>
  <c r="C36"/>
  <c r="C26"/>
  <c r="C30"/>
  <c r="C37"/>
  <c r="C45"/>
  <c r="C57"/>
  <c r="C8" i="148"/>
  <c r="C20"/>
  <c r="C26"/>
  <c r="C30"/>
  <c r="C37"/>
  <c r="C45"/>
  <c r="C57"/>
  <c r="C51"/>
  <c r="C8" i="147"/>
  <c r="C20"/>
  <c r="C26"/>
  <c r="C36"/>
  <c r="C41"/>
  <c r="C30"/>
  <c r="C37"/>
  <c r="C45"/>
  <c r="C51"/>
  <c r="C8" i="146"/>
  <c r="C20"/>
  <c r="C26"/>
  <c r="C30"/>
  <c r="C37"/>
  <c r="C45"/>
  <c r="C51"/>
  <c r="C8" i="145"/>
  <c r="C36"/>
  <c r="C20"/>
  <c r="C26"/>
  <c r="C30"/>
  <c r="C37"/>
  <c r="C45"/>
  <c r="C51"/>
  <c r="C57"/>
  <c r="C8" i="144"/>
  <c r="C36"/>
  <c r="C20"/>
  <c r="C41"/>
  <c r="C26"/>
  <c r="C30"/>
  <c r="C37"/>
  <c r="C45"/>
  <c r="C57"/>
  <c r="C58"/>
  <c r="C51"/>
  <c r="C8" i="143"/>
  <c r="C20"/>
  <c r="C26"/>
  <c r="C30"/>
  <c r="C36"/>
  <c r="C41"/>
  <c r="C37"/>
  <c r="C45"/>
  <c r="C51"/>
  <c r="C57"/>
  <c r="C58"/>
  <c r="C8" i="142"/>
  <c r="C20"/>
  <c r="C26"/>
  <c r="C30"/>
  <c r="C36"/>
  <c r="C41"/>
  <c r="C58"/>
  <c r="C37"/>
  <c r="C45"/>
  <c r="C51"/>
  <c r="C8" i="141"/>
  <c r="C20"/>
  <c r="C26"/>
  <c r="C30"/>
  <c r="C36"/>
  <c r="C41"/>
  <c r="C58"/>
  <c r="C37"/>
  <c r="C45"/>
  <c r="C51"/>
  <c r="C57"/>
  <c r="C8" i="140"/>
  <c r="C20"/>
  <c r="C26"/>
  <c r="C30"/>
  <c r="C37"/>
  <c r="C45"/>
  <c r="C51"/>
  <c r="C57"/>
  <c r="C8" i="139"/>
  <c r="C20"/>
  <c r="C36"/>
  <c r="C41"/>
  <c r="C26"/>
  <c r="C30"/>
  <c r="C37"/>
  <c r="C45"/>
  <c r="C57"/>
  <c r="C51"/>
  <c r="C8" i="138"/>
  <c r="C20"/>
  <c r="C26"/>
  <c r="C30"/>
  <c r="C37"/>
  <c r="C45"/>
  <c r="C51"/>
  <c r="C57"/>
  <c r="C8" i="137"/>
  <c r="C20"/>
  <c r="C26"/>
  <c r="C30"/>
  <c r="C37"/>
  <c r="C45"/>
  <c r="C51"/>
  <c r="B2" i="136"/>
  <c r="B2" i="137"/>
  <c r="B2" i="138"/>
  <c r="B2" i="139"/>
  <c r="C8" i="136"/>
  <c r="C20"/>
  <c r="C26"/>
  <c r="C30"/>
  <c r="C37"/>
  <c r="C45"/>
  <c r="C57"/>
  <c r="C51"/>
  <c r="C8" i="127"/>
  <c r="C20"/>
  <c r="C26"/>
  <c r="C30"/>
  <c r="C37"/>
  <c r="C45"/>
  <c r="C51"/>
  <c r="C8" i="126"/>
  <c r="C20"/>
  <c r="C36"/>
  <c r="C41"/>
  <c r="C26"/>
  <c r="C30"/>
  <c r="C37"/>
  <c r="C45"/>
  <c r="C51"/>
  <c r="C57"/>
  <c r="C8" i="125"/>
  <c r="C36"/>
  <c r="C20"/>
  <c r="C41"/>
  <c r="C58"/>
  <c r="C26"/>
  <c r="C30"/>
  <c r="C37"/>
  <c r="C45"/>
  <c r="C57"/>
  <c r="C51"/>
  <c r="C8" i="105"/>
  <c r="C20"/>
  <c r="C36"/>
  <c r="C26"/>
  <c r="C30"/>
  <c r="C41"/>
  <c r="C37"/>
  <c r="C45"/>
  <c r="C51"/>
  <c r="C57"/>
  <c r="B2" i="124"/>
  <c r="C8"/>
  <c r="C20"/>
  <c r="C26"/>
  <c r="C37"/>
  <c r="C42"/>
  <c r="C31"/>
  <c r="C38"/>
  <c r="C46"/>
  <c r="C52"/>
  <c r="B2" i="123"/>
  <c r="C8"/>
  <c r="C20"/>
  <c r="C26"/>
  <c r="C31"/>
  <c r="C38"/>
  <c r="C46"/>
  <c r="C52"/>
  <c r="C58"/>
  <c r="B2" i="122"/>
  <c r="C8"/>
  <c r="C20"/>
  <c r="C37"/>
  <c r="C26"/>
  <c r="C31"/>
  <c r="C38"/>
  <c r="C46"/>
  <c r="C58"/>
  <c r="C52"/>
  <c r="C8" i="79"/>
  <c r="C37"/>
  <c r="C20"/>
  <c r="C26"/>
  <c r="C31"/>
  <c r="C38"/>
  <c r="C46"/>
  <c r="C52"/>
  <c r="B2" i="121"/>
  <c r="C8"/>
  <c r="C65"/>
  <c r="C90"/>
  <c r="C15"/>
  <c r="C22"/>
  <c r="C29"/>
  <c r="C37"/>
  <c r="C49"/>
  <c r="C55"/>
  <c r="C60"/>
  <c r="C66"/>
  <c r="C70"/>
  <c r="C75"/>
  <c r="C78"/>
  <c r="C82"/>
  <c r="C93"/>
  <c r="C114"/>
  <c r="C129"/>
  <c r="C154"/>
  <c r="C133"/>
  <c r="C140"/>
  <c r="C146"/>
  <c r="B2" i="120"/>
  <c r="C8"/>
  <c r="C15"/>
  <c r="C22"/>
  <c r="C29"/>
  <c r="C37"/>
  <c r="C49"/>
  <c r="C55"/>
  <c r="C60"/>
  <c r="C66"/>
  <c r="C70"/>
  <c r="C75"/>
  <c r="C78"/>
  <c r="C82"/>
  <c r="C89"/>
  <c r="C93"/>
  <c r="C128"/>
  <c r="C114"/>
  <c r="C129"/>
  <c r="C133"/>
  <c r="C154"/>
  <c r="C155"/>
  <c r="C140"/>
  <c r="C146"/>
  <c r="C8" i="119"/>
  <c r="C15"/>
  <c r="C22"/>
  <c r="C29"/>
  <c r="C37"/>
  <c r="C49"/>
  <c r="C55"/>
  <c r="C60"/>
  <c r="C66"/>
  <c r="C70"/>
  <c r="C75"/>
  <c r="C78"/>
  <c r="C82"/>
  <c r="C93"/>
  <c r="C128"/>
  <c r="C114"/>
  <c r="C129"/>
  <c r="C133"/>
  <c r="C140"/>
  <c r="C146"/>
  <c r="C8" i="3"/>
  <c r="C15"/>
  <c r="C22"/>
  <c r="C30"/>
  <c r="C29"/>
  <c r="C37"/>
  <c r="C65"/>
  <c r="C49"/>
  <c r="C55"/>
  <c r="C60"/>
  <c r="C66"/>
  <c r="C70"/>
  <c r="C75"/>
  <c r="C78"/>
  <c r="C82"/>
  <c r="C93"/>
  <c r="C128"/>
  <c r="C155"/>
  <c r="C114"/>
  <c r="C129"/>
  <c r="C154"/>
  <c r="C133"/>
  <c r="C140"/>
  <c r="C146"/>
  <c r="B7" i="71"/>
  <c r="B17"/>
  <c r="B28"/>
  <c r="B38"/>
  <c r="C7"/>
  <c r="C17"/>
  <c r="C28"/>
  <c r="C38"/>
  <c r="D7"/>
  <c r="D17"/>
  <c r="D28"/>
  <c r="D38"/>
  <c r="E8"/>
  <c r="E9"/>
  <c r="E10"/>
  <c r="E11"/>
  <c r="E12"/>
  <c r="E13"/>
  <c r="E14"/>
  <c r="B15"/>
  <c r="C15"/>
  <c r="D15"/>
  <c r="E18"/>
  <c r="E19"/>
  <c r="E20"/>
  <c r="E21"/>
  <c r="E22"/>
  <c r="E23"/>
  <c r="B24"/>
  <c r="C24"/>
  <c r="D24"/>
  <c r="E29"/>
  <c r="E36"/>
  <c r="E30"/>
  <c r="E31"/>
  <c r="E32"/>
  <c r="E33"/>
  <c r="E34"/>
  <c r="E35"/>
  <c r="B36"/>
  <c r="C36"/>
  <c r="D36"/>
  <c r="E39"/>
  <c r="E40"/>
  <c r="E41"/>
  <c r="E42"/>
  <c r="E43"/>
  <c r="B44"/>
  <c r="C44"/>
  <c r="D44"/>
  <c r="A46"/>
  <c r="D51"/>
  <c r="D6" i="63"/>
  <c r="D6" i="64"/>
  <c r="F9" i="63"/>
  <c r="G9"/>
  <c r="F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D30"/>
  <c r="E30"/>
  <c r="C11" i="78"/>
  <c r="C14" i="77"/>
  <c r="C7" i="62"/>
  <c r="D7"/>
  <c r="E7"/>
  <c r="F9"/>
  <c r="F10"/>
  <c r="F11"/>
  <c r="F12"/>
  <c r="F13"/>
  <c r="C14"/>
  <c r="D14"/>
  <c r="E14"/>
  <c r="A4" i="76"/>
  <c r="E2" i="61"/>
  <c r="C5" i="77"/>
  <c r="C5" i="78"/>
  <c r="F5" i="63"/>
  <c r="F5" i="64"/>
  <c r="C17" i="61"/>
  <c r="E17"/>
  <c r="C18"/>
  <c r="C24"/>
  <c r="E30"/>
  <c r="D14" i="76"/>
  <c r="E2" i="73"/>
  <c r="E18"/>
  <c r="C19"/>
  <c r="C24"/>
  <c r="E29"/>
  <c r="B2" i="132"/>
  <c r="C7"/>
  <c r="C95"/>
  <c r="C162"/>
  <c r="C8"/>
  <c r="C96"/>
  <c r="C10"/>
  <c r="C17"/>
  <c r="C24"/>
  <c r="C31"/>
  <c r="C39"/>
  <c r="C51"/>
  <c r="C57"/>
  <c r="C62"/>
  <c r="C68"/>
  <c r="C72"/>
  <c r="C91"/>
  <c r="C164"/>
  <c r="C77"/>
  <c r="C80"/>
  <c r="C84"/>
  <c r="C98"/>
  <c r="C133"/>
  <c r="C159"/>
  <c r="C119"/>
  <c r="C134"/>
  <c r="C138"/>
  <c r="C158"/>
  <c r="C145"/>
  <c r="C150"/>
  <c r="B2" i="131"/>
  <c r="C7"/>
  <c r="C95"/>
  <c r="C162"/>
  <c r="C8"/>
  <c r="C96"/>
  <c r="C10"/>
  <c r="C17"/>
  <c r="C24"/>
  <c r="C31"/>
  <c r="C39"/>
  <c r="C67"/>
  <c r="C51"/>
  <c r="C57"/>
  <c r="C62"/>
  <c r="C68"/>
  <c r="C91"/>
  <c r="C72"/>
  <c r="C77"/>
  <c r="C80"/>
  <c r="C84"/>
  <c r="C98"/>
  <c r="C133"/>
  <c r="C119"/>
  <c r="C134"/>
  <c r="C138"/>
  <c r="C145"/>
  <c r="C150"/>
  <c r="B2" i="130"/>
  <c r="C7"/>
  <c r="C95"/>
  <c r="C162"/>
  <c r="C10"/>
  <c r="C67"/>
  <c r="C17"/>
  <c r="C24"/>
  <c r="C31"/>
  <c r="C39"/>
  <c r="C51"/>
  <c r="C57"/>
  <c r="C62"/>
  <c r="C68"/>
  <c r="C72"/>
  <c r="C77"/>
  <c r="C91"/>
  <c r="C80"/>
  <c r="C84"/>
  <c r="C98"/>
  <c r="C119"/>
  <c r="C134"/>
  <c r="C138"/>
  <c r="C145"/>
  <c r="C150"/>
  <c r="B2" i="1"/>
  <c r="C8"/>
  <c r="E6" i="87"/>
  <c r="E94"/>
  <c r="C17" i="1"/>
  <c r="C24"/>
  <c r="C31"/>
  <c r="C39"/>
  <c r="C51"/>
  <c r="C57"/>
  <c r="C62"/>
  <c r="C68"/>
  <c r="C72"/>
  <c r="C77"/>
  <c r="C80"/>
  <c r="C91"/>
  <c r="C84"/>
  <c r="C95"/>
  <c r="C162"/>
  <c r="C98"/>
  <c r="C119"/>
  <c r="C134"/>
  <c r="C138"/>
  <c r="C158"/>
  <c r="B14" i="76"/>
  <c r="E14"/>
  <c r="C145" i="1"/>
  <c r="C150"/>
  <c r="A12" i="75"/>
  <c r="A11" i="76"/>
  <c r="C10" i="1"/>
  <c r="C67"/>
  <c r="C6" i="77"/>
  <c r="D6" i="76"/>
  <c r="C128" i="121"/>
  <c r="D65" i="87"/>
  <c r="D27" i="24"/>
  <c r="D39" i="128"/>
  <c r="I14" i="66"/>
  <c r="F18"/>
  <c r="G19" i="89"/>
  <c r="E6" i="63"/>
  <c r="E6" i="64"/>
  <c r="C4" i="73"/>
  <c r="E156" i="87"/>
  <c r="C158" i="130"/>
  <c r="C37" i="123"/>
  <c r="C42"/>
  <c r="C59"/>
  <c r="C41" i="149"/>
  <c r="C58"/>
  <c r="I27" i="24"/>
  <c r="C57" i="127"/>
  <c r="C36" i="137"/>
  <c r="C41"/>
  <c r="C65" i="87"/>
  <c r="C90"/>
  <c r="E39" i="128"/>
  <c r="C39"/>
  <c r="C42" i="122"/>
  <c r="C59"/>
  <c r="C57" i="142"/>
  <c r="C36" i="150"/>
  <c r="C41"/>
  <c r="C58"/>
  <c r="O15" i="24"/>
  <c r="C67" i="132"/>
  <c r="C89" i="121"/>
  <c r="C36" i="151"/>
  <c r="C41"/>
  <c r="C58"/>
  <c r="N27" i="24"/>
  <c r="C92" i="131"/>
  <c r="C58" i="139"/>
  <c r="E65" i="87"/>
  <c r="E90"/>
  <c r="E158"/>
  <c r="C58" i="79"/>
  <c r="C42"/>
  <c r="C59"/>
  <c r="C33" i="134"/>
  <c r="C32"/>
  <c r="C36"/>
  <c r="C34"/>
  <c r="C35"/>
  <c r="C92" i="1"/>
  <c r="E31" i="61"/>
  <c r="E32"/>
  <c r="C32"/>
  <c r="D65" i="3"/>
  <c r="D90"/>
  <c r="D67" i="1"/>
  <c r="D92"/>
  <c r="E5" i="62"/>
  <c r="O27" i="24"/>
  <c r="C92" i="130"/>
  <c r="E24" i="71"/>
  <c r="C58" i="126"/>
  <c r="C41" i="145"/>
  <c r="C58"/>
  <c r="C156" i="121"/>
  <c r="D13" i="76"/>
  <c r="E31" i="73"/>
  <c r="E30"/>
  <c r="D15" i="76"/>
  <c r="C31" i="73"/>
  <c r="B8" i="76"/>
  <c r="E4" i="73"/>
  <c r="E4" i="61"/>
  <c r="C4"/>
  <c r="B6" i="76"/>
  <c r="E6"/>
  <c r="C164" i="1"/>
  <c r="B7" i="76"/>
  <c r="C163" i="131"/>
  <c r="C30" i="61"/>
  <c r="C31"/>
  <c r="F14" i="62"/>
  <c r="E27" i="24"/>
  <c r="O26"/>
  <c r="C92" i="132"/>
  <c r="C160"/>
  <c r="C163"/>
  <c r="C155" i="121"/>
  <c r="C164" i="130"/>
  <c r="C158" i="131"/>
  <c r="C164"/>
  <c r="E15" i="71"/>
  <c r="C65" i="119"/>
  <c r="C90"/>
  <c r="C58" i="105"/>
  <c r="C96" i="1"/>
  <c r="C133" i="130"/>
  <c r="C159"/>
  <c r="C29" i="73"/>
  <c r="C154" i="119"/>
  <c r="C155"/>
  <c r="C89"/>
  <c r="C65" i="120"/>
  <c r="C90"/>
  <c r="C156"/>
  <c r="C58" i="124"/>
  <c r="C59"/>
  <c r="C36" i="127"/>
  <c r="C41"/>
  <c r="C58"/>
  <c r="C36" i="136"/>
  <c r="C41"/>
  <c r="C58"/>
  <c r="C57" i="147"/>
  <c r="C58"/>
  <c r="C36" i="148"/>
  <c r="C41"/>
  <c r="C58"/>
  <c r="C156" i="87"/>
  <c r="C157"/>
  <c r="I9" i="66"/>
  <c r="I18"/>
  <c r="C133" i="1"/>
  <c r="E44" i="71"/>
  <c r="C57" i="137"/>
  <c r="C58"/>
  <c r="C57" i="146"/>
  <c r="C36"/>
  <c r="C41"/>
  <c r="C58"/>
  <c r="C89" i="3"/>
  <c r="C90"/>
  <c r="C156"/>
  <c r="C36" i="138"/>
  <c r="C41"/>
  <c r="C58"/>
  <c r="C36" i="140"/>
  <c r="C41"/>
  <c r="C58"/>
  <c r="D89" i="87"/>
  <c r="D90"/>
  <c r="I16" i="66"/>
  <c r="D18"/>
  <c r="C156" i="119"/>
  <c r="E7" i="76"/>
  <c r="C33" i="61"/>
  <c r="E33"/>
  <c r="C159" i="1"/>
  <c r="B13" i="76"/>
  <c r="E13"/>
  <c r="C30" i="73"/>
  <c r="D7" i="76"/>
  <c r="C163" i="1"/>
  <c r="C159" i="131"/>
  <c r="C160"/>
  <c r="C160" i="130"/>
  <c r="C163"/>
  <c r="D8" i="76"/>
  <c r="E8"/>
  <c r="E32" i="73"/>
  <c r="C32"/>
  <c r="B15" i="76"/>
  <c r="E15"/>
  <c r="C160" i="1"/>
  <c r="E164"/>
  <c r="E133"/>
  <c r="E159"/>
  <c r="D133"/>
  <c r="E92"/>
  <c r="F30" i="63"/>
  <c r="G30"/>
  <c r="G10"/>
  <c r="C4" i="3"/>
  <c r="C4" i="119"/>
  <c r="C4" i="120"/>
  <c r="C4" i="121"/>
  <c r="C4" i="79"/>
  <c r="C4" i="122"/>
  <c r="C4" i="123"/>
  <c r="C4" i="124"/>
  <c r="C4" i="148"/>
  <c r="C4" i="149"/>
  <c r="C4" i="150"/>
  <c r="C4" i="151"/>
  <c r="D6" i="71"/>
  <c r="D27"/>
  <c r="E57" i="140"/>
  <c r="E45"/>
  <c r="E37"/>
  <c r="E42"/>
  <c r="E8"/>
  <c r="D128" i="3"/>
  <c r="D155"/>
  <c r="D156"/>
  <c r="E128"/>
  <c r="E155"/>
  <c r="E90"/>
  <c r="E65"/>
  <c r="E160" i="1"/>
  <c r="E163"/>
  <c r="D159"/>
  <c r="D160"/>
  <c r="D163"/>
  <c r="C4" i="144"/>
  <c r="C4" i="145"/>
  <c r="C4" i="146"/>
  <c r="C4" i="147"/>
  <c r="C4" i="140"/>
  <c r="C4" i="141"/>
  <c r="C4" i="142"/>
  <c r="C4" i="143"/>
  <c r="C4" i="105"/>
  <c r="C4" i="125"/>
  <c r="C4" i="126"/>
  <c r="C4" i="127"/>
  <c r="G11" i="89"/>
  <c r="E5" i="87"/>
  <c r="E93"/>
  <c r="C4" i="136"/>
  <c r="C4" i="137"/>
  <c r="C4" i="138"/>
  <c r="C4" i="139"/>
  <c r="E156" i="3"/>
  <c r="I2" i="66"/>
  <c r="D4" i="88"/>
  <c r="O3" i="24"/>
  <c r="E5" i="128"/>
  <c r="E28"/>
  <c r="C4" i="70"/>
  <c r="C28" i="134"/>
  <c r="C11"/>
  <c r="C27"/>
  <c r="C44"/>
  <c r="C29"/>
  <c r="C16"/>
  <c r="C18"/>
  <c r="C30"/>
  <c r="C15"/>
  <c r="C31"/>
  <c r="C39"/>
  <c r="C26"/>
  <c r="C13"/>
  <c r="C40"/>
  <c r="C9"/>
  <c r="C25"/>
  <c r="C38"/>
  <c r="C37"/>
  <c r="C24"/>
  <c r="C23"/>
  <c r="C8"/>
  <c r="C7"/>
  <c r="C21"/>
  <c r="C12"/>
  <c r="C17"/>
  <c r="C43"/>
  <c r="C14"/>
  <c r="C20"/>
  <c r="C42"/>
  <c r="C41"/>
  <c r="C19"/>
  <c r="C22"/>
  <c r="C10"/>
</calcChain>
</file>

<file path=xl/sharedStrings.xml><?xml version="1.0" encoding="utf-8"?>
<sst xmlns="http://schemas.openxmlformats.org/spreadsheetml/2006/main" count="6165" uniqueCount="753">
  <si>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</si>
  <si>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</si>
  <si>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</si>
  <si>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</si>
  <si>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</si>
  <si>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</si>
  <si>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</si>
  <si>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</si>
  <si>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</si>
  <si>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</si>
  <si>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</si>
  <si>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</si>
  <si>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</si>
  <si>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</si>
  <si>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</si>
  <si>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</si>
  <si>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</si>
  <si>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</si>
  <si>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</si>
  <si>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</si>
  <si>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</si>
  <si>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</si>
  <si>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</si>
  <si>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</si>
  <si>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</si>
  <si>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</si>
  <si>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</si>
  <si>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</si>
  <si>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</si>
  <si>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</si>
  <si>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</si>
  <si>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</si>
  <si>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</si>
  <si>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</si>
  <si>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</si>
  <si>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</si>
  <si>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</si>
  <si>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</si>
  <si>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</si>
  <si>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</si>
  <si>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</si>
  <si>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</si>
  <si>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</si>
  <si>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</si>
  <si>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</si>
  <si>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</si>
  <si>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</si>
  <si>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</si>
  <si>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</si>
  <si>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</si>
  <si>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</si>
  <si>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</si>
  <si>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</si>
  <si>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</si>
  <si>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</si>
  <si>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</si>
  <si>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</si>
  <si>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</si>
  <si>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</si>
  <si>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</si>
  <si>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</si>
  <si>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</si>
  <si>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</si>
  <si>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</si>
  <si>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</si>
  <si>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</si>
  <si>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</si>
  <si>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</si>
  <si>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</si>
  <si>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</si>
  <si>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</si>
  <si>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</si>
  <si>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</si>
  <si>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</si>
  <si>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</si>
  <si>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</si>
  <si>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</si>
  <si>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</si>
  <si>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</si>
  <si>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</si>
  <si>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</si>
  <si>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</si>
  <si>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</si>
  <si>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</si>
  <si>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</si>
  <si>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</si>
  <si>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</si>
  <si>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</si>
  <si>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</si>
  <si>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</si>
  <si>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</si>
  <si>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</si>
  <si>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</si>
  <si>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</si>
  <si>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</si>
  <si>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</si>
  <si>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</si>
  <si>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</si>
  <si>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</si>
  <si>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</si>
  <si>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</si>
  <si>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</si>
  <si>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</si>
  <si>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</si>
  <si>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</si>
  <si>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</si>
  <si>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</si>
  <si>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</si>
  <si>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</si>
  <si>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</si>
  <si>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</si>
  <si>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</si>
  <si>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</si>
  <si>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</si>
  <si>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</si>
  <si>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</si>
  <si>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</si>
  <si>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</si>
  <si>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</si>
  <si>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</si>
  <si>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</si>
  <si>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</si>
  <si>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</si>
  <si>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</si>
  <si>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</si>
  <si>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</si>
  <si>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</si>
  <si>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</si>
  <si>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</si>
  <si>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</si>
  <si>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</si>
  <si>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</si>
  <si>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</si>
  <si>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</si>
  <si>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</si>
  <si>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</si>
  <si>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</si>
  <si>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</si>
  <si>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</si>
  <si>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</si>
  <si>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</si>
  <si>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</si>
  <si>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</si>
  <si>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</si>
  <si>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</si>
  <si>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</si>
  <si>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</si>
  <si>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</si>
  <si>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</si>
  <si>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</si>
  <si>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</si>
  <si>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</si>
  <si>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</si>
  <si>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</si>
  <si>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</si>
  <si>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</si>
  <si>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</si>
  <si>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</si>
  <si>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</si>
  <si>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</si>
  <si>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</si>
  <si>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</si>
  <si>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</si>
  <si>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</si>
  <si>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</si>
  <si>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</si>
  <si>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</si>
  <si>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</si>
  <si>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</si>
  <si>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</si>
  <si>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</si>
  <si>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</si>
  <si>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</si>
  <si>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</si>
  <si>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</si>
  <si>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</si>
  <si>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</si>
  <si>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</si>
  <si>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</si>
  <si>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</si>
  <si>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</si>
  <si>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</si>
  <si>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</si>
  <si>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</si>
  <si>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</si>
  <si>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</si>
  <si>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</si>
  <si>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</si>
  <si>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</si>
  <si>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</si>
  <si>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</si>
  <si>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</si>
  <si>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</si>
  <si>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</si>
  <si>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</si>
  <si>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</si>
  <si>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</si>
  <si>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</si>
  <si>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</si>
  <si>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</si>
  <si>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</si>
  <si>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</si>
  <si>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</si>
  <si>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</si>
  <si>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</si>
  <si>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</si>
  <si>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</si>
  <si>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</si>
  <si>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</si>
  <si>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</si>
  <si>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</si>
  <si>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</si>
  <si>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</si>
  <si>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</si>
  <si>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</si>
  <si>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</si>
  <si>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</si>
  <si>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</si>
  <si>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</si>
  <si>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</si>
  <si>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</si>
  <si>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</si>
  <si>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</si>
  <si>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</si>
  <si>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</si>
  <si>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</si>
  <si>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</si>
  <si>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</si>
  <si>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</si>
  <si>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</si>
  <si>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</si>
  <si>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</si>
  <si>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</si>
  <si>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</si>
  <si>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</si>
  <si>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</si>
  <si>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</si>
  <si>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</si>
  <si>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</si>
  <si>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</si>
  <si>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</si>
  <si>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</si>
  <si>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</si>
  <si>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</si>
  <si>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</si>
  <si>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</si>
  <si>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</si>
  <si>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</si>
  <si>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</si>
  <si>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</si>
  <si>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</si>
  <si>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</si>
  <si>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</si>
  <si>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</si>
  <si>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</si>
  <si>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</si>
  <si>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</si>
  <si>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</si>
  <si>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</si>
  <si>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</si>
  <si>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</si>
  <si>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</si>
  <si>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</si>
  <si>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</si>
  <si>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</si>
  <si>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</si>
  <si>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</si>
  <si>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</si>
  <si>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</si>
  <si>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</si>
  <si>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</si>
  <si>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</si>
  <si>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</si>
  <si>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</si>
  <si>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</si>
  <si>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</si>
  <si>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</si>
  <si>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</si>
  <si>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</si>
  <si>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</si>
  <si>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</si>
  <si>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</si>
  <si>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</si>
  <si>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</si>
  <si>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</si>
  <si>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</si>
  <si>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</si>
  <si>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</si>
  <si>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</si>
  <si>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</si>
  <si>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</si>
  <si>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</si>
  <si>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</si>
  <si>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</si>
  <si>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</si>
  <si>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</si>
  <si>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</si>
  <si>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</si>
  <si>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</si>
  <si>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</si>
  <si>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</si>
  <si>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</si>
  <si>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</si>
  <si>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</si>
  <si>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</si>
  <si>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</si>
  <si>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</si>
  <si>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</si>
  <si>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</si>
  <si>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</si>
  <si>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</si>
  <si>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</si>
  <si>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</si>
  <si>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</si>
  <si>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</si>
  <si>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</si>
  <si>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</si>
  <si>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</si>
  <si>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</si>
  <si>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</si>
  <si>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</si>
  <si>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</si>
  <si>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</si>
  <si>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</si>
  <si>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</si>
  <si>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</si>
  <si>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</si>
  <si>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</si>
  <si>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</si>
  <si>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</si>
  <si>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</si>
  <si>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</si>
  <si>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</si>
  <si>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</si>
  <si>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</si>
  <si>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</si>
  <si>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</si>
  <si>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</si>
  <si>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</si>
  <si>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</si>
  <si>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</si>
  <si>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</si>
  <si>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</si>
  <si>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</si>
  <si>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</si>
  <si>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</si>
  <si>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</si>
  <si>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</si>
  <si>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</si>
  <si>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</si>
  <si>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</si>
  <si>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</si>
  <si>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</si>
  <si>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</si>
  <si>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</si>
  <si>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</si>
  <si>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</si>
  <si>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</si>
  <si>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</si>
  <si>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</si>
  <si>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</si>
  <si>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</si>
  <si>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</si>
  <si>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</si>
  <si>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</si>
  <si>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</si>
  <si>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</si>
  <si>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</si>
  <si>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</si>
  <si>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</si>
  <si>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</si>
  <si>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</si>
  <si>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</si>
  <si>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</si>
  <si>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</si>
  <si>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</si>
  <si>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</si>
  <si>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</si>
  <si>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</si>
  <si>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</si>
  <si>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</si>
  <si>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</si>
  <si>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</si>
  <si>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</si>
  <si>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</si>
  <si>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</si>
  <si>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</si>
  <si>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</si>
  <si>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</si>
  <si>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</si>
  <si>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</si>
  <si>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</si>
  <si>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</si>
  <si>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</si>
  <si>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</si>
  <si>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</si>
  <si>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</si>
  <si>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</si>
  <si>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</si>
  <si>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</si>
  <si>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</si>
  <si>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</si>
  <si>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</si>
  <si>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</si>
  <si>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</si>
  <si>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</si>
  <si>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</si>
  <si>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</si>
  <si>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</si>
  <si>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</si>
  <si>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</si>
  <si>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</si>
  <si>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</si>
  <si>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</si>
  <si>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</si>
  <si>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</si>
  <si>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</si>
  <si>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</si>
  <si>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</si>
  <si>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</si>
  <si>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</si>
  <si>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</si>
  <si>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</si>
  <si>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</si>
  <si>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</si>
  <si>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</si>
  <si>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</si>
  <si>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</si>
  <si>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</si>
  <si>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</si>
  <si>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</si>
  <si>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</si>
  <si>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</si>
  <si>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</si>
  <si>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</si>
  <si>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</si>
  <si>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</si>
  <si>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</si>
  <si>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</si>
  <si>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</si>
  <si>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</si>
  <si>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</si>
  <si>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</si>
  <si>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</si>
  <si>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</si>
  <si>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</si>
  <si>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</si>
  <si>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</si>
  <si>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</si>
  <si>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</si>
  <si>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</si>
  <si>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</si>
  <si>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</si>
  <si>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</si>
  <si>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</si>
  <si>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</si>
  <si>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</si>
  <si>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</si>
  <si>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</si>
  <si>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</si>
  <si>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</si>
  <si>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</si>
  <si>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</si>
  <si>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</si>
  <si>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</si>
  <si>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</si>
  <si>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</si>
  <si>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</si>
  <si>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</si>
  <si>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</si>
  <si>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</si>
  <si>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</si>
  <si>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</si>
  <si>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</si>
  <si>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</si>
  <si>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</si>
  <si>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</si>
  <si>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</si>
  <si>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</si>
  <si>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</si>
  <si>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</si>
  <si>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</si>
  <si>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</si>
  <si>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</si>
  <si>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</si>
  <si>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</si>
  <si>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</si>
  <si>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</si>
  <si>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</si>
  <si>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</si>
  <si>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</si>
  <si>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</si>
  <si>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</si>
  <si>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</si>
  <si>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</si>
  <si>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</si>
  <si>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</si>
  <si>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</si>
  <si>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</si>
  <si>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</si>
  <si>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</si>
  <si>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</si>
  <si>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</si>
  <si>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</si>
  <si>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</si>
  <si>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</si>
  <si>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</si>
  <si>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</si>
  <si>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</si>
  <si>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</si>
  <si>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</si>
  <si>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</si>
  <si>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</si>
  <si>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</si>
  <si>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</si>
  <si>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</si>
  <si>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</si>
  <si>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</si>
  <si>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</si>
  <si>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</si>
  <si>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</si>
  <si>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</si>
  <si>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</si>
  <si>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</si>
  <si>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</si>
  <si>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</si>
  <si>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</si>
  <si>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</si>
  <si>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</si>
  <si>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</si>
  <si>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</si>
  <si>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</si>
  <si>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</si>
  <si>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</si>
  <si>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</si>
  <si>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</si>
  <si>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</si>
  <si>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</si>
  <si>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</si>
  <si>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</si>
  <si>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</si>
  <si>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</si>
  <si>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</si>
  <si>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</si>
  <si>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</si>
  <si>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</si>
  <si>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</si>
  <si>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</si>
  <si>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</si>
  <si>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</si>
  <si>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</si>
  <si>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</si>
  <si>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</si>
  <si>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</si>
  <si>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</si>
  <si>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</si>
  <si>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</si>
  <si>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</si>
  <si>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</si>
  <si>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</si>
  <si>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</si>
  <si>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</si>
  <si>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</si>
  <si>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</si>
  <si>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</si>
  <si>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</si>
  <si>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</si>
  <si>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</si>
  <si>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</si>
  <si>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</si>
  <si>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</si>
  <si>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</si>
  <si>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</si>
  <si>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</si>
  <si>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</si>
  <si>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</si>
  <si>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</si>
  <si>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</si>
  <si>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</si>
  <si>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</si>
  <si>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</si>
  <si>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</si>
  <si>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</si>
  <si>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</si>
  <si>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</si>
  <si>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</si>
  <si>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</si>
  <si>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</si>
  <si>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</si>
  <si>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</si>
  <si>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</si>
  <si>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</si>
  <si>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</si>
  <si>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</si>
  <si>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</si>
  <si>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</si>
  <si>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</si>
  <si>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</si>
  <si>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</si>
  <si>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</si>
  <si>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</si>
  <si>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</si>
  <si>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</si>
  <si>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</si>
  <si>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</si>
  <si>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</si>
  <si>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</si>
  <si>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</si>
  <si>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</si>
  <si>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</si>
  <si>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</si>
  <si>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</si>
  <si>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</si>
  <si>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</si>
  <si>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</si>
  <si>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</si>
  <si>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</si>
  <si>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</si>
  <si>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</si>
  <si>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</si>
  <si>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</si>
  <si>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</si>
  <si>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</si>
  <si>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</si>
  <si>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</si>
  <si>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</si>
  <si>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</si>
  <si>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</si>
  <si>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</si>
  <si>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</si>
  <si>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</si>
  <si>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</si>
  <si>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</si>
  <si>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</si>
  <si>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</si>
  <si>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</si>
  <si>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</si>
  <si>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</si>
  <si>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</si>
  <si>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</si>
  <si>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</si>
  <si>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</si>
  <si>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</si>
  <si>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</si>
  <si>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</si>
  <si>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</si>
  <si>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</si>
  <si>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</si>
  <si>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</si>
  <si>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</si>
  <si>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</si>
  <si>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</si>
  <si>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</si>
  <si>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</si>
  <si>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</si>
  <si>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</si>
  <si>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…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</si>
  <si>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</si>
  <si>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</si>
  <si>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</si>
  <si>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</si>
  <si>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</si>
  <si>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</si>
  <si>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</si>
  <si>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</si>
  <si>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</si>
  <si>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</si>
  <si>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</si>
  <si>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</si>
  <si>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</si>
  <si>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</si>
  <si>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</si>
  <si>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</si>
  <si>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</si>
  <si>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</si>
  <si>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</si>
  <si>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</si>
  <si>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</si>
  <si>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</si>
  <si>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</si>
  <si>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</si>
  <si>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</si>
  <si>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</si>
  <si>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</si>
  <si>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</si>
  <si>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</si>
  <si>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</si>
  <si>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</si>
  <si>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ÖNKORMÁNYZATA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</si>
  <si>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</si>
  <si>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</si>
  <si>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</si>
  <si>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</si>
  <si>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</si>
  <si>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</si>
  <si>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</si>
  <si>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</si>
  <si>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</si>
  <si>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</si>
  <si>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</si>
  <si>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</si>
  <si>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</si>
  <si>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</si>
  <si>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</si>
  <si>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</si>
  <si>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</si>
  <si>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</si>
  <si>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</si>
  <si>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</si>
  <si>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</si>
  <si>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</si>
  <si>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</si>
  <si>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</si>
  <si>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</si>
  <si>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</si>
  <si>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</si>
  <si>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Önkormányzati ingatlanok fejlesztése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</si>
  <si>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</si>
  <si>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</si>
  <si>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</si>
  <si>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</si>
  <si>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</si>
  <si>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</si>
  <si>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</si>
  <si>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</si>
  <si>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</si>
  <si>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</si>
  <si>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</si>
  <si>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</si>
  <si>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</si>
  <si>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</si>
  <si>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Sportcsarnok Kft támogatása</t>
  </si>
  <si>
    <t>Társult ÖK Együtt Segítőszolgálat támogatása</t>
  </si>
  <si>
    <t>OKÖT-Reménysugár Fogyatékosok támogatása</t>
  </si>
  <si>
    <t>OKÖT-Reménysugár Fogyatékosok támogatása- Dabas</t>
  </si>
  <si>
    <t>Országközepe Többcélú Társulás</t>
  </si>
  <si>
    <t>Révfülöpi Üdülő Tábor Alapítvány</t>
  </si>
  <si>
    <t>Dabas Városi Roma Nemzetiségi Önkormányzat támogatása</t>
  </si>
  <si>
    <t>Sári-Szlovákok Önkormányzat támogatása</t>
  </si>
  <si>
    <t xml:space="preserve">OKÖT- Reménysugár Fogyatékosok támogatása - Dabas </t>
  </si>
  <si>
    <t>Társult ÖK Együtt Segítőszolgálat támogatása -Dabas</t>
  </si>
  <si>
    <t>Módosított előirányzat</t>
  </si>
  <si>
    <t>Módosítás 2019. 05. 31én</t>
  </si>
  <si>
    <t xml:space="preserve"> Módosított 2019. 05. 31.</t>
  </si>
  <si>
    <t xml:space="preserve"> Módosított előirányzat</t>
  </si>
  <si>
    <t>Dabasi Polgármesteri Hivatal</t>
  </si>
  <si>
    <t>EREDETI ELŐIRÁNYZAT</t>
  </si>
  <si>
    <t>Módosítás 2019. 05.31.</t>
  </si>
  <si>
    <t>Székek vásárlása rendezvényekre</t>
  </si>
  <si>
    <t>2019</t>
  </si>
  <si>
    <t>Lelik szobor</t>
  </si>
  <si>
    <t>Laptop váráslás Kuli Imre képviselő úr részére</t>
  </si>
  <si>
    <t>Felhalmozási célú átadptt támogatások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</si>
</sst>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6" formatCode="#,###"/>
    <numFmt numFmtId="168" formatCode="_-* #,##0\ _F_t_-;\-* #,##0\ _F_t_-;_-* &quot;-&quot;??\ _F_t_-;_-@_-"/>
    <numFmt numFmtId="174" formatCode="0&quot;.&quot;"/>
    <numFmt numFmtId="175" formatCode="#,##0\ _F_t"/>
  </numFmts>
  <fonts count="67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u/>
      <sz val="10"/>
      <color theme="10"/>
      <name val="Times New Roman CE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FF0000"/>
      <name val="Times New Roman CE"/>
      <charset val="238"/>
    </font>
    <font>
      <sz val="8"/>
      <color rgb="FFFF0000"/>
      <name val="Times New Roman CE"/>
      <charset val="238"/>
    </font>
    <font>
      <sz val="12"/>
      <color rgb="FFFF0000"/>
      <name val="Times New Roman CE"/>
      <charset val="238"/>
    </font>
    <font>
      <b/>
      <sz val="14"/>
      <color rgb="FF000000"/>
      <name val="Times New Roman"/>
      <family val="1"/>
      <charset val="238"/>
    </font>
    <font>
      <b/>
      <sz val="14"/>
      <color rgb="FFFF0000"/>
      <name val="Times New Roman CE"/>
      <charset val="238"/>
    </font>
  </fonts>
  <fills count="7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rgb="FFD8D8D8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870">
    <xf numFmtId="0" fontId="0" fillId="0" borderId="0" xfId="0"/>
    <xf numFmtId="0" fontId="15" fillId="0" borderId="0" xfId="7" applyFont="1" applyFill="1"/>
    <xf numFmtId="166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7" applyFont="1" applyFill="1" applyBorder="1" applyAlignment="1" applyProtection="1">
      <alignment horizontal="center" vertical="center" wrapText="1"/>
    </xf>
    <xf numFmtId="0" fontId="7" fillId="0" borderId="0" xfId="7" applyFont="1" applyFill="1" applyBorder="1" applyAlignment="1" applyProtection="1">
      <alignment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4" xfId="7" applyFont="1" applyFill="1" applyBorder="1" applyAlignment="1" applyProtection="1">
      <alignment horizontal="left" vertical="center" wrapText="1" indent="1"/>
    </xf>
    <xf numFmtId="0" fontId="22" fillId="0" borderId="5" xfId="7" applyFont="1" applyFill="1" applyBorder="1" applyAlignment="1" applyProtection="1">
      <alignment horizontal="left" vertical="center" wrapText="1" indent="1"/>
    </xf>
    <xf numFmtId="0" fontId="22" fillId="0" borderId="6" xfId="7" applyFont="1" applyFill="1" applyBorder="1" applyAlignment="1" applyProtection="1">
      <alignment horizontal="left" vertical="center" wrapText="1" indent="1"/>
    </xf>
    <xf numFmtId="49" fontId="22" fillId="0" borderId="7" xfId="7" applyNumberFormat="1" applyFont="1" applyFill="1" applyBorder="1" applyAlignment="1" applyProtection="1">
      <alignment horizontal="left" vertical="center" wrapText="1" indent="1"/>
    </xf>
    <xf numFmtId="49" fontId="22" fillId="0" borderId="8" xfId="7" applyNumberFormat="1" applyFont="1" applyFill="1" applyBorder="1" applyAlignment="1" applyProtection="1">
      <alignment horizontal="left" vertical="center" wrapText="1" indent="1"/>
    </xf>
    <xf numFmtId="49" fontId="22" fillId="0" borderId="9" xfId="7" applyNumberFormat="1" applyFont="1" applyFill="1" applyBorder="1" applyAlignment="1" applyProtection="1">
      <alignment horizontal="left" vertical="center" wrapText="1" indent="1"/>
    </xf>
    <xf numFmtId="49" fontId="22" fillId="0" borderId="10" xfId="7" applyNumberFormat="1" applyFont="1" applyFill="1" applyBorder="1" applyAlignment="1" applyProtection="1">
      <alignment horizontal="left" vertical="center" wrapText="1" indent="1"/>
    </xf>
    <xf numFmtId="49" fontId="22" fillId="0" borderId="11" xfId="7" applyNumberFormat="1" applyFont="1" applyFill="1" applyBorder="1" applyAlignment="1" applyProtection="1">
      <alignment horizontal="left" vertical="center" wrapText="1" indent="1"/>
    </xf>
    <xf numFmtId="49" fontId="22" fillId="0" borderId="12" xfId="7" applyNumberFormat="1" applyFont="1" applyFill="1" applyBorder="1" applyAlignment="1" applyProtection="1">
      <alignment horizontal="left" vertical="center" wrapText="1" indent="1"/>
    </xf>
    <xf numFmtId="0" fontId="22" fillId="0" borderId="0" xfId="7" applyFont="1" applyFill="1" applyBorder="1" applyAlignment="1" applyProtection="1">
      <alignment horizontal="left" vertical="center" wrapText="1" indent="1"/>
    </xf>
    <xf numFmtId="0" fontId="20" fillId="0" borderId="13" xfId="7" applyFont="1" applyFill="1" applyBorder="1" applyAlignment="1" applyProtection="1">
      <alignment horizontal="left" vertical="center" wrapText="1" indent="1"/>
    </xf>
    <xf numFmtId="0" fontId="20" fillId="0" borderId="14" xfId="7" applyFont="1" applyFill="1" applyBorder="1" applyAlignment="1" applyProtection="1">
      <alignment horizontal="left" vertical="center" wrapText="1" indent="1"/>
    </xf>
    <xf numFmtId="0" fontId="20" fillId="0" borderId="15" xfId="7" applyFont="1" applyFill="1" applyBorder="1" applyAlignment="1" applyProtection="1">
      <alignment horizontal="left" vertical="center" wrapText="1" indent="1"/>
    </xf>
    <xf numFmtId="0" fontId="8" fillId="0" borderId="13" xfId="7" applyFont="1" applyFill="1" applyBorder="1" applyAlignment="1" applyProtection="1">
      <alignment horizontal="center" vertical="center" wrapText="1"/>
    </xf>
    <xf numFmtId="0" fontId="8" fillId="0" borderId="14" xfId="7" applyFont="1" applyFill="1" applyBorder="1" applyAlignment="1" applyProtection="1">
      <alignment horizontal="center" vertical="center" wrapText="1"/>
    </xf>
    <xf numFmtId="166" fontId="22" fillId="0" borderId="2" xfId="0" applyNumberFormat="1" applyFont="1" applyFill="1" applyBorder="1" applyAlignment="1" applyProtection="1">
      <alignment vertical="center" wrapText="1"/>
      <protection locked="0"/>
    </xf>
    <xf numFmtId="166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7" applyFont="1" applyFill="1" applyBorder="1" applyAlignment="1" applyProtection="1">
      <alignment vertical="center" wrapText="1"/>
    </xf>
    <xf numFmtId="0" fontId="20" fillId="0" borderId="16" xfId="7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8" applyFont="1" applyFill="1" applyBorder="1" applyAlignment="1" applyProtection="1">
      <alignment horizontal="left" vertical="center" indent="1"/>
    </xf>
    <xf numFmtId="0" fontId="12" fillId="0" borderId="0" xfId="7" applyFill="1"/>
    <xf numFmtId="0" fontId="22" fillId="0" borderId="0" xfId="7" applyFont="1" applyFill="1"/>
    <xf numFmtId="0" fontId="24" fillId="0" borderId="0" xfId="7" applyFont="1" applyFill="1"/>
    <xf numFmtId="166" fontId="0" fillId="0" borderId="0" xfId="0" applyNumberFormat="1" applyFill="1" applyAlignment="1">
      <alignment vertical="center" wrapText="1"/>
    </xf>
    <xf numFmtId="166" fontId="0" fillId="0" borderId="0" xfId="0" applyNumberForma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right" vertical="center"/>
    </xf>
    <xf numFmtId="166" fontId="4" fillId="0" borderId="0" xfId="0" applyNumberFormat="1" applyFont="1" applyFill="1" applyAlignment="1">
      <alignment horizontal="center" vertical="center" wrapText="1"/>
    </xf>
    <xf numFmtId="166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6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6" fontId="8" fillId="0" borderId="17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center" vertical="center" wrapText="1"/>
    </xf>
    <xf numFmtId="166" fontId="20" fillId="0" borderId="19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vertical="center" wrapText="1"/>
    </xf>
    <xf numFmtId="166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6" fontId="20" fillId="0" borderId="14" xfId="0" applyNumberFormat="1" applyFont="1" applyFill="1" applyBorder="1" applyAlignment="1" applyProtection="1">
      <alignment vertical="center" wrapText="1"/>
    </xf>
    <xf numFmtId="166" fontId="4" fillId="0" borderId="0" xfId="0" applyNumberFormat="1" applyFont="1" applyFill="1" applyAlignment="1">
      <alignment vertical="center" wrapText="1"/>
    </xf>
    <xf numFmtId="166" fontId="19" fillId="0" borderId="2" xfId="0" applyNumberFormat="1" applyFont="1" applyFill="1" applyBorder="1" applyAlignment="1" applyProtection="1">
      <alignment vertical="center" wrapText="1"/>
      <protection locked="0"/>
    </xf>
    <xf numFmtId="166" fontId="19" fillId="0" borderId="20" xfId="0" applyNumberFormat="1" applyFont="1" applyFill="1" applyBorder="1" applyAlignment="1" applyProtection="1">
      <alignment vertical="center" wrapText="1"/>
    </xf>
    <xf numFmtId="166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6" fontId="8" fillId="0" borderId="17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6" fontId="22" fillId="0" borderId="21" xfId="0" applyNumberFormat="1" applyFont="1" applyFill="1" applyBorder="1" applyAlignment="1" applyProtection="1">
      <alignment vertical="center" wrapText="1"/>
    </xf>
    <xf numFmtId="166" fontId="2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6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6" fontId="29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6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6" xfId="0" applyFont="1" applyFill="1" applyBorder="1" applyAlignment="1" applyProtection="1">
      <alignment vertical="center" wrapText="1"/>
      <protection locked="0"/>
    </xf>
    <xf numFmtId="166" fontId="29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3" fontId="29" fillId="0" borderId="4" xfId="0" applyNumberFormat="1" applyFont="1" applyFill="1" applyBorder="1" applyAlignment="1" applyProtection="1">
      <alignment vertical="center"/>
      <protection locked="0"/>
    </xf>
    <xf numFmtId="3" fontId="33" fillId="0" borderId="2" xfId="0" applyNumberFormat="1" applyFont="1" applyFill="1" applyBorder="1" applyAlignment="1" applyProtection="1">
      <alignment vertical="center"/>
      <protection locked="0"/>
    </xf>
    <xf numFmtId="3" fontId="29" fillId="0" borderId="2" xfId="0" applyNumberFormat="1" applyFont="1" applyFill="1" applyBorder="1" applyAlignment="1" applyProtection="1">
      <alignment vertical="center"/>
      <protection locked="0"/>
    </xf>
    <xf numFmtId="49" fontId="29" fillId="0" borderId="10" xfId="0" applyNumberFormat="1" applyFont="1" applyFill="1" applyBorder="1" applyAlignment="1" applyProtection="1">
      <alignment vertical="center"/>
      <protection locked="0"/>
    </xf>
    <xf numFmtId="3" fontId="29" fillId="0" borderId="6" xfId="0" applyNumberFormat="1" applyFont="1" applyFill="1" applyBorder="1" applyAlignment="1" applyProtection="1">
      <alignment vertical="center"/>
      <protection locked="0"/>
    </xf>
    <xf numFmtId="49" fontId="29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8" applyFont="1" applyFill="1" applyBorder="1" applyAlignment="1" applyProtection="1">
      <alignment horizontal="center" vertical="center" wrapText="1"/>
    </xf>
    <xf numFmtId="0" fontId="30" fillId="0" borderId="16" xfId="8" applyFont="1" applyFill="1" applyBorder="1" applyAlignment="1" applyProtection="1">
      <alignment horizontal="center" vertical="center"/>
    </xf>
    <xf numFmtId="0" fontId="30" fillId="0" borderId="28" xfId="8" applyFont="1" applyFill="1" applyBorder="1" applyAlignment="1" applyProtection="1">
      <alignment horizontal="center" vertical="center"/>
    </xf>
    <xf numFmtId="0" fontId="12" fillId="0" borderId="0" xfId="8" applyFill="1" applyProtection="1"/>
    <xf numFmtId="0" fontId="22" fillId="0" borderId="13" xfId="8" applyFont="1" applyFill="1" applyBorder="1" applyAlignment="1" applyProtection="1">
      <alignment horizontal="left" vertical="center" indent="1"/>
    </xf>
    <xf numFmtId="0" fontId="12" fillId="0" borderId="0" xfId="8" applyFill="1" applyAlignment="1" applyProtection="1">
      <alignment vertical="center"/>
    </xf>
    <xf numFmtId="0" fontId="22" fillId="0" borderId="7" xfId="8" applyFont="1" applyFill="1" applyBorder="1" applyAlignment="1" applyProtection="1">
      <alignment horizontal="left" vertical="center" indent="1"/>
    </xf>
    <xf numFmtId="166" fontId="22" fillId="0" borderId="29" xfId="8" applyNumberFormat="1" applyFont="1" applyFill="1" applyBorder="1" applyAlignment="1" applyProtection="1">
      <alignment vertical="center"/>
    </xf>
    <xf numFmtId="0" fontId="22" fillId="0" borderId="8" xfId="8" applyFont="1" applyFill="1" applyBorder="1" applyAlignment="1" applyProtection="1">
      <alignment horizontal="left" vertical="center" indent="1"/>
    </xf>
    <xf numFmtId="166" fontId="22" fillId="0" borderId="20" xfId="8" applyNumberFormat="1" applyFont="1" applyFill="1" applyBorder="1" applyAlignment="1" applyProtection="1">
      <alignment vertical="center"/>
    </xf>
    <xf numFmtId="0" fontId="12" fillId="0" borderId="0" xfId="8" applyFill="1" applyAlignment="1" applyProtection="1">
      <alignment vertical="center"/>
      <protection locked="0"/>
    </xf>
    <xf numFmtId="166" fontId="22" fillId="0" borderId="25" xfId="8" applyNumberFormat="1" applyFont="1" applyFill="1" applyBorder="1" applyAlignment="1" applyProtection="1">
      <alignment vertical="center"/>
    </xf>
    <xf numFmtId="166" fontId="20" fillId="0" borderId="17" xfId="8" applyNumberFormat="1" applyFont="1" applyFill="1" applyBorder="1" applyAlignment="1" applyProtection="1">
      <alignment vertical="center"/>
    </xf>
    <xf numFmtId="0" fontId="22" fillId="0" borderId="9" xfId="8" applyFont="1" applyFill="1" applyBorder="1" applyAlignment="1" applyProtection="1">
      <alignment horizontal="left" vertical="center" indent="1"/>
    </xf>
    <xf numFmtId="0" fontId="20" fillId="0" borderId="13" xfId="8" applyFont="1" applyFill="1" applyBorder="1" applyAlignment="1" applyProtection="1">
      <alignment horizontal="left" vertical="center" indent="1"/>
    </xf>
    <xf numFmtId="166" fontId="20" fillId="0" borderId="17" xfId="8" applyNumberFormat="1" applyFont="1" applyFill="1" applyBorder="1" applyProtection="1"/>
    <xf numFmtId="0" fontId="12" fillId="0" borderId="0" xfId="8" applyFill="1" applyProtection="1">
      <protection locked="0"/>
    </xf>
    <xf numFmtId="0" fontId="15" fillId="0" borderId="0" xfId="8" applyFont="1" applyFill="1" applyProtection="1"/>
    <xf numFmtId="0" fontId="35" fillId="0" borderId="0" xfId="8" applyFont="1" applyFill="1" applyProtection="1">
      <protection locked="0"/>
    </xf>
    <xf numFmtId="0" fontId="23" fillId="0" borderId="0" xfId="8" applyFont="1" applyFill="1" applyProtection="1">
      <protection locked="0"/>
    </xf>
    <xf numFmtId="0" fontId="26" fillId="0" borderId="30" xfId="0" applyFont="1" applyFill="1" applyBorder="1" applyAlignment="1" applyProtection="1">
      <alignment horizontal="left" vertical="center" wrapText="1"/>
      <protection locked="0"/>
    </xf>
    <xf numFmtId="0" fontId="26" fillId="0" borderId="31" xfId="0" applyFont="1" applyFill="1" applyBorder="1" applyAlignment="1" applyProtection="1">
      <alignment horizontal="left" vertical="center" wrapText="1"/>
      <protection locked="0"/>
    </xf>
    <xf numFmtId="0" fontId="26" fillId="0" borderId="32" xfId="0" applyFont="1" applyFill="1" applyBorder="1" applyAlignment="1" applyProtection="1">
      <alignment horizontal="left" vertical="center" wrapText="1"/>
      <protection locked="0"/>
    </xf>
    <xf numFmtId="166" fontId="20" fillId="2" borderId="14" xfId="0" applyNumberFormat="1" applyFont="1" applyFill="1" applyBorder="1" applyAlignment="1" applyProtection="1">
      <alignment vertical="center" wrapText="1"/>
    </xf>
    <xf numFmtId="166" fontId="8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7" applyFont="1" applyFill="1" applyBorder="1" applyAlignment="1" applyProtection="1">
      <alignment horizontal="left" vertical="center" wrapText="1" indent="1"/>
    </xf>
    <xf numFmtId="0" fontId="23" fillId="0" borderId="0" xfId="7" applyFont="1" applyFill="1"/>
    <xf numFmtId="166" fontId="28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Fill="1" applyBorder="1" applyAlignment="1" applyProtection="1">
      <alignment horizontal="left" vertical="center" wrapText="1"/>
    </xf>
    <xf numFmtId="166" fontId="29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166" fontId="36" fillId="0" borderId="34" xfId="7" applyNumberFormat="1" applyFont="1" applyFill="1" applyBorder="1" applyAlignment="1" applyProtection="1">
      <alignment horizontal="left" vertical="center"/>
    </xf>
    <xf numFmtId="0" fontId="29" fillId="0" borderId="19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indent="6"/>
    </xf>
    <xf numFmtId="0" fontId="22" fillId="0" borderId="2" xfId="7" applyFont="1" applyFill="1" applyBorder="1" applyAlignment="1" applyProtection="1">
      <alignment horizontal="left" vertical="center" wrapText="1" indent="6"/>
    </xf>
    <xf numFmtId="0" fontId="22" fillId="0" borderId="6" xfId="7" applyFont="1" applyFill="1" applyBorder="1" applyAlignment="1" applyProtection="1">
      <alignment horizontal="left" vertical="center" wrapText="1" indent="6"/>
    </xf>
    <xf numFmtId="0" fontId="22" fillId="0" borderId="26" xfId="7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44" fillId="0" borderId="0" xfId="0" applyFont="1"/>
    <xf numFmtId="0" fontId="15" fillId="0" borderId="0" xfId="7" applyFont="1" applyFill="1" applyBorder="1"/>
    <xf numFmtId="0" fontId="2" fillId="0" borderId="0" xfId="7" applyFont="1" applyFill="1"/>
    <xf numFmtId="0" fontId="15" fillId="0" borderId="8" xfId="7" applyFont="1" applyFill="1" applyBorder="1" applyAlignment="1">
      <alignment horizontal="center" vertical="center"/>
    </xf>
    <xf numFmtId="0" fontId="15" fillId="0" borderId="9" xfId="7" applyFont="1" applyFill="1" applyBorder="1" applyAlignment="1">
      <alignment horizontal="center" vertical="center"/>
    </xf>
    <xf numFmtId="0" fontId="15" fillId="0" borderId="13" xfId="7" applyFont="1" applyFill="1" applyBorder="1" applyAlignment="1">
      <alignment horizontal="center" vertical="center"/>
    </xf>
    <xf numFmtId="0" fontId="15" fillId="0" borderId="14" xfId="7" applyFont="1" applyFill="1" applyBorder="1" applyAlignment="1">
      <alignment horizontal="center" vertical="center"/>
    </xf>
    <xf numFmtId="0" fontId="15" fillId="0" borderId="17" xfId="7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7" applyFont="1" applyFill="1" applyBorder="1" applyAlignment="1">
      <alignment horizontal="center" vertical="center"/>
    </xf>
    <xf numFmtId="0" fontId="31" fillId="0" borderId="14" xfId="7" applyFont="1" applyFill="1" applyBorder="1"/>
    <xf numFmtId="0" fontId="8" fillId="0" borderId="35" xfId="7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6" fontId="29" fillId="0" borderId="3" xfId="0" applyNumberFormat="1" applyFont="1" applyFill="1" applyBorder="1" applyAlignment="1" applyProtection="1">
      <alignment vertical="center"/>
      <protection locked="0"/>
    </xf>
    <xf numFmtId="166" fontId="29" fillId="0" borderId="2" xfId="0" applyNumberFormat="1" applyFont="1" applyFill="1" applyBorder="1" applyAlignment="1" applyProtection="1">
      <alignment vertical="center"/>
      <protection locked="0"/>
    </xf>
    <xf numFmtId="166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7" applyFont="1" applyFill="1" applyBorder="1" applyProtection="1">
      <protection locked="0"/>
    </xf>
    <xf numFmtId="0" fontId="15" fillId="0" borderId="2" xfId="7" applyFont="1" applyFill="1" applyBorder="1" applyProtection="1">
      <protection locked="0"/>
    </xf>
    <xf numFmtId="0" fontId="15" fillId="0" borderId="6" xfId="7" applyFont="1" applyFill="1" applyBorder="1" applyProtection="1">
      <protection locked="0"/>
    </xf>
    <xf numFmtId="0" fontId="29" fillId="0" borderId="13" xfId="7" applyFont="1" applyFill="1" applyBorder="1" applyAlignment="1" applyProtection="1">
      <alignment horizontal="center" vertical="center"/>
    </xf>
    <xf numFmtId="0" fontId="29" fillId="0" borderId="11" xfId="7" applyFont="1" applyFill="1" applyBorder="1" applyAlignment="1" applyProtection="1">
      <alignment horizontal="center" vertical="center"/>
    </xf>
    <xf numFmtId="0" fontId="29" fillId="0" borderId="8" xfId="7" applyFont="1" applyFill="1" applyBorder="1" applyAlignment="1" applyProtection="1">
      <alignment horizontal="center" vertical="center"/>
    </xf>
    <xf numFmtId="0" fontId="29" fillId="0" borderId="10" xfId="7" applyFont="1" applyFill="1" applyBorder="1" applyAlignment="1" applyProtection="1">
      <alignment horizontal="center" vertical="center"/>
    </xf>
    <xf numFmtId="168" fontId="28" fillId="0" borderId="17" xfId="1" applyNumberFormat="1" applyFont="1" applyFill="1" applyBorder="1" applyProtection="1"/>
    <xf numFmtId="168" fontId="29" fillId="0" borderId="36" xfId="1" applyNumberFormat="1" applyFont="1" applyFill="1" applyBorder="1" applyProtection="1">
      <protection locked="0"/>
    </xf>
    <xf numFmtId="168" fontId="29" fillId="0" borderId="20" xfId="1" applyNumberFormat="1" applyFont="1" applyFill="1" applyBorder="1" applyProtection="1">
      <protection locked="0"/>
    </xf>
    <xf numFmtId="168" fontId="29" fillId="0" borderId="37" xfId="1" applyNumberFormat="1" applyFont="1" applyFill="1" applyBorder="1" applyProtection="1">
      <protection locked="0"/>
    </xf>
    <xf numFmtId="0" fontId="29" fillId="0" borderId="4" xfId="7" applyFont="1" applyFill="1" applyBorder="1" applyProtection="1">
      <protection locked="0"/>
    </xf>
    <xf numFmtId="0" fontId="29" fillId="0" borderId="2" xfId="7" applyFont="1" applyFill="1" applyBorder="1" applyProtection="1">
      <protection locked="0"/>
    </xf>
    <xf numFmtId="0" fontId="29" fillId="0" borderId="6" xfId="7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17" xfId="0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center" vertical="center" wrapText="1"/>
    </xf>
    <xf numFmtId="166" fontId="8" fillId="0" borderId="14" xfId="0" applyNumberFormat="1" applyFont="1" applyFill="1" applyBorder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left" vertical="center" wrapText="1"/>
    </xf>
    <xf numFmtId="166" fontId="8" fillId="0" borderId="14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3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vertical="center" wrapText="1"/>
    </xf>
    <xf numFmtId="166" fontId="28" fillId="0" borderId="19" xfId="0" applyNumberFormat="1" applyFont="1" applyFill="1" applyBorder="1" applyAlignment="1" applyProtection="1">
      <alignment vertical="center" wrapText="1"/>
    </xf>
    <xf numFmtId="166" fontId="28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0" fontId="29" fillId="0" borderId="10" xfId="0" applyFont="1" applyBorder="1" applyAlignment="1" applyProtection="1">
      <alignment horizontal="right" vertical="center" indent="1"/>
    </xf>
    <xf numFmtId="166" fontId="15" fillId="3" borderId="21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30" fillId="0" borderId="15" xfId="0" applyFont="1" applyFill="1" applyBorder="1" applyAlignment="1" applyProtection="1">
      <alignment vertical="center"/>
    </xf>
    <xf numFmtId="0" fontId="30" fillId="0" borderId="16" xfId="0" applyFont="1" applyFill="1" applyBorder="1" applyAlignment="1" applyProtection="1">
      <alignment horizontal="center" vertical="center"/>
    </xf>
    <xf numFmtId="0" fontId="30" fillId="0" borderId="28" xfId="0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vertical="center"/>
    </xf>
    <xf numFmtId="3" fontId="29" fillId="0" borderId="36" xfId="0" applyNumberFormat="1" applyFont="1" applyFill="1" applyBorder="1" applyAlignment="1" applyProtection="1">
      <alignment vertical="center"/>
    </xf>
    <xf numFmtId="49" fontId="33" fillId="0" borderId="8" xfId="0" quotePrefix="1" applyNumberFormat="1" applyFont="1" applyFill="1" applyBorder="1" applyAlignment="1" applyProtection="1">
      <alignment horizontal="left" vertical="center" indent="1"/>
    </xf>
    <xf numFmtId="3" fontId="33" fillId="0" borderId="20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vertical="center"/>
    </xf>
    <xf numFmtId="3" fontId="29" fillId="0" borderId="20" xfId="0" applyNumberFormat="1" applyFont="1" applyFill="1" applyBorder="1" applyAlignment="1" applyProtection="1">
      <alignment vertical="center"/>
    </xf>
    <xf numFmtId="49" fontId="30" fillId="0" borderId="13" xfId="0" applyNumberFormat="1" applyFont="1" applyFill="1" applyBorder="1" applyAlignment="1" applyProtection="1">
      <alignment vertical="center"/>
    </xf>
    <xf numFmtId="3" fontId="29" fillId="0" borderId="14" xfId="0" applyNumberFormat="1" applyFont="1" applyFill="1" applyBorder="1" applyAlignment="1" applyProtection="1">
      <alignment vertical="center"/>
    </xf>
    <xf numFmtId="3" fontId="29" fillId="0" borderId="17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horizontal="left" vertical="center"/>
    </xf>
    <xf numFmtId="166" fontId="3" fillId="0" borderId="0" xfId="0" applyNumberFormat="1" applyFont="1" applyFill="1" applyAlignment="1" applyProtection="1">
      <alignment horizontal="left" vertical="center" wrapText="1"/>
    </xf>
    <xf numFmtId="166" fontId="3" fillId="0" borderId="0" xfId="0" applyNumberFormat="1" applyFont="1" applyFill="1" applyAlignment="1" applyProtection="1">
      <alignment vertical="center" wrapText="1"/>
    </xf>
    <xf numFmtId="166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6" fontId="8" fillId="0" borderId="41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6" fontId="28" fillId="0" borderId="25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6" fontId="28" fillId="0" borderId="20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6" fontId="28" fillId="0" borderId="37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6" fontId="28" fillId="0" borderId="14" xfId="0" applyNumberFormat="1" applyFont="1" applyFill="1" applyBorder="1" applyAlignment="1" applyProtection="1">
      <alignment vertical="center"/>
    </xf>
    <xf numFmtId="166" fontId="28" fillId="0" borderId="17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</xf>
    <xf numFmtId="166" fontId="22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8" fillId="0" borderId="48" xfId="0" applyNumberFormat="1" applyFont="1" applyFill="1" applyBorder="1" applyAlignment="1" applyProtection="1">
      <alignment horizontal="center" vertical="center"/>
    </xf>
    <xf numFmtId="166" fontId="8" fillId="0" borderId="27" xfId="0" applyNumberFormat="1" applyFont="1" applyFill="1" applyBorder="1" applyAlignment="1" applyProtection="1">
      <alignment horizontal="center" vertical="center" wrapText="1"/>
    </xf>
    <xf numFmtId="166" fontId="20" fillId="0" borderId="4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center" vertical="center" wrapText="1"/>
    </xf>
    <xf numFmtId="166" fontId="20" fillId="0" borderId="49" xfId="0" applyNumberFormat="1" applyFont="1" applyFill="1" applyBorder="1" applyAlignment="1" applyProtection="1">
      <alignment horizontal="center" vertical="center" wrapText="1"/>
    </xf>
    <xf numFmtId="166" fontId="20" fillId="0" borderId="17" xfId="0" applyNumberFormat="1" applyFont="1" applyFill="1" applyBorder="1" applyAlignment="1" applyProtection="1">
      <alignment horizontal="center" vertical="center" wrapText="1"/>
    </xf>
    <xf numFmtId="166" fontId="20" fillId="0" borderId="50" xfId="0" applyNumberFormat="1" applyFont="1" applyFill="1" applyBorder="1" applyAlignment="1" applyProtection="1">
      <alignment horizontal="center" vertical="center" wrapText="1"/>
    </xf>
    <xf numFmtId="166" fontId="20" fillId="0" borderId="1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8" xfId="0" applyNumberFormat="1" applyFont="1" applyFill="1" applyBorder="1" applyAlignment="1" applyProtection="1">
      <alignment horizontal="center" vertical="center" wrapText="1"/>
    </xf>
    <xf numFmtId="166" fontId="22" fillId="0" borderId="22" xfId="0" applyNumberFormat="1" applyFont="1" applyFill="1" applyBorder="1" applyAlignment="1" applyProtection="1">
      <alignment vertical="center" wrapText="1"/>
    </xf>
    <xf numFmtId="166" fontId="20" fillId="0" borderId="10" xfId="0" applyNumberFormat="1" applyFont="1" applyFill="1" applyBorder="1" applyAlignment="1" applyProtection="1">
      <alignment horizontal="center" vertical="center" wrapText="1"/>
    </xf>
    <xf numFmtId="166" fontId="22" fillId="0" borderId="23" xfId="0" applyNumberFormat="1" applyFont="1" applyFill="1" applyBorder="1" applyAlignment="1" applyProtection="1">
      <alignment vertical="center" wrapText="1"/>
    </xf>
    <xf numFmtId="166" fontId="28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7" xfId="0" applyNumberFormat="1" applyFont="1" applyFill="1" applyBorder="1" applyAlignment="1" applyProtection="1">
      <alignment horizontal="center" vertical="center" wrapText="1"/>
    </xf>
    <xf numFmtId="166" fontId="22" fillId="0" borderId="50" xfId="0" applyNumberFormat="1" applyFont="1" applyFill="1" applyBorder="1" applyAlignment="1" applyProtection="1">
      <alignment vertical="center" wrapText="1"/>
    </xf>
    <xf numFmtId="0" fontId="22" fillId="0" borderId="2" xfId="8" applyFont="1" applyFill="1" applyBorder="1" applyAlignment="1" applyProtection="1">
      <alignment horizontal="left" vertical="center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indent="1"/>
    </xf>
    <xf numFmtId="0" fontId="8" fillId="0" borderId="14" xfId="8" applyFont="1" applyFill="1" applyBorder="1" applyAlignment="1" applyProtection="1">
      <alignment horizontal="left" indent="1"/>
    </xf>
    <xf numFmtId="166" fontId="29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18" xfId="0" applyFont="1" applyBorder="1" applyAlignment="1" applyProtection="1">
      <alignment horizontal="left" vertical="center" wrapText="1" indent="1"/>
    </xf>
    <xf numFmtId="166" fontId="20" fillId="0" borderId="28" xfId="7" applyNumberFormat="1" applyFont="1" applyFill="1" applyBorder="1" applyAlignment="1" applyProtection="1">
      <alignment horizontal="right" vertical="center" wrapText="1" indent="1"/>
    </xf>
    <xf numFmtId="166" fontId="20" fillId="0" borderId="17" xfId="7" applyNumberFormat="1" applyFont="1" applyFill="1" applyBorder="1" applyAlignment="1" applyProtection="1">
      <alignment horizontal="right" vertical="center" wrapText="1" indent="1"/>
    </xf>
    <xf numFmtId="166" fontId="22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7" applyNumberFormat="1" applyFont="1" applyFill="1" applyBorder="1" applyAlignment="1" applyProtection="1">
      <alignment horizontal="right" vertical="center" wrapText="1" indent="1"/>
    </xf>
    <xf numFmtId="166" fontId="7" fillId="0" borderId="0" xfId="7" applyNumberFormat="1" applyFont="1" applyFill="1" applyBorder="1" applyAlignment="1" applyProtection="1">
      <alignment horizontal="right" vertical="center" wrapText="1" indent="1"/>
    </xf>
    <xf numFmtId="166" fontId="22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4" xfId="0" applyFont="1" applyFill="1" applyBorder="1" applyAlignment="1" applyProtection="1">
      <alignment horizontal="right" vertical="center"/>
    </xf>
    <xf numFmtId="166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0" applyNumberFormat="1" applyFont="1" applyFill="1" applyBorder="1" applyAlignment="1" applyProtection="1">
      <alignment horizontal="right" vertical="center" wrapText="1" indent="1"/>
    </xf>
    <xf numFmtId="166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0" applyNumberFormat="1" applyFont="1" applyFill="1" applyBorder="1" applyAlignment="1" applyProtection="1">
      <alignment horizontal="right" vertical="center" wrapText="1" indent="1"/>
    </xf>
    <xf numFmtId="166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7" fillId="0" borderId="0" xfId="0" applyNumberFormat="1" applyFont="1" applyFill="1" applyAlignment="1" applyProtection="1">
      <alignment horizontal="centerContinuous" vertical="center" wrapText="1"/>
    </xf>
    <xf numFmtId="166" fontId="0" fillId="0" borderId="0" xfId="0" applyNumberFormat="1" applyFill="1" applyAlignment="1" applyProtection="1">
      <alignment horizontal="centerContinuous" vertical="center"/>
    </xf>
    <xf numFmtId="166" fontId="8" fillId="0" borderId="13" xfId="0" applyNumberFormat="1" applyFont="1" applyFill="1" applyBorder="1" applyAlignment="1" applyProtection="1">
      <alignment horizontal="centerContinuous" vertical="center" wrapText="1"/>
    </xf>
    <xf numFmtId="166" fontId="8" fillId="0" borderId="14" xfId="0" applyNumberFormat="1" applyFont="1" applyFill="1" applyBorder="1" applyAlignment="1" applyProtection="1">
      <alignment horizontal="centerContinuous" vertical="center" wrapText="1"/>
    </xf>
    <xf numFmtId="166" fontId="8" fillId="0" borderId="17" xfId="0" applyNumberFormat="1" applyFont="1" applyFill="1" applyBorder="1" applyAlignment="1" applyProtection="1">
      <alignment horizontal="centerContinuous" vertical="center" wrapText="1"/>
    </xf>
    <xf numFmtId="166" fontId="4" fillId="0" borderId="0" xfId="0" applyNumberFormat="1" applyFont="1" applyFill="1" applyAlignment="1" applyProtection="1">
      <alignment horizontal="center" vertical="center" wrapText="1"/>
    </xf>
    <xf numFmtId="166" fontId="28" fillId="0" borderId="21" xfId="0" applyNumberFormat="1" applyFont="1" applyFill="1" applyBorder="1" applyAlignment="1" applyProtection="1">
      <alignment horizontal="center" vertical="center" wrapText="1"/>
    </xf>
    <xf numFmtId="166" fontId="28" fillId="0" borderId="13" xfId="0" applyNumberFormat="1" applyFont="1" applyFill="1" applyBorder="1" applyAlignment="1" applyProtection="1">
      <alignment horizontal="center" vertical="center" wrapText="1"/>
    </xf>
    <xf numFmtId="166" fontId="28" fillId="0" borderId="14" xfId="0" applyNumberFormat="1" applyFont="1" applyFill="1" applyBorder="1" applyAlignment="1" applyProtection="1">
      <alignment horizontal="center" vertical="center" wrapText="1"/>
    </xf>
    <xf numFmtId="166" fontId="28" fillId="0" borderId="17" xfId="0" applyNumberFormat="1" applyFont="1" applyFill="1" applyBorder="1" applyAlignment="1" applyProtection="1">
      <alignment horizontal="center" vertical="center" wrapText="1"/>
    </xf>
    <xf numFmtId="166" fontId="28" fillId="0" borderId="0" xfId="0" applyNumberFormat="1" applyFont="1" applyFill="1" applyAlignment="1" applyProtection="1">
      <alignment horizontal="center" vertical="center" wrapText="1"/>
    </xf>
    <xf numFmtId="166" fontId="0" fillId="0" borderId="24" xfId="0" applyNumberForma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1"/>
    </xf>
    <xf numFmtId="166" fontId="0" fillId="0" borderId="22" xfId="0" applyNumberFormat="1" applyFill="1" applyBorder="1" applyAlignment="1" applyProtection="1">
      <alignment horizontal="left" vertical="center" wrapText="1" indent="1"/>
    </xf>
    <xf numFmtId="166" fontId="22" fillId="0" borderId="8" xfId="0" applyNumberFormat="1" applyFont="1" applyFill="1" applyBorder="1" applyAlignment="1" applyProtection="1">
      <alignment horizontal="left" vertical="center" wrapText="1" indent="1"/>
    </xf>
    <xf numFmtId="166" fontId="22" fillId="0" borderId="52" xfId="0" applyNumberFormat="1" applyFont="1" applyFill="1" applyBorder="1" applyAlignment="1" applyProtection="1">
      <alignment horizontal="left" vertical="center" wrapText="1" indent="1"/>
    </xf>
    <xf numFmtId="166" fontId="31" fillId="0" borderId="21" xfId="0" applyNumberFormat="1" applyFont="1" applyFill="1" applyBorder="1" applyAlignment="1" applyProtection="1">
      <alignment horizontal="left" vertical="center" wrapText="1" indent="1"/>
    </xf>
    <xf numFmtId="166" fontId="1" fillId="0" borderId="50" xfId="0" applyNumberFormat="1" applyFont="1" applyFill="1" applyBorder="1" applyAlignment="1" applyProtection="1">
      <alignment horizontal="left" vertical="center" wrapText="1" indent="1"/>
    </xf>
    <xf numFmtId="166" fontId="29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1"/>
    </xf>
    <xf numFmtId="166" fontId="1" fillId="0" borderId="22" xfId="0" applyNumberFormat="1" applyFont="1" applyFill="1" applyBorder="1" applyAlignment="1" applyProtection="1">
      <alignment horizontal="left" vertical="center" wrapText="1" indent="1"/>
    </xf>
    <xf numFmtId="166" fontId="33" fillId="0" borderId="2" xfId="0" applyNumberFormat="1" applyFont="1" applyFill="1" applyBorder="1" applyAlignment="1" applyProtection="1">
      <alignment horizontal="right" vertical="center" wrapText="1" indent="1"/>
    </xf>
    <xf numFmtId="166" fontId="31" fillId="0" borderId="13" xfId="0" applyNumberFormat="1" applyFont="1" applyFill="1" applyBorder="1" applyAlignment="1" applyProtection="1">
      <alignment horizontal="left" vertical="center" wrapText="1" indent="1"/>
    </xf>
    <xf numFmtId="166" fontId="31" fillId="0" borderId="35" xfId="0" applyNumberFormat="1" applyFont="1" applyFill="1" applyBorder="1" applyAlignment="1" applyProtection="1">
      <alignment horizontal="right" vertical="center" wrapText="1" indent="1"/>
    </xf>
    <xf numFmtId="166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6" fontId="33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2"/>
    </xf>
    <xf numFmtId="166" fontId="29" fillId="0" borderId="2" xfId="0" applyNumberFormat="1" applyFont="1" applyFill="1" applyBorder="1" applyAlignment="1" applyProtection="1">
      <alignment horizontal="left" vertical="center" wrapText="1" indent="2"/>
    </xf>
    <xf numFmtId="166" fontId="33" fillId="0" borderId="2" xfId="0" applyNumberFormat="1" applyFont="1" applyFill="1" applyBorder="1" applyAlignment="1" applyProtection="1">
      <alignment horizontal="left" vertical="center" wrapText="1" indent="1"/>
    </xf>
    <xf numFmtId="166" fontId="29" fillId="0" borderId="9" xfId="0" applyNumberFormat="1" applyFon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2"/>
    </xf>
    <xf numFmtId="166" fontId="22" fillId="0" borderId="10" xfId="0" applyNumberFormat="1" applyFont="1" applyFill="1" applyBorder="1" applyAlignment="1" applyProtection="1">
      <alignment horizontal="left" vertical="center" wrapText="1" indent="2"/>
    </xf>
    <xf numFmtId="166" fontId="33" fillId="0" borderId="3" xfId="0" applyNumberFormat="1" applyFont="1" applyFill="1" applyBorder="1" applyAlignment="1" applyProtection="1">
      <alignment horizontal="right" vertical="center" wrapText="1" indent="1"/>
    </xf>
    <xf numFmtId="168" fontId="29" fillId="0" borderId="53" xfId="1" applyNumberFormat="1" applyFont="1" applyFill="1" applyBorder="1" applyProtection="1">
      <protection locked="0"/>
    </xf>
    <xf numFmtId="168" fontId="29" fillId="0" borderId="46" xfId="1" applyNumberFormat="1" applyFont="1" applyFill="1" applyBorder="1" applyProtection="1">
      <protection locked="0"/>
    </xf>
    <xf numFmtId="168" fontId="29" fillId="0" borderId="41" xfId="1" applyNumberFormat="1" applyFont="1" applyFill="1" applyBorder="1" applyProtection="1">
      <protection locked="0"/>
    </xf>
    <xf numFmtId="0" fontId="29" fillId="0" borderId="3" xfId="7" applyFont="1" applyFill="1" applyBorder="1" applyProtection="1"/>
    <xf numFmtId="166" fontId="8" fillId="0" borderId="41" xfId="0" applyNumberFormat="1" applyFont="1" applyFill="1" applyBorder="1" applyAlignment="1" applyProtection="1">
      <alignment horizontal="right" vertical="center" wrapText="1" indent="1"/>
    </xf>
    <xf numFmtId="166" fontId="22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6" fontId="20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7" applyFont="1" applyFill="1" applyBorder="1" applyAlignment="1" applyProtection="1">
      <alignment horizontal="center" vertical="center" wrapText="1"/>
    </xf>
    <xf numFmtId="0" fontId="7" fillId="0" borderId="55" xfId="7" applyFont="1" applyFill="1" applyBorder="1" applyAlignment="1" applyProtection="1">
      <alignment vertical="center" wrapText="1"/>
    </xf>
    <xf numFmtId="166" fontId="7" fillId="0" borderId="55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  <protection locked="0"/>
    </xf>
    <xf numFmtId="166" fontId="29" fillId="0" borderId="55" xfId="7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8" xfId="0" applyFont="1" applyBorder="1" applyAlignment="1" applyProtection="1">
      <alignment horizontal="center" vertical="center" wrapText="1"/>
    </xf>
    <xf numFmtId="0" fontId="25" fillId="0" borderId="19" xfId="0" applyFont="1" applyBorder="1" applyAlignment="1" applyProtection="1">
      <alignment horizontal="left" vertical="center" wrapText="1" indent="1"/>
    </xf>
    <xf numFmtId="0" fontId="12" fillId="0" borderId="0" xfId="7" applyFont="1" applyFill="1" applyProtection="1"/>
    <xf numFmtId="0" fontId="12" fillId="0" borderId="0" xfId="7" applyFont="1" applyFill="1" applyAlignment="1" applyProtection="1">
      <alignment horizontal="right" vertical="center" indent="1"/>
    </xf>
    <xf numFmtId="0" fontId="12" fillId="0" borderId="0" xfId="7" applyFont="1" applyFill="1"/>
    <xf numFmtId="0" fontId="12" fillId="0" borderId="0" xfId="7" applyFont="1" applyFill="1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6" fontId="0" fillId="0" borderId="50" xfId="0" applyNumberFormat="1" applyFill="1" applyBorder="1" applyAlignment="1" applyProtection="1">
      <alignment horizontal="left" vertical="center" wrapText="1" indent="1"/>
    </xf>
    <xf numFmtId="166" fontId="22" fillId="0" borderId="7" xfId="0" applyNumberFormat="1" applyFont="1" applyFill="1" applyBorder="1" applyAlignment="1" applyProtection="1">
      <alignment horizontal="left" vertical="center" wrapText="1" indent="1"/>
    </xf>
    <xf numFmtId="166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6" xfId="7" applyNumberFormat="1" applyFont="1" applyFill="1" applyBorder="1" applyAlignment="1" applyProtection="1">
      <alignment horizontal="right" vertical="center" wrapText="1" indent="1"/>
    </xf>
    <xf numFmtId="166" fontId="20" fillId="0" borderId="14" xfId="7" applyNumberFormat="1" applyFont="1" applyFill="1" applyBorder="1" applyAlignment="1" applyProtection="1">
      <alignment horizontal="right" vertical="center" wrapText="1" indent="1"/>
    </xf>
    <xf numFmtId="166" fontId="22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7" applyNumberFormat="1" applyFont="1" applyFill="1" applyBorder="1" applyAlignment="1" applyProtection="1">
      <alignment horizontal="right" vertical="center" wrapText="1" indent="1"/>
    </xf>
    <xf numFmtId="0" fontId="8" fillId="0" borderId="42" xfId="7" applyFont="1" applyFill="1" applyBorder="1" applyAlignment="1" applyProtection="1">
      <alignment horizontal="center" vertical="center" wrapText="1"/>
    </xf>
    <xf numFmtId="166" fontId="26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7" applyFont="1" applyFill="1" applyBorder="1" applyAlignment="1" applyProtection="1">
      <alignment horizontal="center" vertical="center" wrapText="1"/>
    </xf>
    <xf numFmtId="0" fontId="20" fillId="0" borderId="16" xfId="7" applyFont="1" applyFill="1" applyBorder="1" applyAlignment="1" applyProtection="1">
      <alignment horizontal="center" vertical="center" wrapText="1"/>
    </xf>
    <xf numFmtId="166" fontId="22" fillId="0" borderId="25" xfId="7" applyNumberFormat="1" applyFont="1" applyFill="1" applyBorder="1" applyAlignment="1" applyProtection="1">
      <alignment horizontal="righ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6"/>
    </xf>
    <xf numFmtId="0" fontId="12" fillId="0" borderId="0" xfId="7" applyFill="1" applyProtection="1"/>
    <xf numFmtId="0" fontId="22" fillId="0" borderId="0" xfId="7" applyFont="1" applyFill="1" applyProtection="1"/>
    <xf numFmtId="0" fontId="15" fillId="0" borderId="0" xfId="7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12" fillId="0" borderId="0" xfId="7" applyFill="1" applyAlignment="1" applyProtection="1"/>
    <xf numFmtId="166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7" applyFont="1" applyFill="1" applyProtection="1"/>
    <xf numFmtId="0" fontId="23" fillId="0" borderId="0" xfId="7" applyFont="1" applyFill="1" applyProtection="1"/>
    <xf numFmtId="0" fontId="12" fillId="0" borderId="0" xfId="7" applyFill="1" applyBorder="1" applyProtection="1"/>
    <xf numFmtId="166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6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6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Fill="1" applyBorder="1" applyAlignment="1" applyProtection="1">
      <alignment horizontal="center" vertical="center" wrapText="1"/>
    </xf>
    <xf numFmtId="49" fontId="22" fillId="0" borderId="8" xfId="7" applyNumberFormat="1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49" fontId="22" fillId="0" borderId="11" xfId="7" applyNumberFormat="1" applyFont="1" applyFill="1" applyBorder="1" applyAlignment="1" applyProtection="1">
      <alignment horizontal="center" vertical="center" wrapText="1"/>
    </xf>
    <xf numFmtId="49" fontId="22" fillId="0" borderId="7" xfId="7" applyNumberFormat="1" applyFont="1" applyFill="1" applyBorder="1" applyAlignment="1" applyProtection="1">
      <alignment horizontal="center" vertical="center" wrapText="1"/>
    </xf>
    <xf numFmtId="49" fontId="22" fillId="0" borderId="12" xfId="7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166" fontId="28" fillId="0" borderId="35" xfId="7" applyNumberFormat="1" applyFont="1" applyFill="1" applyBorder="1" applyAlignment="1" applyProtection="1">
      <alignment horizontal="right" vertical="center" wrapText="1" indent="1"/>
    </xf>
    <xf numFmtId="0" fontId="20" fillId="0" borderId="35" xfId="7" applyFont="1" applyFill="1" applyBorder="1" applyAlignment="1" applyProtection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7" applyFont="1" applyFill="1" applyBorder="1" applyAlignment="1" applyProtection="1">
      <alignment horizontal="left" vertical="center" wrapText="1" indent="1"/>
    </xf>
    <xf numFmtId="0" fontId="29" fillId="0" borderId="2" xfId="7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6" fontId="29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vertical="center" wrapText="1"/>
    </xf>
    <xf numFmtId="166" fontId="20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7" applyFont="1" applyFill="1" applyBorder="1" applyAlignment="1">
      <alignment horizontal="center" vertical="center"/>
    </xf>
    <xf numFmtId="0" fontId="35" fillId="0" borderId="0" xfId="7" applyFont="1" applyFill="1"/>
    <xf numFmtId="0" fontId="28" fillId="0" borderId="13" xfId="7" applyFont="1" applyFill="1" applyBorder="1" applyAlignment="1" applyProtection="1">
      <alignment horizontal="center" vertical="center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/>
    </xf>
    <xf numFmtId="166" fontId="5" fillId="0" borderId="0" xfId="0" applyNumberFormat="1" applyFont="1" applyFill="1" applyAlignment="1" applyProtection="1">
      <alignment vertical="center"/>
    </xf>
    <xf numFmtId="166" fontId="5" fillId="0" borderId="0" xfId="0" applyNumberFormat="1" applyFont="1" applyFill="1" applyAlignment="1" applyProtection="1">
      <alignment horizontal="center" vertical="center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174" fontId="31" fillId="0" borderId="6" xfId="7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18" xfId="7" applyFont="1" applyFill="1" applyBorder="1" applyAlignment="1" applyProtection="1">
      <alignment horizontal="left" vertical="center" wrapText="1" indent="1"/>
    </xf>
    <xf numFmtId="0" fontId="20" fillId="0" borderId="19" xfId="7" applyFont="1" applyFill="1" applyBorder="1" applyAlignment="1" applyProtection="1">
      <alignment vertical="center" wrapText="1"/>
    </xf>
    <xf numFmtId="166" fontId="20" fillId="0" borderId="38" xfId="7" applyNumberFormat="1" applyFont="1" applyFill="1" applyBorder="1" applyAlignment="1" applyProtection="1">
      <alignment horizontal="right" vertical="center" wrapText="1" indent="1"/>
    </xf>
    <xf numFmtId="0" fontId="22" fillId="0" borderId="26" xfId="7" applyFont="1" applyFill="1" applyBorder="1" applyAlignment="1" applyProtection="1">
      <alignment horizontal="left" vertical="center" wrapText="1" indent="7"/>
    </xf>
    <xf numFmtId="166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Fill="1" applyBorder="1" applyAlignment="1" applyProtection="1">
      <alignment horizontal="left" vertical="center" wrapText="1"/>
    </xf>
    <xf numFmtId="166" fontId="33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7" applyNumberFormat="1" applyFont="1" applyFill="1" applyBorder="1" applyAlignment="1" applyProtection="1">
      <alignment horizontal="center" vertical="center" wrapText="1"/>
    </xf>
    <xf numFmtId="166" fontId="20" fillId="0" borderId="60" xfId="7" applyNumberFormat="1" applyFont="1" applyFill="1" applyBorder="1" applyAlignment="1" applyProtection="1">
      <alignment horizontal="right" vertical="center" wrapText="1" indent="1"/>
    </xf>
    <xf numFmtId="166" fontId="22" fillId="0" borderId="5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1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54" xfId="7" applyNumberFormat="1" applyFont="1" applyFill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</xf>
    <xf numFmtId="166" fontId="22" fillId="0" borderId="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6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9" xfId="7" applyNumberFormat="1" applyFont="1" applyFill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7" applyFont="1" applyFill="1" applyBorder="1" applyAlignment="1" applyProtection="1">
      <alignment horizontal="center" vertical="center" wrapText="1"/>
    </xf>
    <xf numFmtId="0" fontId="28" fillId="0" borderId="19" xfId="7" applyFont="1" applyFill="1" applyBorder="1" applyAlignment="1" applyProtection="1">
      <alignment vertical="center" wrapText="1"/>
    </xf>
    <xf numFmtId="166" fontId="28" fillId="0" borderId="19" xfId="7" applyNumberFormat="1" applyFont="1" applyFill="1" applyBorder="1" applyAlignment="1" applyProtection="1">
      <alignment horizontal="right" vertical="center" wrapText="1" indent="1"/>
    </xf>
    <xf numFmtId="166" fontId="28" fillId="0" borderId="54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</xf>
    <xf numFmtId="166" fontId="29" fillId="0" borderId="55" xfId="7" applyNumberFormat="1" applyFont="1" applyFill="1" applyBorder="1" applyAlignment="1" applyProtection="1">
      <alignment horizontal="right" vertical="center" wrapText="1" indent="1"/>
    </xf>
    <xf numFmtId="0" fontId="15" fillId="0" borderId="0" xfId="7" applyFont="1" applyFill="1" applyBorder="1" applyProtection="1"/>
    <xf numFmtId="166" fontId="28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7" applyFont="1" applyFill="1" applyBorder="1" applyAlignment="1" applyProtection="1">
      <alignment horizontal="center" vertical="center"/>
    </xf>
    <xf numFmtId="0" fontId="28" fillId="0" borderId="17" xfId="7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6" fontId="28" fillId="0" borderId="38" xfId="0" applyNumberFormat="1" applyFont="1" applyFill="1" applyBorder="1" applyAlignment="1" applyProtection="1">
      <alignment horizontal="center" vertical="center" wrapText="1"/>
    </xf>
    <xf numFmtId="166" fontId="20" fillId="0" borderId="38" xfId="0" applyNumberFormat="1" applyFont="1" applyFill="1" applyBorder="1" applyAlignment="1" applyProtection="1">
      <alignment horizontal="center" vertical="center" wrapText="1"/>
    </xf>
    <xf numFmtId="168" fontId="47" fillId="0" borderId="3" xfId="1" applyNumberFormat="1" applyFont="1" applyFill="1" applyBorder="1" applyProtection="1">
      <protection locked="0"/>
    </xf>
    <xf numFmtId="168" fontId="47" fillId="0" borderId="25" xfId="1" applyNumberFormat="1" applyFont="1" applyFill="1" applyBorder="1"/>
    <xf numFmtId="168" fontId="47" fillId="0" borderId="2" xfId="1" applyNumberFormat="1" applyFont="1" applyFill="1" applyBorder="1" applyProtection="1">
      <protection locked="0"/>
    </xf>
    <xf numFmtId="168" fontId="47" fillId="0" borderId="20" xfId="1" applyNumberFormat="1" applyFont="1" applyFill="1" applyBorder="1"/>
    <xf numFmtId="168" fontId="47" fillId="0" borderId="6" xfId="1" applyNumberFormat="1" applyFont="1" applyFill="1" applyBorder="1" applyProtection="1">
      <protection locked="0"/>
    </xf>
    <xf numFmtId="168" fontId="48" fillId="0" borderId="14" xfId="7" applyNumberFormat="1" applyFont="1" applyFill="1" applyBorder="1"/>
    <xf numFmtId="168" fontId="48" fillId="0" borderId="17" xfId="7" applyNumberFormat="1" applyFont="1" applyFill="1" applyBorder="1"/>
    <xf numFmtId="49" fontId="47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1" xfId="0" applyNumberFormat="1" applyFont="1" applyFill="1" applyBorder="1" applyAlignment="1" applyProtection="1">
      <alignment vertical="center" wrapText="1"/>
    </xf>
    <xf numFmtId="166" fontId="47" fillId="0" borderId="13" xfId="0" applyNumberFormat="1" applyFont="1" applyFill="1" applyBorder="1" applyAlignment="1" applyProtection="1">
      <alignment vertical="center" wrapText="1"/>
    </xf>
    <xf numFmtId="166" fontId="47" fillId="0" borderId="14" xfId="0" applyNumberFormat="1" applyFont="1" applyFill="1" applyBorder="1" applyAlignment="1" applyProtection="1">
      <alignment vertical="center" wrapText="1"/>
    </xf>
    <xf numFmtId="166" fontId="47" fillId="0" borderId="17" xfId="0" applyNumberFormat="1" applyFont="1" applyFill="1" applyBorder="1" applyAlignment="1" applyProtection="1">
      <alignment vertical="center" wrapText="1"/>
    </xf>
    <xf numFmtId="49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2" xfId="0" applyNumberFormat="1" applyFont="1" applyFill="1" applyBorder="1" applyAlignment="1" applyProtection="1">
      <alignment vertical="center" wrapText="1"/>
      <protection locked="0"/>
    </xf>
    <xf numFmtId="166" fontId="47" fillId="0" borderId="8" xfId="0" applyNumberFormat="1" applyFont="1" applyFill="1" applyBorder="1" applyAlignment="1" applyProtection="1">
      <alignment vertical="center" wrapText="1"/>
      <protection locked="0"/>
    </xf>
    <xf numFmtId="166" fontId="47" fillId="0" borderId="2" xfId="0" applyNumberFormat="1" applyFont="1" applyFill="1" applyBorder="1" applyAlignment="1" applyProtection="1">
      <alignment vertical="center" wrapText="1"/>
      <protection locked="0"/>
    </xf>
    <xf numFmtId="166" fontId="47" fillId="0" borderId="20" xfId="0" applyNumberFormat="1" applyFont="1" applyFill="1" applyBorder="1" applyAlignment="1" applyProtection="1">
      <alignment vertical="center" wrapText="1"/>
      <protection locked="0"/>
    </xf>
    <xf numFmtId="49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3" xfId="0" applyNumberFormat="1" applyFont="1" applyFill="1" applyBorder="1" applyAlignment="1" applyProtection="1">
      <alignment vertical="center" wrapText="1"/>
      <protection locked="0"/>
    </xf>
    <xf numFmtId="166" fontId="47" fillId="0" borderId="10" xfId="0" applyNumberFormat="1" applyFont="1" applyFill="1" applyBorder="1" applyAlignment="1" applyProtection="1">
      <alignment vertical="center" wrapText="1"/>
      <protection locked="0"/>
    </xf>
    <xf numFmtId="166" fontId="47" fillId="0" borderId="6" xfId="0" applyNumberFormat="1" applyFont="1" applyFill="1" applyBorder="1" applyAlignment="1" applyProtection="1">
      <alignment vertical="center" wrapText="1"/>
      <protection locked="0"/>
    </xf>
    <xf numFmtId="166" fontId="47" fillId="0" borderId="37" xfId="0" applyNumberFormat="1" applyFont="1" applyFill="1" applyBorder="1" applyAlignment="1" applyProtection="1">
      <alignment vertical="center" wrapText="1"/>
      <protection locked="0"/>
    </xf>
    <xf numFmtId="49" fontId="47" fillId="0" borderId="5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50" xfId="0" applyNumberFormat="1" applyFont="1" applyFill="1" applyBorder="1" applyAlignment="1" applyProtection="1">
      <alignment vertical="center" wrapText="1"/>
      <protection locked="0"/>
    </xf>
    <xf numFmtId="166" fontId="47" fillId="0" borderId="7" xfId="0" applyNumberFormat="1" applyFont="1" applyFill="1" applyBorder="1" applyAlignment="1" applyProtection="1">
      <alignment vertical="center" wrapText="1"/>
      <protection locked="0"/>
    </xf>
    <xf numFmtId="166" fontId="47" fillId="0" borderId="1" xfId="0" applyNumberFormat="1" applyFont="1" applyFill="1" applyBorder="1" applyAlignment="1" applyProtection="1">
      <alignment vertical="center" wrapText="1"/>
      <protection locked="0"/>
    </xf>
    <xf numFmtId="166" fontId="47" fillId="0" borderId="29" xfId="0" applyNumberFormat="1" applyFont="1" applyFill="1" applyBorder="1" applyAlignment="1" applyProtection="1">
      <alignment vertical="center" wrapText="1"/>
      <protection locked="0"/>
    </xf>
    <xf numFmtId="166" fontId="47" fillId="2" borderId="49" xfId="0" applyNumberFormat="1" applyFont="1" applyFill="1" applyBorder="1" applyAlignment="1" applyProtection="1">
      <alignment horizontal="left" vertical="center" wrapText="1" indent="2"/>
    </xf>
    <xf numFmtId="166" fontId="49" fillId="0" borderId="1" xfId="8" applyNumberFormat="1" applyFont="1" applyFill="1" applyBorder="1" applyAlignment="1" applyProtection="1">
      <alignment vertical="center"/>
      <protection locked="0"/>
    </xf>
    <xf numFmtId="166" fontId="49" fillId="0" borderId="2" xfId="8" applyNumberFormat="1" applyFont="1" applyFill="1" applyBorder="1" applyAlignment="1" applyProtection="1">
      <alignment vertical="center"/>
      <protection locked="0"/>
    </xf>
    <xf numFmtId="166" fontId="49" fillId="0" borderId="3" xfId="8" applyNumberFormat="1" applyFont="1" applyFill="1" applyBorder="1" applyAlignment="1" applyProtection="1">
      <alignment vertical="center"/>
      <protection locked="0"/>
    </xf>
    <xf numFmtId="166" fontId="50" fillId="0" borderId="14" xfId="8" applyNumberFormat="1" applyFont="1" applyFill="1" applyBorder="1" applyAlignment="1" applyProtection="1">
      <alignment vertical="center"/>
    </xf>
    <xf numFmtId="166" fontId="50" fillId="0" borderId="14" xfId="8" applyNumberFormat="1" applyFont="1" applyFill="1" applyBorder="1" applyProtection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1" fillId="0" borderId="37" xfId="0" applyNumberFormat="1" applyFont="1" applyFill="1" applyBorder="1" applyAlignment="1" applyProtection="1">
      <alignment horizontal="right" vertical="center" indent="1"/>
      <protection locked="0"/>
    </xf>
    <xf numFmtId="3" fontId="52" fillId="0" borderId="17" xfId="0" applyNumberFormat="1" applyFont="1" applyFill="1" applyBorder="1" applyAlignment="1" applyProtection="1">
      <alignment horizontal="right" vertical="center" indent="1"/>
    </xf>
    <xf numFmtId="0" fontId="36" fillId="0" borderId="28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6" fontId="22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7" applyFont="1" applyFill="1" applyAlignment="1" applyProtection="1">
      <alignment vertical="center"/>
    </xf>
    <xf numFmtId="166" fontId="29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Fill="1" applyProtection="1">
      <protection locked="0"/>
    </xf>
    <xf numFmtId="0" fontId="4" fillId="0" borderId="13" xfId="7" applyFont="1" applyFill="1" applyBorder="1" applyAlignment="1" applyProtection="1">
      <alignment horizontal="center" vertical="center" wrapText="1"/>
    </xf>
    <xf numFmtId="0" fontId="4" fillId="0" borderId="14" xfId="7" applyFont="1" applyFill="1" applyBorder="1" applyAlignment="1" applyProtection="1">
      <alignment horizontal="center" vertical="center" wrapText="1"/>
    </xf>
    <xf numFmtId="0" fontId="4" fillId="0" borderId="17" xfId="7" applyFont="1" applyFill="1" applyBorder="1" applyAlignment="1" applyProtection="1">
      <alignment horizontal="center" vertical="center" wrapText="1"/>
    </xf>
    <xf numFmtId="0" fontId="8" fillId="0" borderId="15" xfId="7" applyFont="1" applyFill="1" applyBorder="1" applyAlignment="1" applyProtection="1">
      <alignment horizontal="center" vertical="center" wrapText="1"/>
    </xf>
    <xf numFmtId="0" fontId="8" fillId="0" borderId="16" xfId="7" applyFont="1" applyFill="1" applyBorder="1" applyAlignment="1" applyProtection="1">
      <alignment horizontal="center" vertical="center" wrapText="1"/>
    </xf>
    <xf numFmtId="0" fontId="8" fillId="0" borderId="28" xfId="7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7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6" fontId="29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6" xfId="0" applyFont="1" applyBorder="1" applyAlignment="1" applyProtection="1">
      <alignment horizontal="left" vertical="center" wrapText="1" indent="1"/>
    </xf>
    <xf numFmtId="166" fontId="29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7" applyFont="1" applyFill="1" applyBorder="1" applyAlignment="1" applyProtection="1">
      <alignment horizontal="left" vertical="center" wrapText="1" indent="1"/>
    </xf>
    <xf numFmtId="166" fontId="22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19" xfId="0" applyFont="1" applyBorder="1" applyAlignment="1" applyProtection="1">
      <alignment horizontal="left" vertical="center" wrapText="1" indent="1"/>
    </xf>
    <xf numFmtId="0" fontId="29" fillId="0" borderId="0" xfId="7" applyFont="1" applyFill="1" applyProtection="1"/>
    <xf numFmtId="0" fontId="53" fillId="0" borderId="0" xfId="0" applyFont="1"/>
    <xf numFmtId="0" fontId="21" fillId="0" borderId="34" xfId="0" applyFont="1" applyFill="1" applyBorder="1" applyAlignment="1" applyProtection="1">
      <alignment horizontal="right" vertical="center"/>
      <protection locked="0"/>
    </xf>
    <xf numFmtId="0" fontId="21" fillId="0" borderId="34" xfId="0" applyFont="1" applyFill="1" applyBorder="1" applyAlignment="1" applyProtection="1">
      <alignment horizontal="right"/>
    </xf>
    <xf numFmtId="0" fontId="21" fillId="0" borderId="34" xfId="0" applyFont="1" applyFill="1" applyBorder="1" applyAlignment="1" applyProtection="1">
      <alignment horizontal="right" vertical="center"/>
    </xf>
    <xf numFmtId="166" fontId="21" fillId="0" borderId="0" xfId="0" applyNumberFormat="1" applyFont="1" applyFill="1" applyAlignment="1" applyProtection="1">
      <alignment horizontal="right" vertical="center"/>
      <protection locked="0"/>
    </xf>
    <xf numFmtId="166" fontId="21" fillId="0" borderId="0" xfId="0" applyNumberFormat="1" applyFont="1" applyFill="1" applyAlignment="1" applyProtection="1">
      <alignment horizontal="right" vertical="center"/>
    </xf>
    <xf numFmtId="0" fontId="60" fillId="0" borderId="0" xfId="0" applyFont="1"/>
    <xf numFmtId="0" fontId="60" fillId="0" borderId="0" xfId="0" applyFont="1" applyAlignment="1">
      <alignment horizontal="justify" vertical="top" wrapText="1"/>
    </xf>
    <xf numFmtId="0" fontId="61" fillId="4" borderId="0" xfId="0" applyFont="1" applyFill="1" applyAlignment="1">
      <alignment horizontal="center" vertical="center"/>
    </xf>
    <xf numFmtId="0" fontId="61" fillId="4" borderId="0" xfId="0" applyFont="1" applyFill="1" applyAlignment="1">
      <alignment horizontal="center" vertical="top" wrapText="1"/>
    </xf>
    <xf numFmtId="0" fontId="54" fillId="0" borderId="0" xfId="0" applyFont="1"/>
    <xf numFmtId="0" fontId="0" fillId="0" borderId="0" xfId="0" applyAlignment="1"/>
    <xf numFmtId="0" fontId="35" fillId="0" borderId="0" xfId="0" applyFont="1"/>
    <xf numFmtId="0" fontId="5" fillId="0" borderId="4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6" fontId="3" fillId="0" borderId="0" xfId="0" applyNumberFormat="1" applyFont="1" applyFill="1" applyAlignment="1" applyProtection="1">
      <alignment horizontal="left" vertical="center" wrapText="1"/>
      <protection locked="0"/>
    </xf>
    <xf numFmtId="166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6" xfId="0" quotePrefix="1" applyFont="1" applyFill="1" applyBorder="1" applyAlignment="1" applyProtection="1">
      <alignment horizontal="right" vertical="center" indent="1"/>
      <protection locked="0"/>
    </xf>
    <xf numFmtId="0" fontId="8" fillId="0" borderId="59" xfId="0" applyFont="1" applyFill="1" applyBorder="1" applyAlignment="1" applyProtection="1">
      <alignment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49" fontId="8" fillId="0" borderId="54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3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8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9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Fill="1" applyBorder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6" fontId="62" fillId="0" borderId="0" xfId="0" applyNumberFormat="1" applyFont="1" applyFill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Fill="1" applyBorder="1" applyAlignment="1" applyProtection="1">
      <alignment horizontal="right" vertical="center"/>
      <protection locked="0"/>
    </xf>
    <xf numFmtId="0" fontId="8" fillId="0" borderId="28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6" fontId="0" fillId="0" borderId="0" xfId="0" applyNumberFormat="1" applyFill="1" applyAlignment="1" applyProtection="1">
      <alignment vertical="center" wrapText="1"/>
      <protection locked="0"/>
    </xf>
    <xf numFmtId="166" fontId="62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7" applyFont="1" applyFill="1" applyProtection="1">
      <protection locked="0"/>
    </xf>
    <xf numFmtId="0" fontId="23" fillId="0" borderId="0" xfId="7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Font="1" applyFill="1" applyAlignment="1" applyProtection="1">
      <alignment horizontal="right" vertical="center" indent="1"/>
      <protection locked="0"/>
    </xf>
    <xf numFmtId="0" fontId="8" fillId="0" borderId="13" xfId="7" applyFont="1" applyFill="1" applyBorder="1" applyAlignment="1" applyProtection="1">
      <alignment horizontal="center" vertical="center" wrapText="1"/>
      <protection locked="0"/>
    </xf>
    <xf numFmtId="0" fontId="8" fillId="0" borderId="14" xfId="7" applyFont="1" applyFill="1" applyBorder="1" applyAlignment="1" applyProtection="1">
      <alignment horizontal="center" vertical="center" wrapText="1"/>
      <protection locked="0"/>
    </xf>
    <xf numFmtId="0" fontId="8" fillId="0" borderId="17" xfId="7" applyFont="1" applyFill="1" applyBorder="1" applyAlignment="1" applyProtection="1">
      <alignment horizontal="center" vertical="center" wrapText="1"/>
      <protection locked="0"/>
    </xf>
    <xf numFmtId="0" fontId="29" fillId="0" borderId="0" xfId="7" applyFont="1" applyFill="1" applyProtection="1">
      <protection locked="0"/>
    </xf>
    <xf numFmtId="166" fontId="63" fillId="0" borderId="0" xfId="7" applyNumberFormat="1" applyFont="1" applyFill="1" applyAlignment="1" applyProtection="1">
      <alignment horizontal="right" vertical="center" indent="1"/>
    </xf>
    <xf numFmtId="166" fontId="0" fillId="0" borderId="0" xfId="0" applyNumberFormat="1" applyFill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 wrapText="1"/>
      <protection locked="0"/>
    </xf>
    <xf numFmtId="166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wrapText="1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28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6" fillId="0" borderId="0" xfId="8" applyFont="1" applyFill="1" applyAlignment="1" applyProtection="1">
      <protection locked="0"/>
    </xf>
    <xf numFmtId="0" fontId="46" fillId="0" borderId="0" xfId="7" applyFont="1" applyFill="1" applyAlignment="1" applyProtection="1">
      <alignment vertical="center"/>
    </xf>
    <xf numFmtId="0" fontId="59" fillId="0" borderId="0" xfId="4" applyAlignment="1" applyProtection="1"/>
    <xf numFmtId="0" fontId="54" fillId="0" borderId="0" xfId="0" applyFont="1" applyAlignment="1">
      <alignment wrapText="1"/>
    </xf>
    <xf numFmtId="0" fontId="12" fillId="0" borderId="0" xfId="8" applyFill="1" applyAlignment="1" applyProtection="1">
      <alignment vertical="center" wrapText="1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Fill="1" applyAlignment="1">
      <alignment horizontal="right" vertical="center"/>
    </xf>
    <xf numFmtId="166" fontId="64" fillId="0" borderId="0" xfId="7" applyNumberFormat="1" applyFont="1" applyFill="1"/>
    <xf numFmtId="0" fontId="0" fillId="0" borderId="0" xfId="0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 vertical="center" wrapText="1"/>
    </xf>
    <xf numFmtId="166" fontId="64" fillId="0" borderId="0" xfId="7" applyNumberFormat="1" applyFont="1" applyFill="1" applyProtection="1"/>
    <xf numFmtId="0" fontId="53" fillId="0" borderId="0" xfId="7" applyFont="1" applyFill="1" applyAlignment="1" applyProtection="1">
      <alignment horizontal="right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7" applyFont="1" applyFill="1" applyProtection="1">
      <protection locked="0"/>
    </xf>
    <xf numFmtId="166" fontId="5" fillId="0" borderId="0" xfId="7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7" applyFont="1" applyFill="1" applyBorder="1" applyAlignment="1" applyProtection="1">
      <alignment horizontal="center" vertical="center" wrapText="1"/>
      <protection locked="0"/>
    </xf>
    <xf numFmtId="0" fontId="28" fillId="0" borderId="4" xfId="7" applyFont="1" applyFill="1" applyBorder="1" applyAlignment="1" applyProtection="1">
      <alignment horizontal="center" vertical="center" wrapText="1"/>
      <protection locked="0"/>
    </xf>
    <xf numFmtId="0" fontId="28" fillId="0" borderId="36" xfId="7" applyFont="1" applyFill="1" applyBorder="1" applyAlignment="1" applyProtection="1">
      <alignment horizontal="center" vertical="center" wrapText="1"/>
      <protection locked="0"/>
    </xf>
    <xf numFmtId="166" fontId="62" fillId="0" borderId="0" xfId="0" applyNumberFormat="1" applyFont="1" applyFill="1" applyAlignment="1" applyProtection="1">
      <alignment horizontal="right" vertical="center" wrapText="1" indent="1"/>
      <protection locked="0"/>
    </xf>
    <xf numFmtId="0" fontId="46" fillId="0" borderId="0" xfId="0" applyFont="1" applyFill="1" applyAlignment="1" applyProtection="1">
      <alignment horizontal="right"/>
      <protection locked="0"/>
    </xf>
    <xf numFmtId="0" fontId="6" fillId="0" borderId="34" xfId="0" applyFont="1" applyFill="1" applyBorder="1" applyAlignment="1" applyProtection="1">
      <alignment horizontal="right" vertical="center"/>
      <protection locked="0"/>
    </xf>
    <xf numFmtId="0" fontId="8" fillId="0" borderId="42" xfId="7" applyFont="1" applyFill="1" applyBorder="1" applyAlignment="1" applyProtection="1">
      <alignment horizontal="center" vertical="center" wrapText="1"/>
      <protection locked="0"/>
    </xf>
    <xf numFmtId="0" fontId="8" fillId="0" borderId="35" xfId="7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right"/>
    </xf>
    <xf numFmtId="0" fontId="31" fillId="0" borderId="21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/>
    </xf>
    <xf numFmtId="0" fontId="0" fillId="0" borderId="62" xfId="0" applyFill="1" applyBorder="1"/>
    <xf numFmtId="0" fontId="0" fillId="0" borderId="63" xfId="0" applyFill="1" applyBorder="1"/>
    <xf numFmtId="0" fontId="0" fillId="0" borderId="64" xfId="0" applyFill="1" applyBorder="1"/>
    <xf numFmtId="0" fontId="0" fillId="0" borderId="21" xfId="0" applyFill="1" applyBorder="1" applyAlignment="1" applyProtection="1">
      <alignment vertical="center"/>
    </xf>
    <xf numFmtId="0" fontId="0" fillId="0" borderId="0" xfId="0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Fill="1" applyProtection="1">
      <protection locked="0"/>
    </xf>
    <xf numFmtId="0" fontId="58" fillId="0" borderId="2" xfId="6" applyFont="1" applyBorder="1" applyAlignment="1" applyProtection="1">
      <alignment wrapText="1"/>
      <protection locked="0"/>
    </xf>
    <xf numFmtId="0" fontId="12" fillId="0" borderId="2" xfId="6" applyFont="1" applyBorder="1" applyProtection="1">
      <protection locked="0"/>
    </xf>
    <xf numFmtId="166" fontId="29" fillId="0" borderId="4" xfId="0" applyNumberFormat="1" applyFont="1" applyFill="1" applyBorder="1" applyAlignment="1">
      <alignment vertical="center" wrapText="1"/>
    </xf>
    <xf numFmtId="166" fontId="38" fillId="0" borderId="58" xfId="0" applyNumberFormat="1" applyFont="1" applyFill="1" applyBorder="1" applyAlignment="1">
      <alignment horizontal="left" vertical="center" wrapText="1"/>
    </xf>
    <xf numFmtId="0" fontId="40" fillId="0" borderId="2" xfId="6" applyFont="1" applyBorder="1" applyAlignment="1">
      <alignment wrapText="1"/>
    </xf>
    <xf numFmtId="0" fontId="38" fillId="0" borderId="6" xfId="6" applyFont="1" applyBorder="1"/>
    <xf numFmtId="0" fontId="40" fillId="0" borderId="6" xfId="6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0" fontId="17" fillId="0" borderId="17" xfId="7" applyFont="1" applyFill="1" applyBorder="1" applyAlignment="1" applyProtection="1">
      <alignment horizontal="center" vertical="center" wrapText="1"/>
    </xf>
    <xf numFmtId="0" fontId="8" fillId="0" borderId="52" xfId="0" quotePrefix="1" applyFont="1" applyFill="1" applyBorder="1" applyAlignment="1" applyProtection="1">
      <alignment horizontal="right" vertical="center" indent="1"/>
      <protection locked="0"/>
    </xf>
    <xf numFmtId="49" fontId="8" fillId="0" borderId="52" xfId="0" applyNumberFormat="1" applyFont="1" applyFill="1" applyBorder="1" applyAlignment="1" applyProtection="1">
      <alignment horizontal="right" vertical="center" indent="1"/>
      <protection locked="0"/>
    </xf>
    <xf numFmtId="166" fontId="20" fillId="0" borderId="22" xfId="7" applyNumberFormat="1" applyFont="1" applyFill="1" applyBorder="1" applyAlignment="1" applyProtection="1">
      <alignment horizontal="right" vertical="center" wrapText="1" indent="1"/>
    </xf>
    <xf numFmtId="166" fontId="20" fillId="0" borderId="65" xfId="7" applyNumberFormat="1" applyFont="1" applyFill="1" applyBorder="1" applyAlignment="1" applyProtection="1">
      <alignment horizontal="right" vertical="center" wrapText="1" indent="1"/>
    </xf>
    <xf numFmtId="166" fontId="29" fillId="0" borderId="66" xfId="7" applyNumberFormat="1" applyFont="1" applyFill="1" applyBorder="1" applyAlignment="1" applyProtection="1">
      <alignment horizontal="right" vertical="center" wrapText="1" indent="1"/>
    </xf>
    <xf numFmtId="166" fontId="29" fillId="0" borderId="22" xfId="7" applyNumberFormat="1" applyFont="1" applyFill="1" applyBorder="1" applyAlignment="1" applyProtection="1">
      <alignment horizontal="right" vertical="center" wrapText="1" indent="1"/>
    </xf>
    <xf numFmtId="166" fontId="29" fillId="0" borderId="65" xfId="7" applyNumberFormat="1" applyFont="1" applyFill="1" applyBorder="1" applyAlignment="1" applyProtection="1">
      <alignment horizontal="right" vertical="center" wrapText="1" indent="1"/>
    </xf>
    <xf numFmtId="166" fontId="22" fillId="0" borderId="6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7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17" xfId="0" applyFont="1" applyFill="1" applyBorder="1" applyAlignment="1" applyProtection="1">
      <alignment horizontal="center" vertical="center" wrapText="1"/>
    </xf>
    <xf numFmtId="0" fontId="29" fillId="0" borderId="8" xfId="0" applyFont="1" applyFill="1" applyBorder="1" applyAlignment="1" applyProtection="1">
      <alignment vertical="center" wrapText="1"/>
    </xf>
    <xf numFmtId="0" fontId="29" fillId="0" borderId="10" xfId="0" applyFont="1" applyFill="1" applyBorder="1" applyAlignment="1" applyProtection="1">
      <alignment vertical="center" wrapText="1"/>
    </xf>
    <xf numFmtId="0" fontId="29" fillId="0" borderId="9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vertical="center" wrapText="1"/>
    </xf>
    <xf numFmtId="166" fontId="29" fillId="0" borderId="17" xfId="0" applyNumberFormat="1" applyFont="1" applyFill="1" applyBorder="1" applyAlignment="1" applyProtection="1">
      <alignment vertical="center" wrapText="1"/>
    </xf>
    <xf numFmtId="166" fontId="29" fillId="0" borderId="36" xfId="0" applyNumberFormat="1" applyFont="1" applyFill="1" applyBorder="1" applyAlignment="1" applyProtection="1">
      <alignment vertical="center" wrapText="1"/>
    </xf>
    <xf numFmtId="166" fontId="29" fillId="0" borderId="20" xfId="0" applyNumberFormat="1" applyFont="1" applyFill="1" applyBorder="1" applyAlignment="1" applyProtection="1">
      <alignment vertical="center" wrapText="1"/>
    </xf>
    <xf numFmtId="166" fontId="29" fillId="0" borderId="27" xfId="0" applyNumberFormat="1" applyFont="1" applyFill="1" applyBorder="1" applyAlignment="1" applyProtection="1">
      <alignment vertical="center" wrapText="1"/>
    </xf>
    <xf numFmtId="166" fontId="28" fillId="0" borderId="17" xfId="0" applyNumberFormat="1" applyFont="1" applyFill="1" applyBorder="1" applyAlignment="1" applyProtection="1">
      <alignment vertical="center" wrapText="1"/>
    </xf>
    <xf numFmtId="166" fontId="29" fillId="0" borderId="25" xfId="0" applyNumberFormat="1" applyFont="1" applyFill="1" applyBorder="1" applyAlignment="1" applyProtection="1">
      <alignment vertical="center" wrapText="1"/>
    </xf>
    <xf numFmtId="166" fontId="29" fillId="0" borderId="29" xfId="0" applyNumberFormat="1" applyFont="1" applyFill="1" applyBorder="1" applyAlignment="1" applyProtection="1">
      <alignment vertical="center" wrapText="1"/>
    </xf>
    <xf numFmtId="3" fontId="2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1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166" fontId="29" fillId="0" borderId="37" xfId="0" applyNumberFormat="1" applyFont="1" applyFill="1" applyBorder="1" applyAlignment="1" applyProtection="1">
      <alignment vertical="center" wrapText="1"/>
    </xf>
    <xf numFmtId="0" fontId="29" fillId="0" borderId="15" xfId="0" applyFont="1" applyFill="1" applyBorder="1" applyAlignment="1" applyProtection="1">
      <alignment vertical="center" wrapText="1"/>
    </xf>
    <xf numFmtId="166" fontId="29" fillId="0" borderId="28" xfId="0" applyNumberFormat="1" applyFont="1" applyFill="1" applyBorder="1" applyAlignment="1" applyProtection="1">
      <alignment vertical="center" wrapText="1"/>
    </xf>
    <xf numFmtId="166" fontId="28" fillId="0" borderId="36" xfId="0" applyNumberFormat="1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 applyProtection="1">
      <alignment vertical="center" wrapText="1"/>
    </xf>
    <xf numFmtId="166" fontId="22" fillId="0" borderId="4" xfId="0" applyNumberFormat="1" applyFont="1" applyFill="1" applyBorder="1" applyAlignment="1" applyProtection="1">
      <alignment vertical="center" wrapText="1"/>
    </xf>
    <xf numFmtId="166" fontId="22" fillId="0" borderId="2" xfId="0" applyNumberFormat="1" applyFont="1" applyFill="1" applyBorder="1" applyAlignment="1" applyProtection="1">
      <alignment vertical="center" wrapText="1"/>
    </xf>
    <xf numFmtId="166" fontId="22" fillId="0" borderId="6" xfId="0" applyNumberFormat="1" applyFont="1" applyFill="1" applyBorder="1" applyAlignment="1" applyProtection="1">
      <alignment vertical="center" wrapText="1"/>
    </xf>
    <xf numFmtId="166" fontId="4" fillId="0" borderId="41" xfId="0" applyNumberFormat="1" applyFont="1" applyFill="1" applyBorder="1" applyAlignment="1">
      <alignment horizontal="center" vertical="center" wrapText="1"/>
    </xf>
    <xf numFmtId="166" fontId="0" fillId="0" borderId="21" xfId="0" applyNumberFormat="1" applyFill="1" applyBorder="1" applyAlignment="1" applyProtection="1">
      <alignment vertical="center" wrapText="1"/>
    </xf>
    <xf numFmtId="166" fontId="29" fillId="0" borderId="47" xfId="0" applyNumberFormat="1" applyFont="1" applyFill="1" applyBorder="1" applyAlignment="1">
      <alignment vertical="center" wrapText="1"/>
    </xf>
    <xf numFmtId="166" fontId="29" fillId="0" borderId="67" xfId="0" applyNumberFormat="1" applyFont="1" applyFill="1" applyBorder="1" applyAlignment="1">
      <alignment vertical="center" wrapText="1"/>
    </xf>
    <xf numFmtId="166" fontId="28" fillId="0" borderId="17" xfId="0" applyNumberFormat="1" applyFont="1" applyFill="1" applyBorder="1" applyAlignment="1">
      <alignment vertical="center" wrapText="1"/>
    </xf>
    <xf numFmtId="166" fontId="8" fillId="0" borderId="0" xfId="0" applyNumberFormat="1" applyFont="1" applyFill="1" applyBorder="1" applyAlignment="1" applyProtection="1">
      <alignment horizontal="left" vertical="center" wrapText="1"/>
    </xf>
    <xf numFmtId="166" fontId="20" fillId="0" borderId="0" xfId="0" applyNumberFormat="1" applyFont="1" applyFill="1" applyBorder="1" applyAlignment="1" applyProtection="1">
      <alignment vertical="center" wrapText="1"/>
    </xf>
    <xf numFmtId="166" fontId="20" fillId="2" borderId="0" xfId="0" applyNumberFormat="1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40" fillId="0" borderId="11" xfId="6" applyFont="1" applyBorder="1" applyAlignment="1">
      <alignment wrapText="1"/>
    </xf>
    <xf numFmtId="166" fontId="0" fillId="0" borderId="4" xfId="0" applyNumberFormat="1" applyFill="1" applyBorder="1" applyAlignment="1">
      <alignment vertical="center" wrapText="1"/>
    </xf>
    <xf numFmtId="166" fontId="0" fillId="0" borderId="4" xfId="0" applyNumberFormat="1" applyFill="1" applyBorder="1" applyAlignment="1" applyProtection="1">
      <alignment vertical="center" wrapText="1"/>
    </xf>
    <xf numFmtId="166" fontId="0" fillId="0" borderId="36" xfId="0" applyNumberFormat="1" applyFill="1" applyBorder="1" applyAlignment="1">
      <alignment vertical="center" wrapText="1"/>
    </xf>
    <xf numFmtId="0" fontId="40" fillId="0" borderId="8" xfId="6" applyFont="1" applyBorder="1" applyAlignment="1">
      <alignment wrapText="1"/>
    </xf>
    <xf numFmtId="166" fontId="0" fillId="0" borderId="2" xfId="0" applyNumberFormat="1" applyFill="1" applyBorder="1" applyAlignment="1">
      <alignment vertical="center" wrapText="1"/>
    </xf>
    <xf numFmtId="166" fontId="0" fillId="0" borderId="2" xfId="0" applyNumberFormat="1" applyFill="1" applyBorder="1" applyAlignment="1" applyProtection="1">
      <alignment vertical="center" wrapText="1"/>
    </xf>
    <xf numFmtId="166" fontId="0" fillId="0" borderId="20" xfId="0" applyNumberFormat="1" applyFill="1" applyBorder="1" applyAlignment="1">
      <alignment vertical="center" wrapText="1"/>
    </xf>
    <xf numFmtId="166" fontId="1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6" fontId="0" fillId="0" borderId="26" xfId="0" applyNumberFormat="1" applyFill="1" applyBorder="1" applyAlignment="1">
      <alignment vertical="center" wrapText="1"/>
    </xf>
    <xf numFmtId="166" fontId="0" fillId="0" borderId="26" xfId="0" applyNumberFormat="1" applyFill="1" applyBorder="1" applyAlignment="1" applyProtection="1">
      <alignment vertical="center" wrapText="1"/>
    </xf>
    <xf numFmtId="166" fontId="0" fillId="0" borderId="27" xfId="0" applyNumberFormat="1" applyFill="1" applyBorder="1" applyAlignment="1">
      <alignment vertical="center" wrapText="1"/>
    </xf>
    <xf numFmtId="166" fontId="0" fillId="0" borderId="13" xfId="0" applyNumberFormat="1" applyFill="1" applyBorder="1" applyAlignment="1">
      <alignment horizontal="left" vertical="center" wrapText="1"/>
    </xf>
    <xf numFmtId="166" fontId="0" fillId="0" borderId="14" xfId="0" applyNumberFormat="1" applyFill="1" applyBorder="1" applyAlignment="1">
      <alignment vertical="center" wrapText="1"/>
    </xf>
    <xf numFmtId="166" fontId="0" fillId="0" borderId="14" xfId="0" applyNumberFormat="1" applyFill="1" applyBorder="1" applyAlignment="1" applyProtection="1">
      <alignment vertical="center" wrapText="1"/>
    </xf>
    <xf numFmtId="166" fontId="31" fillId="0" borderId="14" xfId="0" applyNumberFormat="1" applyFont="1" applyFill="1" applyBorder="1" applyAlignment="1">
      <alignment vertical="center" wrapText="1"/>
    </xf>
    <xf numFmtId="166" fontId="31" fillId="0" borderId="17" xfId="0" applyNumberFormat="1" applyFont="1" applyFill="1" applyBorder="1" applyAlignment="1">
      <alignment vertical="center" wrapText="1"/>
    </xf>
    <xf numFmtId="175" fontId="29" fillId="0" borderId="13" xfId="0" applyNumberFormat="1" applyFont="1" applyFill="1" applyBorder="1" applyAlignment="1" applyProtection="1">
      <alignment vertical="center" wrapText="1"/>
    </xf>
    <xf numFmtId="175" fontId="29" fillId="0" borderId="8" xfId="0" applyNumberFormat="1" applyFont="1" applyFill="1" applyBorder="1" applyAlignment="1" applyProtection="1">
      <alignment vertical="center" wrapText="1"/>
    </xf>
    <xf numFmtId="175" fontId="29" fillId="0" borderId="11" xfId="0" applyNumberFormat="1" applyFont="1" applyFill="1" applyBorder="1" applyAlignment="1" applyProtection="1">
      <alignment vertical="center" wrapText="1"/>
    </xf>
    <xf numFmtId="175" fontId="29" fillId="0" borderId="9" xfId="0" applyNumberFormat="1" applyFont="1" applyFill="1" applyBorder="1" applyAlignment="1" applyProtection="1">
      <alignment vertical="center" wrapText="1"/>
    </xf>
    <xf numFmtId="175" fontId="29" fillId="0" borderId="10" xfId="0" applyNumberFormat="1" applyFont="1" applyFill="1" applyBorder="1" applyAlignment="1" applyProtection="1">
      <alignment vertical="center" wrapText="1"/>
    </xf>
    <xf numFmtId="175" fontId="29" fillId="0" borderId="0" xfId="0" applyNumberFormat="1" applyFont="1" applyFill="1" applyBorder="1" applyAlignment="1" applyProtection="1">
      <alignment vertical="center" wrapText="1"/>
    </xf>
    <xf numFmtId="175" fontId="0" fillId="0" borderId="0" xfId="0" applyNumberFormat="1" applyFill="1" applyAlignment="1" applyProtection="1">
      <alignment vertical="center" wrapText="1"/>
    </xf>
    <xf numFmtId="175" fontId="7" fillId="0" borderId="13" xfId="0" applyNumberFormat="1" applyFont="1" applyFill="1" applyBorder="1" applyAlignment="1" applyProtection="1">
      <alignment horizontal="center" vertical="center" wrapText="1"/>
    </xf>
    <xf numFmtId="175" fontId="29" fillId="0" borderId="0" xfId="0" applyNumberFormat="1" applyFont="1" applyFill="1" applyAlignment="1" applyProtection="1">
      <alignment vertical="center" wrapText="1"/>
    </xf>
    <xf numFmtId="175" fontId="2" fillId="0" borderId="0" xfId="0" applyNumberFormat="1" applyFont="1" applyFill="1" applyAlignment="1" applyProtection="1">
      <alignment vertical="center" wrapText="1"/>
    </xf>
    <xf numFmtId="0" fontId="65" fillId="0" borderId="0" xfId="0" applyFont="1" applyAlignment="1">
      <alignment horizontal="center" vertical="top" wrapText="1"/>
    </xf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7" fillId="0" borderId="0" xfId="0" applyFont="1" applyAlignment="1">
      <alignment horizontal="center"/>
    </xf>
    <xf numFmtId="0" fontId="53" fillId="0" borderId="0" xfId="7" applyFont="1" applyFill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166" fontId="36" fillId="0" borderId="34" xfId="7" applyNumberFormat="1" applyFont="1" applyFill="1" applyBorder="1" applyAlignment="1" applyProtection="1">
      <alignment horizontal="left"/>
    </xf>
    <xf numFmtId="0" fontId="28" fillId="0" borderId="0" xfId="7" applyFont="1" applyFill="1" applyAlignment="1" applyProtection="1">
      <alignment horizontal="center"/>
    </xf>
    <xf numFmtId="166" fontId="36" fillId="0" borderId="34" xfId="7" applyNumberFormat="1" applyFont="1" applyFill="1" applyBorder="1" applyAlignment="1" applyProtection="1">
      <alignment horizontal="left" vertical="center"/>
    </xf>
    <xf numFmtId="166" fontId="7" fillId="0" borderId="0" xfId="7" applyNumberFormat="1" applyFont="1" applyFill="1" applyBorder="1" applyAlignment="1" applyProtection="1">
      <alignment horizontal="center" vertical="center"/>
    </xf>
    <xf numFmtId="166" fontId="30" fillId="0" borderId="62" xfId="0" applyNumberFormat="1" applyFont="1" applyFill="1" applyBorder="1" applyAlignment="1" applyProtection="1">
      <alignment horizontal="center" vertical="center" wrapText="1"/>
    </xf>
    <xf numFmtId="166" fontId="30" fillId="0" borderId="68" xfId="0" applyNumberFormat="1" applyFont="1" applyFill="1" applyBorder="1" applyAlignment="1" applyProtection="1">
      <alignment horizontal="center" vertical="center" wrapText="1"/>
    </xf>
    <xf numFmtId="166" fontId="53" fillId="0" borderId="0" xfId="0" applyNumberFormat="1" applyFont="1" applyFill="1" applyAlignment="1" applyProtection="1">
      <alignment horizontal="center" textRotation="180" wrapText="1"/>
    </xf>
    <xf numFmtId="166" fontId="66" fillId="0" borderId="55" xfId="0" applyNumberFormat="1" applyFont="1" applyFill="1" applyBorder="1" applyAlignment="1" applyProtection="1">
      <alignment horizontal="center" vertical="center" wrapText="1"/>
    </xf>
    <xf numFmtId="166" fontId="30" fillId="0" borderId="66" xfId="0" applyNumberFormat="1" applyFont="1" applyFill="1" applyBorder="1" applyAlignment="1" applyProtection="1">
      <alignment horizontal="center" vertical="center" wrapText="1"/>
    </xf>
    <xf numFmtId="166" fontId="30" fillId="0" borderId="65" xfId="0" applyNumberFormat="1" applyFont="1" applyFill="1" applyBorder="1" applyAlignment="1" applyProtection="1">
      <alignment horizontal="center" vertical="center" wrapText="1"/>
    </xf>
    <xf numFmtId="166" fontId="5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6" xfId="7" applyFont="1" applyFill="1" applyBorder="1" applyAlignment="1">
      <alignment horizontal="center" vertical="center" wrapText="1"/>
    </xf>
    <xf numFmtId="0" fontId="31" fillId="0" borderId="37" xfId="7" applyFont="1" applyFill="1" applyBorder="1" applyAlignment="1">
      <alignment horizontal="center" vertical="center" wrapText="1"/>
    </xf>
    <xf numFmtId="0" fontId="31" fillId="0" borderId="11" xfId="7" applyFont="1" applyFill="1" applyBorder="1" applyAlignment="1">
      <alignment horizontal="center" vertical="center" wrapText="1"/>
    </xf>
    <xf numFmtId="0" fontId="31" fillId="0" borderId="10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1" fillId="0" borderId="6" xfId="7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7" applyFont="1" applyFill="1" applyBorder="1" applyAlignment="1" applyProtection="1">
      <alignment horizontal="left"/>
    </xf>
    <xf numFmtId="0" fontId="30" fillId="0" borderId="14" xfId="7" applyFont="1" applyFill="1" applyBorder="1" applyAlignment="1" applyProtection="1">
      <alignment horizontal="left"/>
    </xf>
    <xf numFmtId="0" fontId="22" fillId="0" borderId="55" xfId="7" applyFont="1" applyFill="1" applyBorder="1" applyAlignment="1">
      <alignment horizontal="justify" vertical="center" wrapText="1"/>
    </xf>
    <xf numFmtId="166" fontId="23" fillId="0" borderId="0" xfId="0" applyNumberFormat="1" applyFont="1" applyFill="1" applyAlignment="1" applyProtection="1">
      <alignment horizontal="center" vertical="center" wrapText="1"/>
      <protection locked="0"/>
    </xf>
    <xf numFmtId="166" fontId="53" fillId="0" borderId="0" xfId="0" applyNumberFormat="1" applyFont="1" applyFill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43" xfId="0" applyFont="1" applyFill="1" applyBorder="1" applyAlignment="1" applyProtection="1">
      <alignment horizontal="left" indent="1"/>
    </xf>
    <xf numFmtId="0" fontId="30" fillId="0" borderId="44" xfId="0" applyFont="1" applyFill="1" applyBorder="1" applyAlignment="1" applyProtection="1">
      <alignment horizontal="left" indent="1"/>
    </xf>
    <xf numFmtId="0" fontId="30" fillId="0" borderId="42" xfId="0" applyFont="1" applyFill="1" applyBorder="1" applyAlignment="1" applyProtection="1">
      <alignment horizontal="left" indent="1"/>
    </xf>
    <xf numFmtId="0" fontId="29" fillId="0" borderId="4" xfId="0" applyFont="1" applyFill="1" applyBorder="1" applyAlignment="1" applyProtection="1">
      <alignment horizontal="right" indent="1"/>
      <protection locked="0"/>
    </xf>
    <xf numFmtId="0" fontId="29" fillId="0" borderId="36" xfId="0" applyFont="1" applyFill="1" applyBorder="1" applyAlignment="1" applyProtection="1">
      <alignment horizontal="right" indent="1"/>
      <protection locked="0"/>
    </xf>
    <xf numFmtId="0" fontId="29" fillId="0" borderId="6" xfId="0" applyFont="1" applyFill="1" applyBorder="1" applyAlignment="1" applyProtection="1">
      <alignment horizontal="right" indent="1"/>
      <protection locked="0"/>
    </xf>
    <xf numFmtId="0" fontId="29" fillId="0" borderId="37" xfId="0" applyFont="1" applyFill="1" applyBorder="1" applyAlignment="1" applyProtection="1">
      <alignment horizontal="right" indent="1"/>
      <protection locked="0"/>
    </xf>
    <xf numFmtId="0" fontId="35" fillId="0" borderId="0" xfId="0" applyNumberFormat="1" applyFont="1" applyFill="1" applyBorder="1" applyAlignment="1" applyProtection="1">
      <alignment horizontal="left" vertical="center"/>
      <protection locked="0"/>
    </xf>
    <xf numFmtId="0" fontId="28" fillId="0" borderId="14" xfId="0" applyFont="1" applyFill="1" applyBorder="1" applyAlignment="1" applyProtection="1">
      <alignment horizontal="right" indent="1"/>
    </xf>
    <xf numFmtId="0" fontId="28" fillId="0" borderId="17" xfId="0" applyFont="1" applyFill="1" applyBorder="1" applyAlignment="1" applyProtection="1">
      <alignment horizontal="right" indent="1"/>
    </xf>
    <xf numFmtId="0" fontId="30" fillId="0" borderId="16" xfId="0" applyFont="1" applyFill="1" applyBorder="1" applyAlignment="1" applyProtection="1">
      <alignment horizontal="center"/>
    </xf>
    <xf numFmtId="0" fontId="30" fillId="0" borderId="28" xfId="0" applyFont="1" applyFill="1" applyBorder="1" applyAlignment="1" applyProtection="1">
      <alignment horizontal="center"/>
    </xf>
    <xf numFmtId="0" fontId="30" fillId="0" borderId="69" xfId="0" applyFont="1" applyFill="1" applyBorder="1" applyAlignment="1" applyProtection="1">
      <alignment horizontal="center"/>
    </xf>
    <xf numFmtId="0" fontId="30" fillId="0" borderId="55" xfId="0" applyFont="1" applyFill="1" applyBorder="1" applyAlignment="1" applyProtection="1">
      <alignment horizontal="center"/>
    </xf>
    <xf numFmtId="0" fontId="30" fillId="0" borderId="70" xfId="0" applyFont="1" applyFill="1" applyBorder="1" applyAlignment="1" applyProtection="1">
      <alignment horizontal="center"/>
    </xf>
    <xf numFmtId="0" fontId="29" fillId="0" borderId="58" xfId="0" applyFont="1" applyFill="1" applyBorder="1" applyAlignment="1" applyProtection="1">
      <alignment horizontal="left" indent="1"/>
      <protection locked="0"/>
    </xf>
    <xf numFmtId="0" fontId="29" fillId="0" borderId="71" xfId="0" applyFont="1" applyFill="1" applyBorder="1" applyAlignment="1" applyProtection="1">
      <alignment horizontal="left" indent="1"/>
      <protection locked="0"/>
    </xf>
    <xf numFmtId="0" fontId="29" fillId="0" borderId="72" xfId="0" applyFont="1" applyFill="1" applyBorder="1" applyAlignment="1" applyProtection="1">
      <alignment horizontal="left" indent="1"/>
      <protection locked="0"/>
    </xf>
    <xf numFmtId="0" fontId="29" fillId="0" borderId="39" xfId="0" applyFont="1" applyFill="1" applyBorder="1" applyAlignment="1" applyProtection="1">
      <alignment horizontal="left" indent="1"/>
      <protection locked="0"/>
    </xf>
    <xf numFmtId="0" fontId="29" fillId="0" borderId="40" xfId="0" applyFont="1" applyFill="1" applyBorder="1" applyAlignment="1" applyProtection="1">
      <alignment horizontal="left" indent="1"/>
      <protection locked="0"/>
    </xf>
    <xf numFmtId="0" fontId="29" fillId="0" borderId="73" xfId="0" applyFont="1" applyFill="1" applyBorder="1" applyAlignment="1" applyProtection="1">
      <alignment horizontal="left" indent="1"/>
      <protection locked="0"/>
    </xf>
    <xf numFmtId="0" fontId="0" fillId="0" borderId="0" xfId="0" applyFill="1" applyAlignment="1" applyProtection="1">
      <alignment horizontal="left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horizontal="right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3" fillId="0" borderId="0" xfId="0" applyFont="1" applyFill="1" applyAlignment="1">
      <alignment horizontal="right"/>
    </xf>
    <xf numFmtId="0" fontId="35" fillId="0" borderId="0" xfId="7" applyFont="1" applyFill="1" applyAlignment="1" applyProtection="1">
      <alignment horizontal="center"/>
      <protection locked="0"/>
    </xf>
    <xf numFmtId="0" fontId="35" fillId="0" borderId="0" xfId="7" applyFont="1" applyFill="1" applyAlignment="1" applyProtection="1">
      <alignment horizontal="center" vertical="center"/>
      <protection locked="0"/>
    </xf>
    <xf numFmtId="166" fontId="53" fillId="0" borderId="0" xfId="0" applyNumberFormat="1" applyFont="1" applyFill="1" applyBorder="1" applyAlignment="1" applyProtection="1">
      <alignment horizontal="right" textRotation="180" wrapText="1"/>
    </xf>
    <xf numFmtId="166" fontId="8" fillId="0" borderId="43" xfId="0" applyNumberFormat="1" applyFont="1" applyFill="1" applyBorder="1" applyAlignment="1" applyProtection="1">
      <alignment horizontal="left" vertical="center" wrapText="1" indent="2"/>
    </xf>
    <xf numFmtId="166" fontId="8" fillId="0" borderId="35" xfId="0" applyNumberFormat="1" applyFont="1" applyFill="1" applyBorder="1" applyAlignment="1" applyProtection="1">
      <alignment horizontal="left" vertical="center" wrapText="1" indent="2"/>
    </xf>
    <xf numFmtId="166" fontId="8" fillId="0" borderId="62" xfId="0" applyNumberFormat="1" applyFont="1" applyFill="1" applyBorder="1" applyAlignment="1" applyProtection="1">
      <alignment horizontal="center" vertical="center"/>
    </xf>
    <xf numFmtId="166" fontId="8" fillId="0" borderId="68" xfId="0" applyNumberFormat="1" applyFont="1" applyFill="1" applyBorder="1" applyAlignment="1" applyProtection="1">
      <alignment horizontal="center" vertical="center"/>
    </xf>
    <xf numFmtId="166" fontId="8" fillId="0" borderId="58" xfId="0" applyNumberFormat="1" applyFont="1" applyFill="1" applyBorder="1" applyAlignment="1" applyProtection="1">
      <alignment horizontal="center" vertical="center"/>
    </xf>
    <xf numFmtId="166" fontId="8" fillId="0" borderId="71" xfId="0" applyNumberFormat="1" applyFont="1" applyFill="1" applyBorder="1" applyAlignment="1" applyProtection="1">
      <alignment horizontal="center" vertical="center"/>
    </xf>
    <xf numFmtId="166" fontId="8" fillId="0" borderId="53" xfId="0" applyNumberFormat="1" applyFont="1" applyFill="1" applyBorder="1" applyAlignment="1" applyProtection="1">
      <alignment horizontal="center" vertical="center"/>
    </xf>
    <xf numFmtId="166" fontId="8" fillId="0" borderId="62" xfId="0" applyNumberFormat="1" applyFont="1" applyFill="1" applyBorder="1" applyAlignment="1" applyProtection="1">
      <alignment horizontal="center" vertical="center" wrapText="1"/>
    </xf>
    <xf numFmtId="166" fontId="8" fillId="0" borderId="68" xfId="0" applyNumberFormat="1" applyFont="1" applyFill="1" applyBorder="1" applyAlignment="1" applyProtection="1">
      <alignment horizontal="center" vertical="center" wrapText="1"/>
    </xf>
    <xf numFmtId="0" fontId="29" fillId="0" borderId="55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8" applyFont="1" applyFill="1" applyBorder="1" applyAlignment="1" applyProtection="1">
      <alignment horizontal="left" vertical="center" indent="1"/>
    </xf>
    <xf numFmtId="0" fontId="21" fillId="0" borderId="44" xfId="8" applyFont="1" applyFill="1" applyBorder="1" applyAlignment="1" applyProtection="1">
      <alignment horizontal="left" vertical="center" indent="1"/>
    </xf>
    <xf numFmtId="0" fontId="21" fillId="0" borderId="35" xfId="8" applyFont="1" applyFill="1" applyBorder="1" applyAlignment="1" applyProtection="1">
      <alignment horizontal="left" vertical="center" indent="1"/>
    </xf>
    <xf numFmtId="0" fontId="23" fillId="0" borderId="0" xfId="8" applyFont="1" applyFill="1" applyAlignment="1" applyProtection="1">
      <alignment horizontal="center" wrapText="1"/>
    </xf>
    <xf numFmtId="0" fontId="23" fillId="0" borderId="0" xfId="8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 applyProtection="1">
      <alignment horizontal="right"/>
    </xf>
    <xf numFmtId="0" fontId="30" fillId="0" borderId="43" xfId="0" applyFont="1" applyBorder="1" applyAlignment="1" applyProtection="1">
      <alignment horizontal="left" vertical="center" indent="2"/>
    </xf>
    <xf numFmtId="0" fontId="30" fillId="0" borderId="42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7" applyFont="1" applyFill="1" applyAlignment="1" applyProtection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/>
    <cellStyle name="Hiperhivatkozás" xfId="3"/>
    <cellStyle name="Hivatkozás" xfId="4" builtinId="8"/>
    <cellStyle name="Már látott hiperhivatkozás" xfId="5"/>
    <cellStyle name="Normál" xfId="0" builtinId="0"/>
    <cellStyle name="Normál 2" xfId="6"/>
    <cellStyle name="Normál_KVRENMUNKA" xfId="7"/>
    <cellStyle name="Normál_SEGEDLETEK" xfId="8"/>
    <cellStyle name="Százalék 2" xfId="9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3"/>
  <sheetViews>
    <sheetView topLeftCell="A4" zoomScale="120" zoomScaleNormal="120" workbookViewId="0">
      <selection activeCell="F21" sqref="F21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2" spans="1:3" ht="18.75" customHeight="1">
      <c r="A2" s="770" t="s">
        <v>585</v>
      </c>
      <c r="B2" s="770"/>
      <c r="C2" s="770"/>
    </row>
    <row r="3" spans="1:3" ht="15">
      <c r="A3" s="584"/>
      <c r="B3" s="585"/>
      <c r="C3" s="584"/>
    </row>
    <row r="4" spans="1:3" ht="14.25">
      <c r="A4" s="586" t="s">
        <v>610</v>
      </c>
      <c r="B4" s="587" t="s">
        <v>609</v>
      </c>
      <c r="C4" s="586" t="s">
        <v>586</v>
      </c>
    </row>
    <row r="5" spans="1:3">
      <c r="A5" s="588"/>
      <c r="B5" s="588"/>
      <c r="C5" s="588"/>
    </row>
    <row r="6" spans="1:3" ht="18.75">
      <c r="A6" s="771" t="s">
        <v>588</v>
      </c>
      <c r="B6" s="771"/>
      <c r="C6" s="771"/>
    </row>
    <row r="7" spans="1:3">
      <c r="A7" s="588" t="s">
        <v>611</v>
      </c>
      <c r="B7" s="588" t="s">
        <v>612</v>
      </c>
      <c r="C7" s="653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88" t="s">
        <v>613</v>
      </c>
      <c r="B8" s="588" t="s">
        <v>614</v>
      </c>
      <c r="C8" s="653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88" t="s">
        <v>615</v>
      </c>
      <c r="B9" s="588" t="s">
        <v>616</v>
      </c>
      <c r="C9" s="653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88" t="s">
        <v>617</v>
      </c>
      <c r="B10" s="588" t="s">
        <v>619</v>
      </c>
      <c r="C10" s="653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88" t="s">
        <v>618</v>
      </c>
      <c r="B11" s="588" t="s">
        <v>620</v>
      </c>
      <c r="C11" s="653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88" t="s">
        <v>621</v>
      </c>
      <c r="B12" s="588" t="s">
        <v>622</v>
      </c>
      <c r="C12" s="653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88" t="s">
        <v>623</v>
      </c>
      <c r="B13" s="588" t="s">
        <v>624</v>
      </c>
      <c r="C13" s="653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88" t="s">
        <v>625</v>
      </c>
      <c r="B14" s="588" t="s">
        <v>626</v>
      </c>
      <c r="C14" s="653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88" t="s">
        <v>627</v>
      </c>
      <c r="B15" s="588" t="s">
        <v>628</v>
      </c>
      <c r="C15" s="653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88" t="s">
        <v>629</v>
      </c>
      <c r="B16" s="588" t="s">
        <v>630</v>
      </c>
      <c r="C16" s="653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88" t="s">
        <v>631</v>
      </c>
      <c r="B17" s="588" t="s">
        <v>632</v>
      </c>
      <c r="C17" s="653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88" t="s">
        <v>634</v>
      </c>
      <c r="B18" s="588" t="s">
        <v>633</v>
      </c>
      <c r="C18" s="653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88" t="s">
        <v>635</v>
      </c>
      <c r="B19" s="588" t="s">
        <v>636</v>
      </c>
      <c r="C19" s="653" t="str">
        <f ca="1">HYPERLINK(SUBSTITUTE(CELL("address",KV_6.sz.mell.!A1),"'",""),SUBSTITUTE(MID(CELL("address",KV_6.sz.mell.!A1),SEARCH("]",CELL("address",KV_6.sz.mell.!A1),1)+1,LEN(CELL("address",KV_6.sz.mell.!A1))-SEARCH("]",CELL("address",KV_6.sz.mell.!A1),1)),"'",""))</f>
        <v>KV_6.sz.mell.!$A$1</v>
      </c>
    </row>
    <row r="20" spans="1:3">
      <c r="A20" s="588" t="s">
        <v>637</v>
      </c>
      <c r="B20" s="588" t="s">
        <v>638</v>
      </c>
      <c r="C20" s="653" t="str">
        <f ca="1">HYPERLINK(SUBSTITUTE(CELL("address",KV_7.sz.mell.!A1),"'",""),SUBSTITUTE(MID(CELL("address",KV_7.sz.mell.!A1),SEARCH("]",CELL("address",KV_7.sz.mell.!A1),1)+1,LEN(CELL("address",KV_7.sz.mell.!A1))-SEARCH("]",CELL("address",KV_7.sz.mell.!A1),1)),"'",""))</f>
        <v>KV_7.sz.mell.!$A$1</v>
      </c>
    </row>
    <row r="21" spans="1:3">
      <c r="A21" s="588" t="s">
        <v>639</v>
      </c>
      <c r="B21" s="588" t="s">
        <v>640</v>
      </c>
      <c r="C21" s="653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96" t="s">
        <v>641</v>
      </c>
      <c r="B22" s="588" t="s">
        <v>642</v>
      </c>
      <c r="C22" s="653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597" t="s">
        <v>643</v>
      </c>
      <c r="B23" s="588" t="s">
        <v>644</v>
      </c>
      <c r="C23" s="653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88" t="s">
        <v>645</v>
      </c>
      <c r="B24" s="588" t="s">
        <v>646</v>
      </c>
      <c r="C24" s="653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88" t="s">
        <v>647</v>
      </c>
      <c r="B25" s="588" t="s">
        <v>648</v>
      </c>
      <c r="C25" s="653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88" t="s">
        <v>649</v>
      </c>
      <c r="B26" s="588" t="s">
        <v>650</v>
      </c>
      <c r="C26" s="653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88" t="s">
        <v>651</v>
      </c>
      <c r="B27" s="588" t="str">
        <f ca="1">CONCATENATE(ALAPADATOK!B13)</f>
        <v>Dabas Sári Óvoda</v>
      </c>
      <c r="C27" s="653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88" t="s">
        <v>652</v>
      </c>
      <c r="B28" s="588" t="str">
        <f ca="1">CONCATENATE(ALAPADATOK!B15)</f>
        <v>Dabasi Egyesített Óvodák</v>
      </c>
      <c r="C28" s="653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88" t="s">
        <v>659</v>
      </c>
      <c r="B29" s="588" t="str">
        <f ca="1">CONCATENATE(ALAPADATOK!B17)</f>
        <v>Kossuth Művelődési Központ és Halász Boldizsár Városi Könyvtár</v>
      </c>
      <c r="C29" s="653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88" t="s">
        <v>660</v>
      </c>
      <c r="B30" s="588" t="str">
        <f ca="1">CONCATENATE(ALAPADATOK!B19)</f>
        <v>Dr. Halász Géza Szakorvosi Rendelőintézet</v>
      </c>
      <c r="C30" s="653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88" t="s">
        <v>661</v>
      </c>
      <c r="B31" s="588" t="str">
        <f ca="1">CONCATENATE(ALAPADATOK!B21)</f>
        <v>Dabasi Intézményfenntartó Központ</v>
      </c>
      <c r="C31" s="653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88" t="s">
        <v>662</v>
      </c>
      <c r="B32" s="588" t="str">
        <f ca="1">CONCATENATE(ALAPADATOK!B23)</f>
        <v>6 kvi név</v>
      </c>
      <c r="C32" s="653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88" t="s">
        <v>663</v>
      </c>
      <c r="B33" s="588" t="str">
        <f ca="1">CONCATENATE(ALAPADATOK!B25)</f>
        <v>7 kvi név</v>
      </c>
      <c r="C33" s="653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88" t="s">
        <v>664</v>
      </c>
      <c r="B34" s="588" t="str">
        <f ca="1">CONCATENATE(ALAPADATOK!B27)</f>
        <v>8 kvi név</v>
      </c>
      <c r="C34" s="653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88" t="s">
        <v>665</v>
      </c>
      <c r="B35" s="588" t="str">
        <f ca="1">CONCATENATE(ALAPADATOK!B29)</f>
        <v>9 kvi név</v>
      </c>
      <c r="C35" s="653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88" t="s">
        <v>666</v>
      </c>
      <c r="B36" s="588" t="str">
        <f ca="1">CONCATENATE(ALAPADATOK!B31)</f>
        <v>10 kvi név</v>
      </c>
      <c r="C36" s="653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88" t="s">
        <v>667</v>
      </c>
      <c r="B37" s="588" t="s">
        <v>675</v>
      </c>
      <c r="C37" s="653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88" t="s">
        <v>668</v>
      </c>
      <c r="B38" s="588" t="s">
        <v>603</v>
      </c>
      <c r="C38" s="653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88" t="s">
        <v>669</v>
      </c>
      <c r="B39" s="654" t="s">
        <v>4</v>
      </c>
      <c r="C39" s="653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88" t="s">
        <v>670</v>
      </c>
      <c r="B40" s="588" t="s">
        <v>676</v>
      </c>
      <c r="C40" s="653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88" t="s">
        <v>671</v>
      </c>
      <c r="B41" s="588" t="s">
        <v>677</v>
      </c>
      <c r="C41" s="653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88" t="s">
        <v>672</v>
      </c>
      <c r="B42" s="588" t="s">
        <v>678</v>
      </c>
      <c r="C42" s="653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88" t="s">
        <v>673</v>
      </c>
      <c r="B43" s="588" t="s">
        <v>679</v>
      </c>
      <c r="C43" s="653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88" t="s">
        <v>674</v>
      </c>
      <c r="B44" s="588" t="s">
        <v>680</v>
      </c>
      <c r="C44" s="653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88"/>
      <c r="B45" s="588"/>
      <c r="C45" s="653"/>
    </row>
    <row r="46" spans="1:3" ht="18.75">
      <c r="A46" s="771"/>
      <c r="B46" s="771"/>
      <c r="C46" s="771"/>
    </row>
    <row r="47" spans="1:3">
      <c r="A47" s="588"/>
      <c r="B47" s="588"/>
      <c r="C47" s="588"/>
    </row>
    <row r="48" spans="1:3">
      <c r="A48" s="588"/>
      <c r="B48" s="588"/>
      <c r="C48" s="588"/>
    </row>
    <row r="49" spans="1:3">
      <c r="A49" s="588"/>
      <c r="B49" s="588"/>
      <c r="C49" s="588"/>
    </row>
    <row r="50" spans="1:3">
      <c r="A50" s="588"/>
      <c r="B50" s="588"/>
      <c r="C50" s="588"/>
    </row>
    <row r="51" spans="1:3">
      <c r="A51" s="588"/>
      <c r="B51" s="588"/>
      <c r="C51" s="588"/>
    </row>
    <row r="52" spans="1:3">
      <c r="A52" s="588"/>
      <c r="B52" s="588"/>
      <c r="C52" s="588"/>
    </row>
    <row r="53" spans="1:3">
      <c r="A53" s="588"/>
      <c r="B53" s="588"/>
      <c r="C53" s="588"/>
    </row>
    <row r="54" spans="1:3">
      <c r="A54" s="588"/>
      <c r="B54" s="588"/>
      <c r="C54" s="588"/>
    </row>
    <row r="55" spans="1:3">
      <c r="A55" s="588"/>
      <c r="B55" s="588"/>
      <c r="C55" s="588"/>
    </row>
    <row r="56" spans="1:3">
      <c r="A56" s="588"/>
      <c r="B56" s="588"/>
      <c r="C56" s="588"/>
    </row>
    <row r="57" spans="1:3">
      <c r="A57" s="588"/>
      <c r="B57" s="588"/>
      <c r="C57" s="588"/>
    </row>
    <row r="58" spans="1:3">
      <c r="A58" s="588"/>
      <c r="B58" s="588"/>
      <c r="C58" s="588"/>
    </row>
    <row r="59" spans="1:3">
      <c r="A59" s="588"/>
      <c r="B59" s="588"/>
      <c r="C59" s="588"/>
    </row>
    <row r="60" spans="1:3">
      <c r="A60" s="588"/>
      <c r="B60" s="588"/>
      <c r="C60" s="588"/>
    </row>
    <row r="61" spans="1:3" ht="33.75" customHeight="1">
      <c r="A61" s="772"/>
      <c r="B61" s="773"/>
      <c r="C61" s="773"/>
    </row>
    <row r="62" spans="1:3">
      <c r="A62" s="588"/>
      <c r="B62" s="588"/>
      <c r="C62" s="588"/>
    </row>
    <row r="63" spans="1:3">
      <c r="A63" s="588"/>
      <c r="B63" s="588"/>
      <c r="C63" s="588"/>
    </row>
    <row r="64" spans="1:3">
      <c r="A64" s="588"/>
      <c r="B64" s="588"/>
      <c r="C64" s="588"/>
    </row>
    <row r="65" spans="1:3">
      <c r="A65" s="588"/>
      <c r="B65" s="588"/>
      <c r="C65" s="588"/>
    </row>
    <row r="66" spans="1:3">
      <c r="A66" s="588"/>
      <c r="B66" s="588"/>
      <c r="C66" s="588"/>
    </row>
    <row r="67" spans="1:3">
      <c r="A67" s="588"/>
      <c r="B67" s="588"/>
      <c r="C67" s="588"/>
    </row>
    <row r="68" spans="1:3">
      <c r="A68" s="588"/>
      <c r="B68" s="588"/>
      <c r="C68" s="588"/>
    </row>
    <row r="69" spans="1:3">
      <c r="A69" s="588"/>
      <c r="B69" s="588"/>
      <c r="C69" s="588"/>
    </row>
    <row r="70" spans="1:3">
      <c r="A70" s="588"/>
      <c r="B70" s="588"/>
      <c r="C70" s="588"/>
    </row>
    <row r="71" spans="1:3">
      <c r="A71" s="588"/>
      <c r="B71" s="588"/>
      <c r="C71" s="588"/>
    </row>
    <row r="72" spans="1:3">
      <c r="A72" s="588"/>
      <c r="B72" s="588"/>
      <c r="C72" s="588"/>
    </row>
    <row r="73" spans="1:3">
      <c r="A73" s="588"/>
      <c r="B73" s="588"/>
      <c r="C73" s="588"/>
    </row>
    <row r="74" spans="1:3">
      <c r="A74" s="588"/>
      <c r="B74" s="588"/>
      <c r="C74" s="588"/>
    </row>
    <row r="75" spans="1:3">
      <c r="A75" s="588"/>
      <c r="B75" s="588"/>
      <c r="C75" s="588"/>
    </row>
    <row r="76" spans="1:3">
      <c r="A76" s="588"/>
      <c r="B76" s="588"/>
      <c r="C76" s="588"/>
    </row>
    <row r="77" spans="1:3">
      <c r="A77" s="588"/>
      <c r="B77" s="588"/>
      <c r="C77" s="588"/>
    </row>
    <row r="78" spans="1:3">
      <c r="A78" s="588"/>
      <c r="B78" s="588"/>
      <c r="C78" s="588"/>
    </row>
    <row r="79" spans="1:3">
      <c r="A79" s="588"/>
      <c r="B79" s="588"/>
      <c r="C79" s="588"/>
    </row>
    <row r="81" spans="1:3" ht="18.75">
      <c r="A81" s="771"/>
      <c r="B81" s="771"/>
      <c r="C81" s="771"/>
    </row>
    <row r="103" spans="1:3" ht="18.75">
      <c r="A103" s="771"/>
      <c r="B103" s="771"/>
      <c r="C103" s="771"/>
    </row>
  </sheetData>
  <sheetProtection sheet="1"/>
  <mergeCells count="6">
    <mergeCell ref="A2:C2"/>
    <mergeCell ref="A6:C6"/>
    <mergeCell ref="A46:C46"/>
    <mergeCell ref="A61:C61"/>
    <mergeCell ref="A81:C81"/>
    <mergeCell ref="A103:C10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="120" zoomScaleNormal="120" workbookViewId="0">
      <selection activeCell="L16" sqref="L16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>
      <c r="A1" s="779" t="s">
        <v>587</v>
      </c>
      <c r="B1" s="779"/>
      <c r="C1" s="779"/>
      <c r="D1" s="779"/>
      <c r="E1" s="779"/>
      <c r="F1" s="779"/>
      <c r="G1" s="779"/>
      <c r="H1" s="779"/>
      <c r="I1" s="779"/>
      <c r="J1" s="779"/>
    </row>
    <row r="3" spans="1:11" ht="15.75">
      <c r="A3" s="776" t="s">
        <v>688</v>
      </c>
      <c r="B3" s="777"/>
      <c r="C3" s="777"/>
      <c r="D3" s="777"/>
      <c r="E3" s="777"/>
      <c r="F3" s="777"/>
      <c r="G3" s="661"/>
      <c r="H3" s="661"/>
      <c r="I3" s="661"/>
    </row>
    <row r="6" spans="1:11" ht="15">
      <c r="A6" s="578" t="s">
        <v>683</v>
      </c>
    </row>
    <row r="7" spans="1:11">
      <c r="A7" s="667" t="s">
        <v>657</v>
      </c>
      <c r="B7" s="688" t="s">
        <v>656</v>
      </c>
      <c r="C7" s="668" t="s">
        <v>653</v>
      </c>
      <c r="D7" s="668">
        <v>2019</v>
      </c>
      <c r="E7" s="668" t="s">
        <v>654</v>
      </c>
      <c r="F7" s="688" t="s">
        <v>656</v>
      </c>
      <c r="G7" s="668" t="s">
        <v>655</v>
      </c>
      <c r="H7" s="668" t="s">
        <v>658</v>
      </c>
      <c r="I7" s="668"/>
      <c r="J7" s="668"/>
      <c r="K7" s="668"/>
    </row>
    <row r="8" spans="1:11">
      <c r="A8" s="595"/>
      <c r="B8" s="594"/>
      <c r="F8" s="594"/>
    </row>
    <row r="9" spans="1:11">
      <c r="A9" s="595"/>
      <c r="B9" s="594"/>
      <c r="F9" s="594"/>
    </row>
    <row r="11" spans="1:11" ht="15.75">
      <c r="A11" s="776" t="s">
        <v>745</v>
      </c>
      <c r="B11" s="777"/>
      <c r="C11" s="777"/>
      <c r="D11" s="777"/>
      <c r="E11" s="777"/>
      <c r="F11" s="777"/>
      <c r="G11" s="777"/>
      <c r="H11" s="778"/>
      <c r="I11" s="778"/>
      <c r="J11" s="778"/>
    </row>
    <row r="13" spans="1:11" ht="14.25">
      <c r="A13" s="590" t="s">
        <v>589</v>
      </c>
      <c r="B13" s="774" t="s">
        <v>689</v>
      </c>
      <c r="C13" s="775"/>
      <c r="D13" s="775"/>
      <c r="E13" s="775"/>
      <c r="F13" s="775"/>
      <c r="G13" s="775"/>
      <c r="H13" s="775"/>
      <c r="I13" s="775"/>
      <c r="J13" s="775"/>
    </row>
    <row r="14" spans="1:11" ht="14.25">
      <c r="B14" s="662"/>
      <c r="C14" s="661"/>
      <c r="D14" s="661"/>
      <c r="E14" s="661"/>
      <c r="F14" s="661"/>
      <c r="G14" s="661"/>
      <c r="H14" s="661"/>
      <c r="I14" s="661"/>
      <c r="J14" s="661"/>
    </row>
    <row r="15" spans="1:11" ht="14.25">
      <c r="A15" s="590" t="s">
        <v>590</v>
      </c>
      <c r="B15" s="774" t="s">
        <v>690</v>
      </c>
      <c r="C15" s="775"/>
      <c r="D15" s="775"/>
      <c r="E15" s="775"/>
      <c r="F15" s="775"/>
      <c r="G15" s="775"/>
      <c r="H15" s="775"/>
      <c r="I15" s="775"/>
      <c r="J15" s="775"/>
    </row>
    <row r="16" spans="1:11" ht="14.25">
      <c r="B16" s="662"/>
      <c r="C16" s="661"/>
      <c r="D16" s="661"/>
      <c r="E16" s="661"/>
      <c r="F16" s="661"/>
      <c r="G16" s="661"/>
      <c r="H16" s="661"/>
      <c r="I16" s="661"/>
      <c r="J16" s="661"/>
    </row>
    <row r="17" spans="1:10" ht="14.25">
      <c r="A17" s="590" t="s">
        <v>591</v>
      </c>
      <c r="B17" s="774" t="s">
        <v>691</v>
      </c>
      <c r="C17" s="775"/>
      <c r="D17" s="775"/>
      <c r="E17" s="775"/>
      <c r="F17" s="775"/>
      <c r="G17" s="775"/>
      <c r="H17" s="775"/>
      <c r="I17" s="775"/>
      <c r="J17" s="775"/>
    </row>
    <row r="18" spans="1:10" ht="14.25">
      <c r="B18" s="662"/>
      <c r="C18" s="661"/>
      <c r="D18" s="661"/>
      <c r="E18" s="661"/>
      <c r="F18" s="661"/>
      <c r="G18" s="661"/>
      <c r="H18" s="661"/>
      <c r="I18" s="661"/>
      <c r="J18" s="661"/>
    </row>
    <row r="19" spans="1:10" ht="14.25">
      <c r="A19" s="590" t="s">
        <v>592</v>
      </c>
      <c r="B19" s="774" t="s">
        <v>692</v>
      </c>
      <c r="C19" s="775"/>
      <c r="D19" s="775"/>
      <c r="E19" s="775"/>
      <c r="F19" s="775"/>
      <c r="G19" s="775"/>
      <c r="H19" s="775"/>
      <c r="I19" s="775"/>
      <c r="J19" s="775"/>
    </row>
    <row r="20" spans="1:10" ht="14.25">
      <c r="B20" s="662"/>
      <c r="C20" s="661"/>
      <c r="D20" s="661"/>
      <c r="E20" s="661"/>
      <c r="F20" s="661"/>
      <c r="G20" s="661"/>
      <c r="H20" s="661"/>
      <c r="I20" s="661"/>
      <c r="J20" s="661"/>
    </row>
    <row r="21" spans="1:10" ht="14.25">
      <c r="A21" s="590" t="s">
        <v>593</v>
      </c>
      <c r="B21" s="774" t="s">
        <v>693</v>
      </c>
      <c r="C21" s="775"/>
      <c r="D21" s="775"/>
      <c r="E21" s="775"/>
      <c r="F21" s="775"/>
      <c r="G21" s="775"/>
      <c r="H21" s="775"/>
      <c r="I21" s="775"/>
      <c r="J21" s="775"/>
    </row>
    <row r="22" spans="1:10" ht="14.25">
      <c r="B22" s="662"/>
      <c r="C22" s="661"/>
      <c r="D22" s="661"/>
      <c r="E22" s="661"/>
      <c r="F22" s="661"/>
      <c r="G22" s="661"/>
      <c r="H22" s="661"/>
      <c r="I22" s="661"/>
      <c r="J22" s="661"/>
    </row>
    <row r="23" spans="1:10" ht="14.25">
      <c r="A23" s="590" t="s">
        <v>594</v>
      </c>
      <c r="B23" s="774" t="s">
        <v>598</v>
      </c>
      <c r="C23" s="775"/>
      <c r="D23" s="775"/>
      <c r="E23" s="775"/>
      <c r="F23" s="775"/>
      <c r="G23" s="775"/>
      <c r="H23" s="775"/>
      <c r="I23" s="775"/>
      <c r="J23" s="775"/>
    </row>
    <row r="24" spans="1:10" ht="14.25">
      <c r="B24" s="662"/>
      <c r="C24" s="661"/>
      <c r="D24" s="661"/>
      <c r="E24" s="661"/>
      <c r="F24" s="661"/>
      <c r="G24" s="661"/>
      <c r="H24" s="661"/>
      <c r="I24" s="661"/>
      <c r="J24" s="661"/>
    </row>
    <row r="25" spans="1:10" ht="14.25">
      <c r="A25" s="590" t="s">
        <v>595</v>
      </c>
      <c r="B25" s="774" t="s">
        <v>599</v>
      </c>
      <c r="C25" s="775"/>
      <c r="D25" s="775"/>
      <c r="E25" s="775"/>
      <c r="F25" s="775"/>
      <c r="G25" s="775"/>
      <c r="H25" s="775"/>
      <c r="I25" s="775"/>
      <c r="J25" s="775"/>
    </row>
    <row r="26" spans="1:10" ht="14.25">
      <c r="B26" s="662"/>
      <c r="C26" s="661"/>
      <c r="D26" s="661"/>
      <c r="E26" s="661"/>
      <c r="F26" s="661"/>
      <c r="G26" s="661"/>
      <c r="H26" s="661"/>
      <c r="I26" s="661"/>
      <c r="J26" s="661"/>
    </row>
    <row r="27" spans="1:10" ht="14.25">
      <c r="A27" s="590" t="s">
        <v>596</v>
      </c>
      <c r="B27" s="774" t="s">
        <v>600</v>
      </c>
      <c r="C27" s="775"/>
      <c r="D27" s="775"/>
      <c r="E27" s="775"/>
      <c r="F27" s="775"/>
      <c r="G27" s="775"/>
      <c r="H27" s="775"/>
      <c r="I27" s="775"/>
      <c r="J27" s="775"/>
    </row>
    <row r="28" spans="1:10" ht="14.25">
      <c r="B28" s="662"/>
      <c r="C28" s="661"/>
      <c r="D28" s="661"/>
      <c r="E28" s="661"/>
      <c r="F28" s="661"/>
      <c r="G28" s="661"/>
      <c r="H28" s="661"/>
      <c r="I28" s="661"/>
      <c r="J28" s="661"/>
    </row>
    <row r="29" spans="1:10" ht="14.25">
      <c r="A29" s="590" t="s">
        <v>596</v>
      </c>
      <c r="B29" s="774" t="s">
        <v>601</v>
      </c>
      <c r="C29" s="775"/>
      <c r="D29" s="775"/>
      <c r="E29" s="775"/>
      <c r="F29" s="775"/>
      <c r="G29" s="775"/>
      <c r="H29" s="775"/>
      <c r="I29" s="775"/>
      <c r="J29" s="775"/>
    </row>
    <row r="30" spans="1:10" ht="14.25">
      <c r="B30" s="662"/>
      <c r="C30" s="661"/>
      <c r="D30" s="661"/>
      <c r="E30" s="661"/>
      <c r="F30" s="661"/>
      <c r="G30" s="661"/>
      <c r="H30" s="661"/>
      <c r="I30" s="661"/>
      <c r="J30" s="661"/>
    </row>
    <row r="31" spans="1:10" ht="14.25">
      <c r="A31" s="590" t="s">
        <v>597</v>
      </c>
      <c r="B31" s="774" t="s">
        <v>602</v>
      </c>
      <c r="C31" s="775"/>
      <c r="D31" s="775"/>
      <c r="E31" s="775"/>
      <c r="F31" s="775"/>
      <c r="G31" s="775"/>
      <c r="H31" s="775"/>
      <c r="I31" s="775"/>
      <c r="J31" s="775"/>
    </row>
    <row r="33" spans="1:1" ht="14.25">
      <c r="A33" s="590"/>
    </row>
  </sheetData>
  <mergeCells count="13">
    <mergeCell ref="A1:J1"/>
    <mergeCell ref="B21:J21"/>
    <mergeCell ref="B23:J23"/>
    <mergeCell ref="B25:J25"/>
    <mergeCell ref="B27:J27"/>
    <mergeCell ref="B29:J29"/>
    <mergeCell ref="B31:J31"/>
    <mergeCell ref="A3:F3"/>
    <mergeCell ref="B13:J13"/>
    <mergeCell ref="B15:J15"/>
    <mergeCell ref="B17:J17"/>
    <mergeCell ref="B19:J19"/>
    <mergeCell ref="A11:J11"/>
  </mergeCells>
  <phoneticPr fontId="29" type="noConversion"/>
  <dataValidations count="1">
    <dataValidation type="list" allowBlank="1" showInputMessage="1" showErrorMessage="1" sqref="A6">
      <formula1>",Előterjesztéskor,Jóváhagyás után"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629" t="s">
        <v>151</v>
      </c>
    </row>
    <row r="4" spans="1:2">
      <c r="A4" s="133"/>
      <c r="B4" s="133"/>
    </row>
    <row r="5" spans="1:2" s="144" customFormat="1" ht="15.75">
      <c r="A5" s="81" t="s">
        <v>579</v>
      </c>
      <c r="B5" s="143"/>
    </row>
    <row r="6" spans="1:2">
      <c r="A6" s="133"/>
      <c r="B6" s="133"/>
    </row>
    <row r="7" spans="1:2">
      <c r="A7" s="133" t="s">
        <v>544</v>
      </c>
      <c r="B7" s="133" t="s">
        <v>487</v>
      </c>
    </row>
    <row r="8" spans="1:2">
      <c r="A8" s="133" t="s">
        <v>545</v>
      </c>
      <c r="B8" s="133" t="s">
        <v>488</v>
      </c>
    </row>
    <row r="9" spans="1:2">
      <c r="A9" s="133" t="s">
        <v>546</v>
      </c>
      <c r="B9" s="133" t="s">
        <v>489</v>
      </c>
    </row>
    <row r="10" spans="1:2">
      <c r="A10" s="133"/>
      <c r="B10" s="133"/>
    </row>
    <row r="11" spans="1:2">
      <c r="A11" s="133"/>
      <c r="B11" s="133"/>
    </row>
    <row r="12" spans="1:2" s="144" customFormat="1" ht="15.75">
      <c r="A12" s="81" t="str">
        <f>+CONCATENATE(LEFT(A5,4),". évi előirányzat KIADÁSOK")</f>
        <v>2019. évi előirányzat KIADÁSOK</v>
      </c>
      <c r="B12" s="143"/>
    </row>
    <row r="13" spans="1:2">
      <c r="A13" s="133"/>
      <c r="B13" s="133"/>
    </row>
    <row r="14" spans="1:2">
      <c r="A14" s="133" t="s">
        <v>547</v>
      </c>
      <c r="B14" s="133" t="s">
        <v>490</v>
      </c>
    </row>
    <row r="15" spans="1:2">
      <c r="A15" s="133" t="s">
        <v>548</v>
      </c>
      <c r="B15" s="133" t="s">
        <v>491</v>
      </c>
    </row>
    <row r="16" spans="1:2">
      <c r="A16" s="133" t="s">
        <v>549</v>
      </c>
      <c r="B16" s="133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1:I164"/>
  <sheetViews>
    <sheetView tabSelected="1" zoomScale="120" zoomScaleNormal="120" zoomScaleSheetLayoutView="100" workbookViewId="0">
      <selection activeCell="G105" sqref="G105"/>
    </sheetView>
  </sheetViews>
  <sheetFormatPr defaultRowHeight="15.75"/>
  <cols>
    <col min="1" max="1" width="9.5" style="378" customWidth="1"/>
    <col min="2" max="2" width="99.33203125" style="378" customWidth="1"/>
    <col min="3" max="5" width="21.6640625" style="379" customWidth="1"/>
    <col min="6" max="16384" width="9.33203125" style="410"/>
  </cols>
  <sheetData>
    <row r="1" spans="1:5" ht="18.75" customHeight="1">
      <c r="A1" s="630"/>
      <c r="B1" s="780" t="str">
        <f ca="1">CONCATENATE("1.1. melléklet ",ALAPADATOK!A7," ",ALAPADATOK!B7," ",ALAPADATOK!C7," ",ALAPADATOK!D7," ",ALAPADATOK!E7," ",ALAPADATOK!F7," ",ALAPADATOK!G7," ",ALAPADATOK!H7)</f>
        <v>1.1. melléklet a … / 2019 ( … ) önkormányzati rendelethez</v>
      </c>
      <c r="C1" s="781"/>
      <c r="D1" s="410"/>
      <c r="E1" s="410"/>
    </row>
    <row r="2" spans="1:5" ht="21.95" customHeight="1">
      <c r="A2" s="631"/>
      <c r="B2" s="632" t="str">
        <f ca="1">CONCATENATE(ALAPADATOK!A3)</f>
        <v>DABAS ÖNKORMÁNYZATA</v>
      </c>
      <c r="C2" s="633"/>
      <c r="D2" s="633"/>
      <c r="E2" s="633"/>
    </row>
    <row r="3" spans="1:5" ht="21.95" customHeight="1">
      <c r="A3" s="633"/>
      <c r="B3" s="632" t="s">
        <v>580</v>
      </c>
      <c r="C3" s="633"/>
      <c r="D3" s="633"/>
      <c r="E3" s="633"/>
    </row>
    <row r="4" spans="1:5" ht="21.95" customHeight="1">
      <c r="A4" s="633"/>
      <c r="B4" s="632" t="s">
        <v>581</v>
      </c>
      <c r="C4" s="633"/>
      <c r="D4" s="633"/>
      <c r="E4" s="633"/>
    </row>
    <row r="5" spans="1:5" ht="21.95" customHeight="1">
      <c r="A5" s="630"/>
      <c r="B5" s="630"/>
      <c r="C5" s="634"/>
      <c r="D5" s="634"/>
      <c r="E5" s="634"/>
    </row>
    <row r="6" spans="1:5" ht="15.2" customHeight="1">
      <c r="A6" s="782" t="s">
        <v>15</v>
      </c>
      <c r="B6" s="782"/>
      <c r="C6" s="782"/>
      <c r="D6" s="410"/>
      <c r="E6" s="410"/>
    </row>
    <row r="7" spans="1:5" ht="15.2" customHeight="1" thickBot="1">
      <c r="A7" s="783" t="s">
        <v>152</v>
      </c>
      <c r="B7" s="783"/>
      <c r="C7" s="579"/>
      <c r="D7" s="579"/>
      <c r="E7" s="579" t="s">
        <v>564</v>
      </c>
    </row>
    <row r="8" spans="1:5" ht="24" customHeight="1" thickBot="1">
      <c r="A8" s="635" t="s">
        <v>69</v>
      </c>
      <c r="B8" s="636" t="s">
        <v>17</v>
      </c>
      <c r="C8" s="637" t="str">
        <f ca="1">+CONCATENATE(LEFT(KV_ÖSSZEFÜGGÉSEK!A5,4),". évi előirányzat")</f>
        <v>2019. évi előirányzat</v>
      </c>
      <c r="D8" s="701" t="s">
        <v>742</v>
      </c>
      <c r="E8" s="562" t="s">
        <v>741</v>
      </c>
    </row>
    <row r="9" spans="1:5" s="411" customFormat="1" ht="12" customHeight="1" thickBot="1">
      <c r="A9" s="563"/>
      <c r="B9" s="564" t="s">
        <v>493</v>
      </c>
      <c r="C9" s="565" t="s">
        <v>494</v>
      </c>
      <c r="D9" s="565" t="s">
        <v>495</v>
      </c>
      <c r="E9" s="565" t="s">
        <v>497</v>
      </c>
    </row>
    <row r="10" spans="1:5" s="412" customFormat="1" ht="12" customHeight="1" thickBot="1">
      <c r="A10" s="20" t="s">
        <v>18</v>
      </c>
      <c r="B10" s="21" t="s">
        <v>252</v>
      </c>
      <c r="C10" s="294">
        <f>+C11+C12+C13+C14+C15+C16</f>
        <v>905656407</v>
      </c>
      <c r="D10" s="294">
        <f>+D11+D12+D13+D14+D15+D16</f>
        <v>0</v>
      </c>
      <c r="E10" s="294">
        <f t="shared" ref="E10:E22" si="0">SUM(C10+D10)</f>
        <v>905656407</v>
      </c>
    </row>
    <row r="11" spans="1:5" s="412" customFormat="1" ht="12" customHeight="1">
      <c r="A11" s="15" t="s">
        <v>98</v>
      </c>
      <c r="B11" s="413" t="s">
        <v>253</v>
      </c>
      <c r="C11" s="297">
        <v>172534022</v>
      </c>
      <c r="D11" s="297"/>
      <c r="E11" s="297">
        <f t="shared" si="0"/>
        <v>172534022</v>
      </c>
    </row>
    <row r="12" spans="1:5" s="412" customFormat="1" ht="12" customHeight="1">
      <c r="A12" s="14" t="s">
        <v>99</v>
      </c>
      <c r="B12" s="414" t="s">
        <v>254</v>
      </c>
      <c r="C12" s="296">
        <v>437309484</v>
      </c>
      <c r="D12" s="296"/>
      <c r="E12" s="297">
        <f t="shared" si="0"/>
        <v>437309484</v>
      </c>
    </row>
    <row r="13" spans="1:5" s="412" customFormat="1" ht="12" customHeight="1">
      <c r="A13" s="14" t="s">
        <v>100</v>
      </c>
      <c r="B13" s="414" t="s">
        <v>550</v>
      </c>
      <c r="C13" s="296">
        <v>275225961</v>
      </c>
      <c r="D13" s="296"/>
      <c r="E13" s="297">
        <f t="shared" si="0"/>
        <v>275225961</v>
      </c>
    </row>
    <row r="14" spans="1:5" s="412" customFormat="1" ht="12" customHeight="1">
      <c r="A14" s="14" t="s">
        <v>101</v>
      </c>
      <c r="B14" s="414" t="s">
        <v>256</v>
      </c>
      <c r="C14" s="296">
        <v>20586940</v>
      </c>
      <c r="D14" s="296"/>
      <c r="E14" s="297">
        <f t="shared" si="0"/>
        <v>20586940</v>
      </c>
    </row>
    <row r="15" spans="1:5" s="412" customFormat="1" ht="12" customHeight="1">
      <c r="A15" s="14" t="s">
        <v>148</v>
      </c>
      <c r="B15" s="290" t="s">
        <v>432</v>
      </c>
      <c r="C15" s="296"/>
      <c r="D15" s="296"/>
      <c r="E15" s="297">
        <f t="shared" si="0"/>
        <v>0</v>
      </c>
    </row>
    <row r="16" spans="1:5" s="412" customFormat="1" ht="12" customHeight="1" thickBot="1">
      <c r="A16" s="16" t="s">
        <v>102</v>
      </c>
      <c r="B16" s="291" t="s">
        <v>433</v>
      </c>
      <c r="C16" s="296"/>
      <c r="D16" s="296"/>
      <c r="E16" s="297">
        <f t="shared" si="0"/>
        <v>0</v>
      </c>
    </row>
    <row r="17" spans="1:5" s="412" customFormat="1" ht="12" customHeight="1" thickBot="1">
      <c r="A17" s="20" t="s">
        <v>19</v>
      </c>
      <c r="B17" s="289" t="s">
        <v>257</v>
      </c>
      <c r="C17" s="294">
        <f>+C18+C19+C20+C21+C22</f>
        <v>997850000</v>
      </c>
      <c r="D17" s="294">
        <f>+D18+D19+D20+D21+D22</f>
        <v>10968914</v>
      </c>
      <c r="E17" s="294">
        <f t="shared" si="0"/>
        <v>1008818914</v>
      </c>
    </row>
    <row r="18" spans="1:5" s="412" customFormat="1" ht="12" customHeight="1">
      <c r="A18" s="15" t="s">
        <v>104</v>
      </c>
      <c r="B18" s="413" t="s">
        <v>258</v>
      </c>
      <c r="C18" s="297"/>
      <c r="D18" s="297"/>
      <c r="E18" s="297">
        <f t="shared" si="0"/>
        <v>0</v>
      </c>
    </row>
    <row r="19" spans="1:5" s="412" customFormat="1" ht="12" customHeight="1">
      <c r="A19" s="14" t="s">
        <v>105</v>
      </c>
      <c r="B19" s="414" t="s">
        <v>259</v>
      </c>
      <c r="C19" s="296"/>
      <c r="D19" s="296"/>
      <c r="E19" s="297">
        <f t="shared" si="0"/>
        <v>0</v>
      </c>
    </row>
    <row r="20" spans="1:5" s="412" customFormat="1" ht="12" customHeight="1">
      <c r="A20" s="14" t="s">
        <v>106</v>
      </c>
      <c r="B20" s="414" t="s">
        <v>422</v>
      </c>
      <c r="C20" s="296"/>
      <c r="D20" s="296"/>
      <c r="E20" s="297">
        <f t="shared" si="0"/>
        <v>0</v>
      </c>
    </row>
    <row r="21" spans="1:5" s="412" customFormat="1" ht="12" customHeight="1">
      <c r="A21" s="14" t="s">
        <v>107</v>
      </c>
      <c r="B21" s="414" t="s">
        <v>423</v>
      </c>
      <c r="C21" s="296"/>
      <c r="D21" s="296"/>
      <c r="E21" s="297">
        <f t="shared" si="0"/>
        <v>0</v>
      </c>
    </row>
    <row r="22" spans="1:5" s="412" customFormat="1" ht="12" customHeight="1">
      <c r="A22" s="14" t="s">
        <v>108</v>
      </c>
      <c r="B22" s="414" t="s">
        <v>574</v>
      </c>
      <c r="C22" s="296">
        <v>997850000</v>
      </c>
      <c r="D22" s="296">
        <v>10968914</v>
      </c>
      <c r="E22" s="297">
        <f t="shared" si="0"/>
        <v>1008818914</v>
      </c>
    </row>
    <row r="23" spans="1:5" s="412" customFormat="1" ht="12" customHeight="1" thickBot="1">
      <c r="A23" s="16" t="s">
        <v>117</v>
      </c>
      <c r="B23" s="291" t="s">
        <v>261</v>
      </c>
      <c r="C23" s="298"/>
      <c r="D23" s="298"/>
      <c r="E23" s="298"/>
    </row>
    <row r="24" spans="1:5" s="412" customFormat="1" ht="12" customHeight="1" thickBot="1">
      <c r="A24" s="20" t="s">
        <v>20</v>
      </c>
      <c r="B24" s="21" t="s">
        <v>262</v>
      </c>
      <c r="C24" s="294">
        <f>+C25+C26+C27+C28+C29</f>
        <v>384801977</v>
      </c>
      <c r="D24" s="294">
        <f>+D25+D26+D27+D28+D29</f>
        <v>0</v>
      </c>
      <c r="E24" s="294">
        <f t="shared" ref="E24:E29" si="1">SUM(C24+D24)</f>
        <v>384801977</v>
      </c>
    </row>
    <row r="25" spans="1:5" s="412" customFormat="1" ht="12" customHeight="1">
      <c r="A25" s="15" t="s">
        <v>87</v>
      </c>
      <c r="B25" s="413" t="s">
        <v>263</v>
      </c>
      <c r="C25" s="297"/>
      <c r="D25" s="297"/>
      <c r="E25" s="297">
        <f t="shared" si="1"/>
        <v>0</v>
      </c>
    </row>
    <row r="26" spans="1:5" s="412" customFormat="1" ht="12" customHeight="1">
      <c r="A26" s="14" t="s">
        <v>88</v>
      </c>
      <c r="B26" s="414" t="s">
        <v>264</v>
      </c>
      <c r="C26" s="296"/>
      <c r="D26" s="296"/>
      <c r="E26" s="297">
        <f t="shared" si="1"/>
        <v>0</v>
      </c>
    </row>
    <row r="27" spans="1:5" s="412" customFormat="1" ht="12" customHeight="1">
      <c r="A27" s="14" t="s">
        <v>89</v>
      </c>
      <c r="B27" s="414" t="s">
        <v>424</v>
      </c>
      <c r="C27" s="296"/>
      <c r="D27" s="296"/>
      <c r="E27" s="297">
        <f t="shared" si="1"/>
        <v>0</v>
      </c>
    </row>
    <row r="28" spans="1:5" s="412" customFormat="1" ht="12" customHeight="1">
      <c r="A28" s="14" t="s">
        <v>90</v>
      </c>
      <c r="B28" s="414" t="s">
        <v>425</v>
      </c>
      <c r="C28" s="296"/>
      <c r="D28" s="296"/>
      <c r="E28" s="297">
        <f t="shared" si="1"/>
        <v>0</v>
      </c>
    </row>
    <row r="29" spans="1:5" s="412" customFormat="1" ht="12" customHeight="1">
      <c r="A29" s="14" t="s">
        <v>171</v>
      </c>
      <c r="B29" s="414" t="s">
        <v>265</v>
      </c>
      <c r="C29" s="296">
        <v>384801977</v>
      </c>
      <c r="D29" s="296"/>
      <c r="E29" s="297">
        <f t="shared" si="1"/>
        <v>384801977</v>
      </c>
    </row>
    <row r="30" spans="1:5" s="555" customFormat="1" ht="12" customHeight="1" thickBot="1">
      <c r="A30" s="566" t="s">
        <v>172</v>
      </c>
      <c r="B30" s="553" t="s">
        <v>569</v>
      </c>
      <c r="C30" s="554"/>
      <c r="D30" s="554"/>
      <c r="E30" s="554"/>
    </row>
    <row r="31" spans="1:5" s="412" customFormat="1" ht="12" customHeight="1" thickBot="1">
      <c r="A31" s="20" t="s">
        <v>173</v>
      </c>
      <c r="B31" s="21" t="s">
        <v>551</v>
      </c>
      <c r="C31" s="300">
        <f>SUM(C32:C38)</f>
        <v>1190000000</v>
      </c>
      <c r="D31" s="300">
        <f>SUM(D32:D38)</f>
        <v>0</v>
      </c>
      <c r="E31" s="300">
        <f>SUM(C31+D31)</f>
        <v>1190000000</v>
      </c>
    </row>
    <row r="32" spans="1:5" s="412" customFormat="1" ht="12" customHeight="1">
      <c r="A32" s="15" t="s">
        <v>268</v>
      </c>
      <c r="B32" s="413" t="s">
        <v>555</v>
      </c>
      <c r="C32" s="297">
        <v>81000000</v>
      </c>
      <c r="D32" s="297"/>
      <c r="E32" s="297">
        <f>SUM(C32+D32)</f>
        <v>81000000</v>
      </c>
    </row>
    <row r="33" spans="1:5" s="412" customFormat="1" ht="12" customHeight="1">
      <c r="A33" s="14" t="s">
        <v>269</v>
      </c>
      <c r="B33" s="414" t="s">
        <v>556</v>
      </c>
      <c r="C33" s="296">
        <v>2000000</v>
      </c>
      <c r="D33" s="296"/>
      <c r="E33" s="297">
        <f t="shared" ref="E33:E38" si="2">SUM(C33+D33)</f>
        <v>2000000</v>
      </c>
    </row>
    <row r="34" spans="1:5" s="412" customFormat="1" ht="12" customHeight="1">
      <c r="A34" s="14" t="s">
        <v>270</v>
      </c>
      <c r="B34" s="414" t="s">
        <v>557</v>
      </c>
      <c r="C34" s="296">
        <v>950000000</v>
      </c>
      <c r="D34" s="296"/>
      <c r="E34" s="297">
        <f t="shared" si="2"/>
        <v>950000000</v>
      </c>
    </row>
    <row r="35" spans="1:5" s="412" customFormat="1" ht="12" customHeight="1">
      <c r="A35" s="14" t="s">
        <v>271</v>
      </c>
      <c r="B35" s="414" t="s">
        <v>558</v>
      </c>
      <c r="C35" s="296">
        <v>2000000</v>
      </c>
      <c r="D35" s="296"/>
      <c r="E35" s="297">
        <f t="shared" si="2"/>
        <v>2000000</v>
      </c>
    </row>
    <row r="36" spans="1:5" s="412" customFormat="1" ht="12" customHeight="1">
      <c r="A36" s="14" t="s">
        <v>552</v>
      </c>
      <c r="B36" s="414" t="s">
        <v>272</v>
      </c>
      <c r="C36" s="296">
        <v>105000000</v>
      </c>
      <c r="D36" s="296"/>
      <c r="E36" s="297">
        <f t="shared" si="2"/>
        <v>105000000</v>
      </c>
    </row>
    <row r="37" spans="1:5" s="412" customFormat="1" ht="12" customHeight="1">
      <c r="A37" s="14" t="s">
        <v>553</v>
      </c>
      <c r="B37" s="414" t="s">
        <v>273</v>
      </c>
      <c r="C37" s="296">
        <v>50000000</v>
      </c>
      <c r="D37" s="296"/>
      <c r="E37" s="297">
        <f t="shared" si="2"/>
        <v>50000000</v>
      </c>
    </row>
    <row r="38" spans="1:5" s="412" customFormat="1" ht="12" customHeight="1" thickBot="1">
      <c r="A38" s="16" t="s">
        <v>554</v>
      </c>
      <c r="B38" s="509" t="s">
        <v>274</v>
      </c>
      <c r="C38" s="298"/>
      <c r="D38" s="298"/>
      <c r="E38" s="297">
        <f t="shared" si="2"/>
        <v>0</v>
      </c>
    </row>
    <row r="39" spans="1:5" s="412" customFormat="1" ht="12" customHeight="1" thickBot="1">
      <c r="A39" s="20" t="s">
        <v>22</v>
      </c>
      <c r="B39" s="21" t="s">
        <v>434</v>
      </c>
      <c r="C39" s="294">
        <f>SUM(C40:C50)</f>
        <v>294904364</v>
      </c>
      <c r="D39" s="294">
        <f>SUM(D40:D50)</f>
        <v>0</v>
      </c>
      <c r="E39" s="294">
        <f>SUM(C39+D39)</f>
        <v>294904364</v>
      </c>
    </row>
    <row r="40" spans="1:5" s="412" customFormat="1" ht="12" customHeight="1">
      <c r="A40" s="15" t="s">
        <v>91</v>
      </c>
      <c r="B40" s="413" t="s">
        <v>277</v>
      </c>
      <c r="C40" s="297"/>
      <c r="D40" s="297"/>
      <c r="E40" s="297">
        <f>SUM(C40+D40)</f>
        <v>0</v>
      </c>
    </row>
    <row r="41" spans="1:5" s="412" customFormat="1" ht="12" customHeight="1">
      <c r="A41" s="14" t="s">
        <v>92</v>
      </c>
      <c r="B41" s="414" t="s">
        <v>278</v>
      </c>
      <c r="C41" s="296">
        <v>148239000</v>
      </c>
      <c r="D41" s="296"/>
      <c r="E41" s="297">
        <f t="shared" ref="E41:E50" si="3">SUM(C41+D41)</f>
        <v>148239000</v>
      </c>
    </row>
    <row r="42" spans="1:5" s="412" customFormat="1" ht="12" customHeight="1">
      <c r="A42" s="14" t="s">
        <v>93</v>
      </c>
      <c r="B42" s="414" t="s">
        <v>279</v>
      </c>
      <c r="C42" s="296">
        <v>15000000</v>
      </c>
      <c r="D42" s="296"/>
      <c r="E42" s="297">
        <f t="shared" si="3"/>
        <v>15000000</v>
      </c>
    </row>
    <row r="43" spans="1:5" s="412" customFormat="1" ht="12" customHeight="1">
      <c r="A43" s="14" t="s">
        <v>175</v>
      </c>
      <c r="B43" s="414" t="s">
        <v>280</v>
      </c>
      <c r="C43" s="296"/>
      <c r="D43" s="296"/>
      <c r="E43" s="297">
        <f t="shared" si="3"/>
        <v>0</v>
      </c>
    </row>
    <row r="44" spans="1:5" s="412" customFormat="1" ht="12" customHeight="1">
      <c r="A44" s="14" t="s">
        <v>176</v>
      </c>
      <c r="B44" s="414" t="s">
        <v>281</v>
      </c>
      <c r="C44" s="296">
        <v>85570364</v>
      </c>
      <c r="D44" s="296"/>
      <c r="E44" s="297">
        <f t="shared" si="3"/>
        <v>85570364</v>
      </c>
    </row>
    <row r="45" spans="1:5" s="412" customFormat="1" ht="12" customHeight="1">
      <c r="A45" s="14" t="s">
        <v>177</v>
      </c>
      <c r="B45" s="414" t="s">
        <v>282</v>
      </c>
      <c r="C45" s="296">
        <v>45095000</v>
      </c>
      <c r="D45" s="296"/>
      <c r="E45" s="297">
        <f t="shared" si="3"/>
        <v>45095000</v>
      </c>
    </row>
    <row r="46" spans="1:5" s="412" customFormat="1" ht="12" customHeight="1">
      <c r="A46" s="14" t="s">
        <v>178</v>
      </c>
      <c r="B46" s="414" t="s">
        <v>283</v>
      </c>
      <c r="C46" s="296"/>
      <c r="D46" s="296"/>
      <c r="E46" s="297">
        <f t="shared" si="3"/>
        <v>0</v>
      </c>
    </row>
    <row r="47" spans="1:5" s="412" customFormat="1" ht="12" customHeight="1">
      <c r="A47" s="14" t="s">
        <v>179</v>
      </c>
      <c r="B47" s="414" t="s">
        <v>559</v>
      </c>
      <c r="C47" s="296">
        <v>1000000</v>
      </c>
      <c r="D47" s="296"/>
      <c r="E47" s="297">
        <f t="shared" si="3"/>
        <v>1000000</v>
      </c>
    </row>
    <row r="48" spans="1:5" s="412" customFormat="1" ht="12" customHeight="1">
      <c r="A48" s="14" t="s">
        <v>275</v>
      </c>
      <c r="B48" s="414" t="s">
        <v>285</v>
      </c>
      <c r="C48" s="299"/>
      <c r="D48" s="299"/>
      <c r="E48" s="297">
        <f t="shared" si="3"/>
        <v>0</v>
      </c>
    </row>
    <row r="49" spans="1:5" s="412" customFormat="1" ht="12" customHeight="1">
      <c r="A49" s="16" t="s">
        <v>276</v>
      </c>
      <c r="B49" s="415" t="s">
        <v>436</v>
      </c>
      <c r="C49" s="400"/>
      <c r="D49" s="400"/>
      <c r="E49" s="297">
        <f t="shared" si="3"/>
        <v>0</v>
      </c>
    </row>
    <row r="50" spans="1:5" s="412" customFormat="1" ht="12" customHeight="1" thickBot="1">
      <c r="A50" s="16" t="s">
        <v>435</v>
      </c>
      <c r="B50" s="291" t="s">
        <v>286</v>
      </c>
      <c r="C50" s="400"/>
      <c r="D50" s="400"/>
      <c r="E50" s="297">
        <f t="shared" si="3"/>
        <v>0</v>
      </c>
    </row>
    <row r="51" spans="1:5" s="412" customFormat="1" ht="12" customHeight="1" thickBot="1">
      <c r="A51" s="20" t="s">
        <v>23</v>
      </c>
      <c r="B51" s="21" t="s">
        <v>287</v>
      </c>
      <c r="C51" s="294">
        <f>SUM(C52:C56)</f>
        <v>40000000</v>
      </c>
      <c r="D51" s="294">
        <f>SUM(D52:D56)</f>
        <v>0</v>
      </c>
      <c r="E51" s="294">
        <f t="shared" ref="E51:E57" si="4">SUM(C51+D51)</f>
        <v>40000000</v>
      </c>
    </row>
    <row r="52" spans="1:5" s="412" customFormat="1" ht="12" customHeight="1">
      <c r="A52" s="15" t="s">
        <v>94</v>
      </c>
      <c r="B52" s="413" t="s">
        <v>291</v>
      </c>
      <c r="C52" s="457"/>
      <c r="D52" s="457"/>
      <c r="E52" s="457">
        <f t="shared" si="4"/>
        <v>0</v>
      </c>
    </row>
    <row r="53" spans="1:5" s="412" customFormat="1" ht="12" customHeight="1">
      <c r="A53" s="14" t="s">
        <v>95</v>
      </c>
      <c r="B53" s="414" t="s">
        <v>292</v>
      </c>
      <c r="C53" s="299">
        <v>40000000</v>
      </c>
      <c r="D53" s="299"/>
      <c r="E53" s="457">
        <f t="shared" si="4"/>
        <v>40000000</v>
      </c>
    </row>
    <row r="54" spans="1:5" s="412" customFormat="1" ht="12" customHeight="1">
      <c r="A54" s="14" t="s">
        <v>288</v>
      </c>
      <c r="B54" s="414" t="s">
        <v>293</v>
      </c>
      <c r="C54" s="299"/>
      <c r="D54" s="299"/>
      <c r="E54" s="457">
        <f t="shared" si="4"/>
        <v>0</v>
      </c>
    </row>
    <row r="55" spans="1:5" s="412" customFormat="1" ht="12" customHeight="1">
      <c r="A55" s="14" t="s">
        <v>289</v>
      </c>
      <c r="B55" s="414" t="s">
        <v>294</v>
      </c>
      <c r="C55" s="299"/>
      <c r="D55" s="299"/>
      <c r="E55" s="457">
        <f t="shared" si="4"/>
        <v>0</v>
      </c>
    </row>
    <row r="56" spans="1:5" s="412" customFormat="1" ht="12" customHeight="1" thickBot="1">
      <c r="A56" s="16" t="s">
        <v>290</v>
      </c>
      <c r="B56" s="291" t="s">
        <v>295</v>
      </c>
      <c r="C56" s="400"/>
      <c r="D56" s="400"/>
      <c r="E56" s="457">
        <f t="shared" si="4"/>
        <v>0</v>
      </c>
    </row>
    <row r="57" spans="1:5" s="412" customFormat="1" ht="12" customHeight="1" thickBot="1">
      <c r="A57" s="20" t="s">
        <v>180</v>
      </c>
      <c r="B57" s="21" t="s">
        <v>296</v>
      </c>
      <c r="C57" s="294">
        <f>SUM(C58:C60)</f>
        <v>0</v>
      </c>
      <c r="D57" s="294">
        <f>SUM(D58:D60)</f>
        <v>26099767</v>
      </c>
      <c r="E57" s="294">
        <f t="shared" si="4"/>
        <v>26099767</v>
      </c>
    </row>
    <row r="58" spans="1:5" s="412" customFormat="1" ht="12" customHeight="1">
      <c r="A58" s="15" t="s">
        <v>96</v>
      </c>
      <c r="B58" s="413" t="s">
        <v>297</v>
      </c>
      <c r="C58" s="297"/>
      <c r="D58" s="297"/>
      <c r="E58" s="297"/>
    </row>
    <row r="59" spans="1:5" s="412" customFormat="1" ht="12" customHeight="1">
      <c r="A59" s="14" t="s">
        <v>97</v>
      </c>
      <c r="B59" s="414" t="s">
        <v>426</v>
      </c>
      <c r="C59" s="296"/>
      <c r="D59" s="296"/>
      <c r="E59" s="296"/>
    </row>
    <row r="60" spans="1:5" s="412" customFormat="1" ht="12" customHeight="1">
      <c r="A60" s="14" t="s">
        <v>300</v>
      </c>
      <c r="B60" s="414" t="s">
        <v>298</v>
      </c>
      <c r="C60" s="296"/>
      <c r="D60" s="296">
        <v>26099767</v>
      </c>
      <c r="E60" s="296">
        <f>SUM(C60+D60)</f>
        <v>26099767</v>
      </c>
    </row>
    <row r="61" spans="1:5" s="412" customFormat="1" ht="12" customHeight="1" thickBot="1">
      <c r="A61" s="16" t="s">
        <v>301</v>
      </c>
      <c r="B61" s="291" t="s">
        <v>299</v>
      </c>
      <c r="C61" s="298"/>
      <c r="D61" s="298"/>
      <c r="E61" s="298"/>
    </row>
    <row r="62" spans="1:5" s="412" customFormat="1" ht="12" customHeight="1" thickBot="1">
      <c r="A62" s="20" t="s">
        <v>25</v>
      </c>
      <c r="B62" s="289" t="s">
        <v>302</v>
      </c>
      <c r="C62" s="294">
        <f>SUM(C63:C65)</f>
        <v>50000000</v>
      </c>
      <c r="D62" s="294">
        <f>SUM(D63:D65)</f>
        <v>0</v>
      </c>
      <c r="E62" s="294">
        <f>SUM(C62+D62)</f>
        <v>50000000</v>
      </c>
    </row>
    <row r="63" spans="1:5" s="412" customFormat="1" ht="12" customHeight="1">
      <c r="A63" s="15" t="s">
        <v>181</v>
      </c>
      <c r="B63" s="413" t="s">
        <v>304</v>
      </c>
      <c r="C63" s="299"/>
      <c r="D63" s="299"/>
      <c r="E63" s="299">
        <f>SUM(C63+D63)</f>
        <v>0</v>
      </c>
    </row>
    <row r="64" spans="1:5" s="412" customFormat="1" ht="12" customHeight="1">
      <c r="A64" s="14" t="s">
        <v>182</v>
      </c>
      <c r="B64" s="414" t="s">
        <v>427</v>
      </c>
      <c r="C64" s="299"/>
      <c r="D64" s="299"/>
      <c r="E64" s="299">
        <f>SUM(C64+D64)</f>
        <v>0</v>
      </c>
    </row>
    <row r="65" spans="1:5" s="412" customFormat="1" ht="12" customHeight="1">
      <c r="A65" s="14" t="s">
        <v>231</v>
      </c>
      <c r="B65" s="414" t="s">
        <v>305</v>
      </c>
      <c r="C65" s="299">
        <v>50000000</v>
      </c>
      <c r="D65" s="299"/>
      <c r="E65" s="299">
        <f>SUM(C65+D65)</f>
        <v>50000000</v>
      </c>
    </row>
    <row r="66" spans="1:5" s="412" customFormat="1" ht="12" customHeight="1" thickBot="1">
      <c r="A66" s="16" t="s">
        <v>303</v>
      </c>
      <c r="B66" s="291" t="s">
        <v>306</v>
      </c>
      <c r="C66" s="299"/>
      <c r="D66" s="299"/>
      <c r="E66" s="299">
        <f>SUM(C66+D66)</f>
        <v>0</v>
      </c>
    </row>
    <row r="67" spans="1:5" s="412" customFormat="1" ht="12" customHeight="1" thickBot="1">
      <c r="A67" s="482" t="s">
        <v>476</v>
      </c>
      <c r="B67" s="21" t="s">
        <v>307</v>
      </c>
      <c r="C67" s="300">
        <f>+C10+C17+C24+C31+C39+C51+C57+C62</f>
        <v>3863212748</v>
      </c>
      <c r="D67" s="300">
        <f>+D10+D17+D24+D31+D39+D51+D57+D62</f>
        <v>37068681</v>
      </c>
      <c r="E67" s="300">
        <f>+E10+E17+E24+E31+E39+E51+E57+E62</f>
        <v>3900281429</v>
      </c>
    </row>
    <row r="68" spans="1:5" s="412" customFormat="1" ht="12" customHeight="1" thickBot="1">
      <c r="A68" s="460" t="s">
        <v>308</v>
      </c>
      <c r="B68" s="289" t="s">
        <v>309</v>
      </c>
      <c r="C68" s="294">
        <f>SUM(C69:C71)</f>
        <v>0</v>
      </c>
      <c r="D68" s="294">
        <f>SUM(D69:D71)</f>
        <v>0</v>
      </c>
      <c r="E68" s="294">
        <f>SUM(E69:E71)</f>
        <v>0</v>
      </c>
    </row>
    <row r="69" spans="1:5" s="412" customFormat="1" ht="12" customHeight="1">
      <c r="A69" s="15" t="s">
        <v>337</v>
      </c>
      <c r="B69" s="413" t="s">
        <v>310</v>
      </c>
      <c r="C69" s="299"/>
      <c r="D69" s="299"/>
      <c r="E69" s="299"/>
    </row>
    <row r="70" spans="1:5" s="412" customFormat="1" ht="12" customHeight="1">
      <c r="A70" s="14" t="s">
        <v>346</v>
      </c>
      <c r="B70" s="414" t="s">
        <v>311</v>
      </c>
      <c r="C70" s="299"/>
      <c r="D70" s="299"/>
      <c r="E70" s="299"/>
    </row>
    <row r="71" spans="1:5" s="412" customFormat="1" ht="12" customHeight="1" thickBot="1">
      <c r="A71" s="16" t="s">
        <v>347</v>
      </c>
      <c r="B71" s="476" t="s">
        <v>570</v>
      </c>
      <c r="C71" s="299"/>
      <c r="D71" s="299"/>
      <c r="E71" s="299"/>
    </row>
    <row r="72" spans="1:5" s="412" customFormat="1" ht="12" customHeight="1" thickBot="1">
      <c r="A72" s="460" t="s">
        <v>313</v>
      </c>
      <c r="B72" s="289" t="s">
        <v>314</v>
      </c>
      <c r="C72" s="294">
        <f>SUM(C73:C76)</f>
        <v>0</v>
      </c>
      <c r="D72" s="294">
        <f>SUM(D73:D76)</f>
        <v>0</v>
      </c>
      <c r="E72" s="294">
        <f>SUM(E73:E76)</f>
        <v>0</v>
      </c>
    </row>
    <row r="73" spans="1:5" s="412" customFormat="1" ht="12" customHeight="1">
      <c r="A73" s="15" t="s">
        <v>149</v>
      </c>
      <c r="B73" s="413" t="s">
        <v>315</v>
      </c>
      <c r="C73" s="299"/>
      <c r="D73" s="299"/>
      <c r="E73" s="299"/>
    </row>
    <row r="74" spans="1:5" s="412" customFormat="1" ht="12" customHeight="1">
      <c r="A74" s="14" t="s">
        <v>150</v>
      </c>
      <c r="B74" s="414" t="s">
        <v>571</v>
      </c>
      <c r="C74" s="299"/>
      <c r="D74" s="299"/>
      <c r="E74" s="299"/>
    </row>
    <row r="75" spans="1:5" s="412" customFormat="1" ht="12" customHeight="1" thickBot="1">
      <c r="A75" s="16" t="s">
        <v>338</v>
      </c>
      <c r="B75" s="415" t="s">
        <v>316</v>
      </c>
      <c r="C75" s="400"/>
      <c r="D75" s="400"/>
      <c r="E75" s="400"/>
    </row>
    <row r="76" spans="1:5" s="412" customFormat="1" ht="12" customHeight="1" thickBot="1">
      <c r="A76" s="568" t="s">
        <v>339</v>
      </c>
      <c r="B76" s="569" t="s">
        <v>572</v>
      </c>
      <c r="C76" s="570"/>
      <c r="D76" s="570"/>
      <c r="E76" s="570"/>
    </row>
    <row r="77" spans="1:5" s="412" customFormat="1" ht="12" customHeight="1" thickBot="1">
      <c r="A77" s="460" t="s">
        <v>317</v>
      </c>
      <c r="B77" s="289" t="s">
        <v>318</v>
      </c>
      <c r="C77" s="294">
        <f>SUM(C78:C79)</f>
        <v>350000000</v>
      </c>
      <c r="D77" s="294">
        <f>SUM(D78:D79)</f>
        <v>0</v>
      </c>
      <c r="E77" s="294">
        <f>SUM(C77+D77)</f>
        <v>350000000</v>
      </c>
    </row>
    <row r="78" spans="1:5" s="412" customFormat="1" ht="12" customHeight="1" thickBot="1">
      <c r="A78" s="13" t="s">
        <v>340</v>
      </c>
      <c r="B78" s="567" t="s">
        <v>319</v>
      </c>
      <c r="C78" s="400">
        <v>350000000</v>
      </c>
      <c r="D78" s="400"/>
      <c r="E78" s="400">
        <f>SUM(C78+D78)</f>
        <v>350000000</v>
      </c>
    </row>
    <row r="79" spans="1:5" s="412" customFormat="1" ht="12" customHeight="1" thickBot="1">
      <c r="A79" s="568" t="s">
        <v>341</v>
      </c>
      <c r="B79" s="569" t="s">
        <v>320</v>
      </c>
      <c r="C79" s="570"/>
      <c r="D79" s="570"/>
      <c r="E79" s="570"/>
    </row>
    <row r="80" spans="1:5" s="412" customFormat="1" ht="12" customHeight="1" thickBot="1">
      <c r="A80" s="460" t="s">
        <v>321</v>
      </c>
      <c r="B80" s="289" t="s">
        <v>322</v>
      </c>
      <c r="C80" s="294">
        <f>SUM(C81:C83)</f>
        <v>0</v>
      </c>
      <c r="D80" s="294">
        <f>SUM(D81:D83)</f>
        <v>0</v>
      </c>
      <c r="E80" s="294">
        <f>SUM(E81:E83)</f>
        <v>0</v>
      </c>
    </row>
    <row r="81" spans="1:5" s="412" customFormat="1" ht="12" customHeight="1">
      <c r="A81" s="15" t="s">
        <v>342</v>
      </c>
      <c r="B81" s="413" t="s">
        <v>323</v>
      </c>
      <c r="C81" s="299"/>
      <c r="D81" s="299"/>
      <c r="E81" s="299"/>
    </row>
    <row r="82" spans="1:5" s="412" customFormat="1" ht="12" customHeight="1">
      <c r="A82" s="14" t="s">
        <v>343</v>
      </c>
      <c r="B82" s="414" t="s">
        <v>324</v>
      </c>
      <c r="C82" s="299"/>
      <c r="D82" s="299"/>
      <c r="E82" s="299"/>
    </row>
    <row r="83" spans="1:5" s="412" customFormat="1" ht="12" customHeight="1" thickBot="1">
      <c r="A83" s="18" t="s">
        <v>344</v>
      </c>
      <c r="B83" s="571" t="s">
        <v>573</v>
      </c>
      <c r="C83" s="572"/>
      <c r="D83" s="572"/>
      <c r="E83" s="572"/>
    </row>
    <row r="84" spans="1:5" s="412" customFormat="1" ht="12" customHeight="1" thickBot="1">
      <c r="A84" s="460" t="s">
        <v>325</v>
      </c>
      <c r="B84" s="289" t="s">
        <v>345</v>
      </c>
      <c r="C84" s="294">
        <f>SUM(C85:C88)</f>
        <v>0</v>
      </c>
      <c r="D84" s="294">
        <f>SUM(D85:D88)</f>
        <v>0</v>
      </c>
      <c r="E84" s="294">
        <f>SUM(E85:E88)</f>
        <v>0</v>
      </c>
    </row>
    <row r="85" spans="1:5" s="412" customFormat="1" ht="12" customHeight="1">
      <c r="A85" s="417" t="s">
        <v>326</v>
      </c>
      <c r="B85" s="413" t="s">
        <v>327</v>
      </c>
      <c r="C85" s="299"/>
      <c r="D85" s="299"/>
      <c r="E85" s="299"/>
    </row>
    <row r="86" spans="1:5" s="412" customFormat="1" ht="12" customHeight="1">
      <c r="A86" s="418" t="s">
        <v>328</v>
      </c>
      <c r="B86" s="414" t="s">
        <v>329</v>
      </c>
      <c r="C86" s="299"/>
      <c r="D86" s="299"/>
      <c r="E86" s="299"/>
    </row>
    <row r="87" spans="1:5" s="412" customFormat="1" ht="12" customHeight="1">
      <c r="A87" s="418" t="s">
        <v>330</v>
      </c>
      <c r="B87" s="414" t="s">
        <v>331</v>
      </c>
      <c r="C87" s="299"/>
      <c r="D87" s="299"/>
      <c r="E87" s="299"/>
    </row>
    <row r="88" spans="1:5" s="412" customFormat="1" ht="12" customHeight="1" thickBot="1">
      <c r="A88" s="419" t="s">
        <v>332</v>
      </c>
      <c r="B88" s="291" t="s">
        <v>333</v>
      </c>
      <c r="C88" s="299"/>
      <c r="D88" s="299"/>
      <c r="E88" s="299"/>
    </row>
    <row r="89" spans="1:5" s="412" customFormat="1" ht="12" customHeight="1" thickBot="1">
      <c r="A89" s="460" t="s">
        <v>334</v>
      </c>
      <c r="B89" s="289" t="s">
        <v>475</v>
      </c>
      <c r="C89" s="458"/>
      <c r="D89" s="458"/>
      <c r="E89" s="458"/>
    </row>
    <row r="90" spans="1:5" s="412" customFormat="1" ht="13.5" customHeight="1" thickBot="1">
      <c r="A90" s="460" t="s">
        <v>336</v>
      </c>
      <c r="B90" s="289" t="s">
        <v>335</v>
      </c>
      <c r="C90" s="458"/>
      <c r="D90" s="458"/>
      <c r="E90" s="458"/>
    </row>
    <row r="91" spans="1:5" s="412" customFormat="1" ht="15.75" customHeight="1" thickBot="1">
      <c r="A91" s="460" t="s">
        <v>348</v>
      </c>
      <c r="B91" s="420" t="s">
        <v>478</v>
      </c>
      <c r="C91" s="300">
        <f>+C68+C72+C77+C80+C84+C90+C89</f>
        <v>350000000</v>
      </c>
      <c r="D91" s="300">
        <f>+D68+D72+D77+D80+D84+D90+D89</f>
        <v>0</v>
      </c>
      <c r="E91" s="300">
        <f>+E68+E72+E77+E80+E84+E90+E89</f>
        <v>350000000</v>
      </c>
    </row>
    <row r="92" spans="1:5" s="412" customFormat="1" ht="16.5" customHeight="1" thickBot="1">
      <c r="A92" s="461" t="s">
        <v>477</v>
      </c>
      <c r="B92" s="421" t="s">
        <v>479</v>
      </c>
      <c r="C92" s="300">
        <f>+C67+C91</f>
        <v>4213212748</v>
      </c>
      <c r="D92" s="300">
        <f>+D67+D91</f>
        <v>37068681</v>
      </c>
      <c r="E92" s="300">
        <f>+E67+E91</f>
        <v>4250281429</v>
      </c>
    </row>
    <row r="93" spans="1:5" s="412" customFormat="1" ht="11.1" customHeight="1">
      <c r="A93" s="5"/>
      <c r="B93" s="6"/>
      <c r="C93" s="301"/>
      <c r="D93" s="301"/>
      <c r="E93" s="301"/>
    </row>
    <row r="94" spans="1:5" ht="16.5" customHeight="1">
      <c r="A94" s="787" t="s">
        <v>47</v>
      </c>
      <c r="B94" s="787"/>
      <c r="C94" s="787"/>
      <c r="D94" s="410"/>
      <c r="E94" s="410"/>
    </row>
    <row r="95" spans="1:5" s="422" customFormat="1" ht="16.5" customHeight="1" thickBot="1">
      <c r="A95" s="784" t="s">
        <v>153</v>
      </c>
      <c r="B95" s="784"/>
      <c r="C95" s="580">
        <f>C7</f>
        <v>0</v>
      </c>
      <c r="D95" s="580">
        <f>D7</f>
        <v>0</v>
      </c>
      <c r="E95" s="580" t="str">
        <f>E7</f>
        <v>Forintban!</v>
      </c>
    </row>
    <row r="96" spans="1:5" ht="38.1" customHeight="1" thickBot="1">
      <c r="A96" s="560" t="s">
        <v>69</v>
      </c>
      <c r="B96" s="561" t="s">
        <v>48</v>
      </c>
      <c r="C96" s="562" t="str">
        <f ca="1">+C8</f>
        <v>2019. évi előirányzat</v>
      </c>
      <c r="D96" s="701" t="s">
        <v>742</v>
      </c>
      <c r="E96" s="562" t="s">
        <v>741</v>
      </c>
    </row>
    <row r="97" spans="1:5" s="411" customFormat="1" ht="12" customHeight="1" thickBot="1">
      <c r="A97" s="560"/>
      <c r="B97" s="561" t="s">
        <v>493</v>
      </c>
      <c r="C97" s="562" t="s">
        <v>494</v>
      </c>
      <c r="D97" s="562" t="s">
        <v>494</v>
      </c>
      <c r="E97" s="562" t="s">
        <v>494</v>
      </c>
    </row>
    <row r="98" spans="1:5" ht="12" customHeight="1" thickBot="1">
      <c r="A98" s="22" t="s">
        <v>18</v>
      </c>
      <c r="B98" s="28" t="s">
        <v>437</v>
      </c>
      <c r="C98" s="293">
        <f>C99+C100+C101+C102+C103+C116</f>
        <v>3057126821</v>
      </c>
      <c r="D98" s="293">
        <f>D99+D100+D101+D102+D103+D116</f>
        <v>21021929</v>
      </c>
      <c r="E98" s="293">
        <f t="shared" ref="E98:E103" si="5">SUM(C98+D98)</f>
        <v>3078148750</v>
      </c>
    </row>
    <row r="99" spans="1:5" ht="12" customHeight="1" thickBot="1">
      <c r="A99" s="17" t="s">
        <v>98</v>
      </c>
      <c r="B99" s="10" t="s">
        <v>49</v>
      </c>
      <c r="C99" s="295">
        <v>1261020988</v>
      </c>
      <c r="D99" s="295">
        <v>8220800</v>
      </c>
      <c r="E99" s="295">
        <f t="shared" si="5"/>
        <v>1269241788</v>
      </c>
    </row>
    <row r="100" spans="1:5" ht="12" customHeight="1" thickBot="1">
      <c r="A100" s="14" t="s">
        <v>99</v>
      </c>
      <c r="B100" s="8" t="s">
        <v>183</v>
      </c>
      <c r="C100" s="296">
        <v>230506879</v>
      </c>
      <c r="D100" s="296">
        <v>2894759</v>
      </c>
      <c r="E100" s="295">
        <f t="shared" si="5"/>
        <v>233401638</v>
      </c>
    </row>
    <row r="101" spans="1:5" ht="12" customHeight="1" thickBot="1">
      <c r="A101" s="14" t="s">
        <v>100</v>
      </c>
      <c r="B101" s="8" t="s">
        <v>140</v>
      </c>
      <c r="C101" s="298">
        <v>1114463890</v>
      </c>
      <c r="D101" s="298">
        <v>47846752</v>
      </c>
      <c r="E101" s="295">
        <f t="shared" si="5"/>
        <v>1162310642</v>
      </c>
    </row>
    <row r="102" spans="1:5" ht="12" customHeight="1" thickBot="1">
      <c r="A102" s="14" t="s">
        <v>101</v>
      </c>
      <c r="B102" s="11" t="s">
        <v>184</v>
      </c>
      <c r="C102" s="298">
        <v>61500000</v>
      </c>
      <c r="D102" s="298"/>
      <c r="E102" s="295">
        <f t="shared" si="5"/>
        <v>61500000</v>
      </c>
    </row>
    <row r="103" spans="1:5" ht="12" customHeight="1">
      <c r="A103" s="14" t="s">
        <v>112</v>
      </c>
      <c r="B103" s="19" t="s">
        <v>185</v>
      </c>
      <c r="C103" s="298">
        <v>285477006</v>
      </c>
      <c r="D103" s="298"/>
      <c r="E103" s="295">
        <f t="shared" si="5"/>
        <v>285477006</v>
      </c>
    </row>
    <row r="104" spans="1:5" ht="12" customHeight="1">
      <c r="A104" s="14" t="s">
        <v>102</v>
      </c>
      <c r="B104" s="8" t="s">
        <v>442</v>
      </c>
      <c r="C104" s="298"/>
      <c r="D104" s="298"/>
      <c r="E104" s="298"/>
    </row>
    <row r="105" spans="1:5" ht="12" customHeight="1">
      <c r="A105" s="14" t="s">
        <v>103</v>
      </c>
      <c r="B105" s="141" t="s">
        <v>441</v>
      </c>
      <c r="C105" s="298"/>
      <c r="D105" s="298"/>
      <c r="E105" s="298"/>
    </row>
    <row r="106" spans="1:5" ht="12" customHeight="1">
      <c r="A106" s="14" t="s">
        <v>113</v>
      </c>
      <c r="B106" s="141" t="s">
        <v>440</v>
      </c>
      <c r="C106" s="298"/>
      <c r="D106" s="298"/>
      <c r="E106" s="298"/>
    </row>
    <row r="107" spans="1:5" ht="12" customHeight="1">
      <c r="A107" s="14" t="s">
        <v>114</v>
      </c>
      <c r="B107" s="139" t="s">
        <v>351</v>
      </c>
      <c r="C107" s="298"/>
      <c r="D107" s="298"/>
      <c r="E107" s="298"/>
    </row>
    <row r="108" spans="1:5" ht="12" customHeight="1">
      <c r="A108" s="14" t="s">
        <v>115</v>
      </c>
      <c r="B108" s="140" t="s">
        <v>352</v>
      </c>
      <c r="C108" s="298"/>
      <c r="D108" s="298"/>
      <c r="E108" s="298"/>
    </row>
    <row r="109" spans="1:5" ht="12" customHeight="1">
      <c r="A109" s="14" t="s">
        <v>116</v>
      </c>
      <c r="B109" s="140" t="s">
        <v>353</v>
      </c>
      <c r="C109" s="298"/>
      <c r="D109" s="298"/>
      <c r="E109" s="298"/>
    </row>
    <row r="110" spans="1:5" ht="12" customHeight="1">
      <c r="A110" s="14" t="s">
        <v>118</v>
      </c>
      <c r="B110" s="139" t="s">
        <v>354</v>
      </c>
      <c r="C110" s="298"/>
      <c r="D110" s="298"/>
      <c r="E110" s="298"/>
    </row>
    <row r="111" spans="1:5" ht="12" customHeight="1">
      <c r="A111" s="14" t="s">
        <v>186</v>
      </c>
      <c r="B111" s="139" t="s">
        <v>355</v>
      </c>
      <c r="C111" s="298"/>
      <c r="D111" s="298"/>
      <c r="E111" s="298"/>
    </row>
    <row r="112" spans="1:5" ht="12" customHeight="1">
      <c r="A112" s="14" t="s">
        <v>349</v>
      </c>
      <c r="B112" s="140" t="s">
        <v>356</v>
      </c>
      <c r="C112" s="298"/>
      <c r="D112" s="298"/>
      <c r="E112" s="298"/>
    </row>
    <row r="113" spans="1:5" ht="12" customHeight="1">
      <c r="A113" s="13" t="s">
        <v>350</v>
      </c>
      <c r="B113" s="141" t="s">
        <v>357</v>
      </c>
      <c r="C113" s="298"/>
      <c r="D113" s="298"/>
      <c r="E113" s="298"/>
    </row>
    <row r="114" spans="1:5" ht="12" customHeight="1">
      <c r="A114" s="14" t="s">
        <v>438</v>
      </c>
      <c r="B114" s="141" t="s">
        <v>358</v>
      </c>
      <c r="C114" s="298"/>
      <c r="D114" s="298"/>
      <c r="E114" s="298"/>
    </row>
    <row r="115" spans="1:5" ht="12" customHeight="1">
      <c r="A115" s="16" t="s">
        <v>439</v>
      </c>
      <c r="B115" s="141" t="s">
        <v>359</v>
      </c>
      <c r="C115" s="298">
        <v>273468360</v>
      </c>
      <c r="D115" s="298"/>
      <c r="E115" s="298"/>
    </row>
    <row r="116" spans="1:5" ht="12" customHeight="1">
      <c r="A116" s="14" t="s">
        <v>443</v>
      </c>
      <c r="B116" s="11" t="s">
        <v>50</v>
      </c>
      <c r="C116" s="296">
        <v>104158058</v>
      </c>
      <c r="D116" s="296">
        <f>SUM(D117:D118)</f>
        <v>-37940382</v>
      </c>
      <c r="E116" s="296">
        <f>SUM(C116+D116)</f>
        <v>66217676</v>
      </c>
    </row>
    <row r="117" spans="1:5" ht="12" customHeight="1">
      <c r="A117" s="14" t="s">
        <v>444</v>
      </c>
      <c r="B117" s="8" t="s">
        <v>446</v>
      </c>
      <c r="C117" s="296">
        <v>44166704</v>
      </c>
      <c r="D117" s="296"/>
      <c r="E117" s="296">
        <f>SUM(C117+D117)</f>
        <v>44166704</v>
      </c>
    </row>
    <row r="118" spans="1:5" ht="12" customHeight="1" thickBot="1">
      <c r="A118" s="18" t="s">
        <v>445</v>
      </c>
      <c r="B118" s="480" t="s">
        <v>447</v>
      </c>
      <c r="C118" s="302">
        <v>59991354</v>
      </c>
      <c r="D118" s="302">
        <v>-37940382</v>
      </c>
      <c r="E118" s="296">
        <f>SUM(C118+D118)</f>
        <v>22050972</v>
      </c>
    </row>
    <row r="119" spans="1:5" ht="12" customHeight="1" thickBot="1">
      <c r="A119" s="477" t="s">
        <v>19</v>
      </c>
      <c r="B119" s="478" t="s">
        <v>360</v>
      </c>
      <c r="C119" s="479">
        <f>+C120+C122+C124</f>
        <v>1156085927</v>
      </c>
      <c r="D119" s="479">
        <f>+D120+D122+D124</f>
        <v>-14247913</v>
      </c>
      <c r="E119" s="479">
        <f>SUM(C119+D119)</f>
        <v>1141838014</v>
      </c>
    </row>
    <row r="120" spans="1:5" ht="12" customHeight="1">
      <c r="A120" s="15" t="s">
        <v>104</v>
      </c>
      <c r="B120" s="8" t="s">
        <v>230</v>
      </c>
      <c r="C120" s="297">
        <v>944346949</v>
      </c>
      <c r="D120" s="297">
        <v>-138021513</v>
      </c>
      <c r="E120" s="297">
        <f>SUM(C120+D120)</f>
        <v>806325436</v>
      </c>
    </row>
    <row r="121" spans="1:5" ht="12" customHeight="1">
      <c r="A121" s="15" t="s">
        <v>105</v>
      </c>
      <c r="B121" s="12" t="s">
        <v>364</v>
      </c>
      <c r="C121" s="297"/>
      <c r="D121" s="297"/>
      <c r="E121" s="297"/>
    </row>
    <row r="122" spans="1:5" ht="12" customHeight="1">
      <c r="A122" s="15" t="s">
        <v>106</v>
      </c>
      <c r="B122" s="12" t="s">
        <v>187</v>
      </c>
      <c r="C122" s="296">
        <v>211738978</v>
      </c>
      <c r="D122" s="296"/>
      <c r="E122" s="296">
        <f>SUM(C122+D122)</f>
        <v>211738978</v>
      </c>
    </row>
    <row r="123" spans="1:5" ht="12" customHeight="1">
      <c r="A123" s="15" t="s">
        <v>107</v>
      </c>
      <c r="B123" s="12" t="s">
        <v>365</v>
      </c>
      <c r="C123" s="261"/>
      <c r="D123" s="261"/>
      <c r="E123" s="261"/>
    </row>
    <row r="124" spans="1:5" ht="12" customHeight="1">
      <c r="A124" s="15" t="s">
        <v>108</v>
      </c>
      <c r="B124" s="291" t="s">
        <v>575</v>
      </c>
      <c r="C124" s="261"/>
      <c r="D124" s="261">
        <v>123773600</v>
      </c>
      <c r="E124" s="261">
        <f>SUM(C124+D124)</f>
        <v>123773600</v>
      </c>
    </row>
    <row r="125" spans="1:5" ht="12" customHeight="1">
      <c r="A125" s="15" t="s">
        <v>117</v>
      </c>
      <c r="B125" s="290" t="s">
        <v>428</v>
      </c>
      <c r="C125" s="261"/>
      <c r="D125" s="261"/>
      <c r="E125" s="261"/>
    </row>
    <row r="126" spans="1:5" ht="12" customHeight="1">
      <c r="A126" s="15" t="s">
        <v>119</v>
      </c>
      <c r="B126" s="409" t="s">
        <v>370</v>
      </c>
      <c r="C126" s="261"/>
      <c r="D126" s="261"/>
      <c r="E126" s="261"/>
    </row>
    <row r="127" spans="1:5">
      <c r="A127" s="15" t="s">
        <v>188</v>
      </c>
      <c r="B127" s="140" t="s">
        <v>353</v>
      </c>
      <c r="C127" s="261"/>
      <c r="D127" s="261"/>
      <c r="E127" s="261"/>
    </row>
    <row r="128" spans="1:5" ht="12" customHeight="1">
      <c r="A128" s="15" t="s">
        <v>189</v>
      </c>
      <c r="B128" s="140" t="s">
        <v>369</v>
      </c>
      <c r="C128" s="261"/>
      <c r="D128" s="261"/>
      <c r="E128" s="261"/>
    </row>
    <row r="129" spans="1:5" ht="12" customHeight="1">
      <c r="A129" s="15" t="s">
        <v>190</v>
      </c>
      <c r="B129" s="140" t="s">
        <v>368</v>
      </c>
      <c r="C129" s="261"/>
      <c r="D129" s="261"/>
      <c r="E129" s="261"/>
    </row>
    <row r="130" spans="1:5" ht="12" customHeight="1">
      <c r="A130" s="15" t="s">
        <v>361</v>
      </c>
      <c r="B130" s="140" t="s">
        <v>356</v>
      </c>
      <c r="C130" s="261"/>
      <c r="D130" s="261"/>
      <c r="E130" s="261"/>
    </row>
    <row r="131" spans="1:5" ht="12" customHeight="1">
      <c r="A131" s="15" t="s">
        <v>362</v>
      </c>
      <c r="B131" s="140" t="s">
        <v>367</v>
      </c>
      <c r="C131" s="261"/>
      <c r="D131" s="261"/>
      <c r="E131" s="261"/>
    </row>
    <row r="132" spans="1:5" ht="16.5" thickBot="1">
      <c r="A132" s="13" t="s">
        <v>363</v>
      </c>
      <c r="B132" s="140" t="s">
        <v>366</v>
      </c>
      <c r="C132" s="263"/>
      <c r="D132" s="263"/>
      <c r="E132" s="263"/>
    </row>
    <row r="133" spans="1:5" ht="12" customHeight="1" thickBot="1">
      <c r="A133" s="20" t="s">
        <v>20</v>
      </c>
      <c r="B133" s="121" t="s">
        <v>448</v>
      </c>
      <c r="C133" s="294">
        <f>+C98+C119</f>
        <v>4213212748</v>
      </c>
      <c r="D133" s="294">
        <f>+D98+D119</f>
        <v>6774016</v>
      </c>
      <c r="E133" s="294">
        <f>+E98+E119</f>
        <v>4219986764</v>
      </c>
    </row>
    <row r="134" spans="1:5" ht="12" customHeight="1" thickBot="1">
      <c r="A134" s="20" t="s">
        <v>21</v>
      </c>
      <c r="B134" s="121" t="s">
        <v>449</v>
      </c>
      <c r="C134" s="294">
        <f>+C135+C136+C137</f>
        <v>0</v>
      </c>
      <c r="D134" s="294">
        <f>+D135+D136+D137</f>
        <v>0</v>
      </c>
      <c r="E134" s="294">
        <f>+E135+E136+E137</f>
        <v>0</v>
      </c>
    </row>
    <row r="135" spans="1:5" ht="12" customHeight="1">
      <c r="A135" s="15" t="s">
        <v>268</v>
      </c>
      <c r="B135" s="12" t="s">
        <v>456</v>
      </c>
      <c r="C135" s="261"/>
      <c r="D135" s="261"/>
      <c r="E135" s="261"/>
    </row>
    <row r="136" spans="1:5" ht="12" customHeight="1">
      <c r="A136" s="15" t="s">
        <v>269</v>
      </c>
      <c r="B136" s="12" t="s">
        <v>457</v>
      </c>
      <c r="C136" s="261"/>
      <c r="D136" s="261"/>
      <c r="E136" s="261"/>
    </row>
    <row r="137" spans="1:5" ht="12" customHeight="1" thickBot="1">
      <c r="A137" s="13" t="s">
        <v>270</v>
      </c>
      <c r="B137" s="12" t="s">
        <v>458</v>
      </c>
      <c r="C137" s="261"/>
      <c r="D137" s="261"/>
      <c r="E137" s="261"/>
    </row>
    <row r="138" spans="1:5" ht="12" customHeight="1" thickBot="1">
      <c r="A138" s="20" t="s">
        <v>22</v>
      </c>
      <c r="B138" s="121" t="s">
        <v>450</v>
      </c>
      <c r="C138" s="294">
        <f>SUM(C139:C144)</f>
        <v>0</v>
      </c>
      <c r="D138" s="294">
        <f>SUM(D139:D144)</f>
        <v>0</v>
      </c>
      <c r="E138" s="294">
        <f>SUM(E139:E144)</f>
        <v>0</v>
      </c>
    </row>
    <row r="139" spans="1:5" ht="12" customHeight="1">
      <c r="A139" s="15" t="s">
        <v>91</v>
      </c>
      <c r="B139" s="9" t="s">
        <v>459</v>
      </c>
      <c r="C139" s="261"/>
      <c r="D139" s="261"/>
      <c r="E139" s="261"/>
    </row>
    <row r="140" spans="1:5" ht="12" customHeight="1">
      <c r="A140" s="15" t="s">
        <v>92</v>
      </c>
      <c r="B140" s="9" t="s">
        <v>451</v>
      </c>
      <c r="C140" s="261"/>
      <c r="D140" s="261"/>
      <c r="E140" s="261"/>
    </row>
    <row r="141" spans="1:5" ht="12" customHeight="1">
      <c r="A141" s="15" t="s">
        <v>93</v>
      </c>
      <c r="B141" s="9" t="s">
        <v>452</v>
      </c>
      <c r="C141" s="261"/>
      <c r="D141" s="261"/>
      <c r="E141" s="261"/>
    </row>
    <row r="142" spans="1:5" ht="12" customHeight="1">
      <c r="A142" s="15" t="s">
        <v>175</v>
      </c>
      <c r="B142" s="9" t="s">
        <v>453</v>
      </c>
      <c r="C142" s="261"/>
      <c r="D142" s="261"/>
      <c r="E142" s="261"/>
    </row>
    <row r="143" spans="1:5" ht="12" customHeight="1" thickBot="1">
      <c r="A143" s="13" t="s">
        <v>176</v>
      </c>
      <c r="B143" s="7" t="s">
        <v>454</v>
      </c>
      <c r="C143" s="263"/>
      <c r="D143" s="263"/>
      <c r="E143" s="263"/>
    </row>
    <row r="144" spans="1:5" ht="12" customHeight="1" thickBot="1">
      <c r="A144" s="568" t="s">
        <v>177</v>
      </c>
      <c r="B144" s="573" t="s">
        <v>455</v>
      </c>
      <c r="C144" s="574"/>
      <c r="D144" s="574"/>
      <c r="E144" s="574"/>
    </row>
    <row r="145" spans="1:9" ht="12" customHeight="1" thickBot="1">
      <c r="A145" s="20" t="s">
        <v>23</v>
      </c>
      <c r="B145" s="121" t="s">
        <v>463</v>
      </c>
      <c r="C145" s="300">
        <f>+C146+C147+C148+C149</f>
        <v>0</v>
      </c>
      <c r="D145" s="300">
        <f>+D146+D147+D148+D149</f>
        <v>30294665</v>
      </c>
      <c r="E145" s="300">
        <f>SUM(C145+D145)</f>
        <v>30294665</v>
      </c>
    </row>
    <row r="146" spans="1:9" ht="12" customHeight="1">
      <c r="A146" s="15" t="s">
        <v>94</v>
      </c>
      <c r="B146" s="9" t="s">
        <v>371</v>
      </c>
      <c r="C146" s="261"/>
      <c r="D146" s="261"/>
      <c r="E146" s="261"/>
    </row>
    <row r="147" spans="1:9" ht="12" customHeight="1">
      <c r="A147" s="15" t="s">
        <v>95</v>
      </c>
      <c r="B147" s="9" t="s">
        <v>372</v>
      </c>
      <c r="C147" s="261"/>
      <c r="D147" s="261">
        <v>30294665</v>
      </c>
      <c r="E147" s="261">
        <f>SUM(C147+D147)</f>
        <v>30294665</v>
      </c>
    </row>
    <row r="148" spans="1:9" ht="12" customHeight="1" thickBot="1">
      <c r="A148" s="13" t="s">
        <v>288</v>
      </c>
      <c r="B148" s="7" t="s">
        <v>464</v>
      </c>
      <c r="C148" s="263"/>
      <c r="D148" s="263"/>
      <c r="E148" s="263"/>
    </row>
    <row r="149" spans="1:9" ht="12" customHeight="1" thickBot="1">
      <c r="A149" s="568" t="s">
        <v>289</v>
      </c>
      <c r="B149" s="573" t="s">
        <v>390</v>
      </c>
      <c r="C149" s="574"/>
      <c r="D149" s="574"/>
      <c r="E149" s="574"/>
    </row>
    <row r="150" spans="1:9" ht="12" customHeight="1" thickBot="1">
      <c r="A150" s="20" t="s">
        <v>24</v>
      </c>
      <c r="B150" s="121" t="s">
        <v>465</v>
      </c>
      <c r="C150" s="303">
        <f>SUM(C151:C155)</f>
        <v>0</v>
      </c>
      <c r="D150" s="303">
        <f>SUM(D151:D155)</f>
        <v>0</v>
      </c>
      <c r="E150" s="303">
        <f>SUM(E151:E155)</f>
        <v>0</v>
      </c>
    </row>
    <row r="151" spans="1:9" ht="12" customHeight="1">
      <c r="A151" s="15" t="s">
        <v>96</v>
      </c>
      <c r="B151" s="9" t="s">
        <v>460</v>
      </c>
      <c r="C151" s="261"/>
      <c r="D151" s="261"/>
      <c r="E151" s="261"/>
    </row>
    <row r="152" spans="1:9" ht="12" customHeight="1">
      <c r="A152" s="15" t="s">
        <v>97</v>
      </c>
      <c r="B152" s="9" t="s">
        <v>467</v>
      </c>
      <c r="C152" s="261"/>
      <c r="D152" s="261"/>
      <c r="E152" s="261"/>
    </row>
    <row r="153" spans="1:9" ht="12" customHeight="1">
      <c r="A153" s="15" t="s">
        <v>300</v>
      </c>
      <c r="B153" s="9" t="s">
        <v>462</v>
      </c>
      <c r="C153" s="261"/>
      <c r="D153" s="261"/>
      <c r="E153" s="261"/>
    </row>
    <row r="154" spans="1:9" ht="12" customHeight="1">
      <c r="A154" s="15" t="s">
        <v>301</v>
      </c>
      <c r="B154" s="9" t="s">
        <v>518</v>
      </c>
      <c r="C154" s="261"/>
      <c r="D154" s="261"/>
      <c r="E154" s="261"/>
    </row>
    <row r="155" spans="1:9" ht="12" customHeight="1" thickBot="1">
      <c r="A155" s="15" t="s">
        <v>466</v>
      </c>
      <c r="B155" s="9" t="s">
        <v>469</v>
      </c>
      <c r="C155" s="261"/>
      <c r="D155" s="261"/>
      <c r="E155" s="261"/>
    </row>
    <row r="156" spans="1:9" ht="12" customHeight="1" thickBot="1">
      <c r="A156" s="20" t="s">
        <v>25</v>
      </c>
      <c r="B156" s="121" t="s">
        <v>470</v>
      </c>
      <c r="C156" s="481"/>
      <c r="D156" s="481"/>
      <c r="E156" s="481"/>
    </row>
    <row r="157" spans="1:9" ht="12" customHeight="1" thickBot="1">
      <c r="A157" s="20" t="s">
        <v>26</v>
      </c>
      <c r="B157" s="121" t="s">
        <v>471</v>
      </c>
      <c r="C157" s="481"/>
      <c r="D157" s="481"/>
      <c r="E157" s="481"/>
    </row>
    <row r="158" spans="1:9" ht="15.2" customHeight="1" thickBot="1">
      <c r="A158" s="20" t="s">
        <v>27</v>
      </c>
      <c r="B158" s="121" t="s">
        <v>473</v>
      </c>
      <c r="C158" s="575">
        <f>+C134+C138+C145+C150+C156+C157</f>
        <v>0</v>
      </c>
      <c r="D158" s="575">
        <f>+D134+D138+D145+D150+D156+D157</f>
        <v>30294665</v>
      </c>
      <c r="E158" s="575">
        <f>+E134+E138+E145+E150+E156+E157</f>
        <v>30294665</v>
      </c>
      <c r="F158" s="424"/>
      <c r="G158" s="425"/>
      <c r="H158" s="425"/>
      <c r="I158" s="425"/>
    </row>
    <row r="159" spans="1:9" s="412" customFormat="1" ht="17.25" customHeight="1" thickBot="1">
      <c r="A159" s="292" t="s">
        <v>28</v>
      </c>
      <c r="B159" s="576" t="s">
        <v>472</v>
      </c>
      <c r="C159" s="575">
        <f>+C133+C158</f>
        <v>4213212748</v>
      </c>
      <c r="D159" s="575">
        <f>+D133+D158</f>
        <v>37068681</v>
      </c>
      <c r="E159" s="575">
        <f>+E133+E158</f>
        <v>4250281429</v>
      </c>
    </row>
    <row r="160" spans="1:9" ht="15.95" customHeight="1">
      <c r="A160" s="638"/>
      <c r="B160" s="638"/>
      <c r="C160" s="639">
        <f>C92-C159</f>
        <v>0</v>
      </c>
      <c r="D160" s="639">
        <f>D92-D159</f>
        <v>0</v>
      </c>
      <c r="E160" s="639">
        <f>E92-E159</f>
        <v>0</v>
      </c>
    </row>
    <row r="161" spans="1:5">
      <c r="A161" s="785" t="s">
        <v>373</v>
      </c>
      <c r="B161" s="785"/>
      <c r="C161" s="785"/>
      <c r="D161" s="410"/>
      <c r="E161" s="410"/>
    </row>
    <row r="162" spans="1:5" ht="15.2" customHeight="1" thickBot="1">
      <c r="A162" s="786" t="s">
        <v>154</v>
      </c>
      <c r="B162" s="786"/>
      <c r="C162" s="581">
        <f>C95</f>
        <v>0</v>
      </c>
      <c r="D162" s="581"/>
      <c r="E162" s="581" t="str">
        <f>E95</f>
        <v>Forintban!</v>
      </c>
    </row>
    <row r="163" spans="1:5" ht="13.5" customHeight="1" thickBot="1">
      <c r="A163" s="20">
        <v>1</v>
      </c>
      <c r="B163" s="27" t="s">
        <v>474</v>
      </c>
      <c r="C163" s="294">
        <f>+C67-C133</f>
        <v>-350000000</v>
      </c>
      <c r="D163" s="294">
        <f>+D67-D133</f>
        <v>30294665</v>
      </c>
      <c r="E163" s="294">
        <f>+E67-E133</f>
        <v>-319705335</v>
      </c>
    </row>
    <row r="164" spans="1:5" ht="27.75" customHeight="1" thickBot="1">
      <c r="A164" s="20" t="s">
        <v>19</v>
      </c>
      <c r="B164" s="27" t="s">
        <v>480</v>
      </c>
      <c r="C164" s="294">
        <f>+C91-C158</f>
        <v>350000000</v>
      </c>
      <c r="D164" s="294">
        <f>+D91-D158</f>
        <v>-30294665</v>
      </c>
      <c r="E164" s="294">
        <f>+E91-E158</f>
        <v>319705335</v>
      </c>
    </row>
  </sheetData>
  <mergeCells count="7">
    <mergeCell ref="B1:C1"/>
    <mergeCell ref="A6:C6"/>
    <mergeCell ref="A7:B7"/>
    <mergeCell ref="A95:B95"/>
    <mergeCell ref="A161:C161"/>
    <mergeCell ref="A162:B162"/>
    <mergeCell ref="A94:C94"/>
  </mergeCells>
  <phoneticPr fontId="0" type="noConversion"/>
  <printOptions horizontalCentered="1"/>
  <pageMargins left="0.25" right="0.25" top="0.75" bottom="0.75" header="0.3" footer="0.3"/>
  <pageSetup paperSize="8" fitToHeight="0" orientation="portrait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6" zoomScale="120" zoomScaleNormal="120" zoomScaleSheetLayoutView="100" workbookViewId="0">
      <selection activeCell="C11" sqref="C11"/>
    </sheetView>
  </sheetViews>
  <sheetFormatPr defaultRowHeight="15.75"/>
  <cols>
    <col min="1" max="1" width="9.5" style="378" customWidth="1"/>
    <col min="2" max="2" width="99.33203125" style="378" customWidth="1"/>
    <col min="3" max="3" width="21.6640625" style="379" customWidth="1"/>
    <col min="4" max="4" width="9" style="410" customWidth="1"/>
    <col min="5" max="16384" width="9.33203125" style="410"/>
  </cols>
  <sheetData>
    <row r="1" spans="1:3" ht="18.75" customHeight="1">
      <c r="A1" s="630"/>
      <c r="B1" s="780" t="str">
        <f ca="1">CONCATENATE("1.2. melléklet ",ALAPADATOK!A7," ",ALAPADATOK!B7," ",ALAPADATOK!C7," ",ALAPADATOK!D7," ",ALAPADATOK!E7," ",ALAPADATOK!F7," ",ALAPADATOK!G7," ",ALAPADATOK!H7)</f>
        <v>1.2. melléklet a … / 2019 ( … ) önkormányzati rendelethez</v>
      </c>
      <c r="C1" s="781"/>
    </row>
    <row r="2" spans="1:3" ht="21.95" customHeight="1">
      <c r="A2" s="631"/>
      <c r="B2" s="632" t="str">
        <f ca="1">CONCATENATE(ALAPADATOK!A3)</f>
        <v>DABAS ÖNKORMÁNYZATA</v>
      </c>
      <c r="C2" s="633"/>
    </row>
    <row r="3" spans="1:3" ht="21.95" customHeight="1">
      <c r="A3" s="633"/>
      <c r="B3" s="632" t="s">
        <v>580</v>
      </c>
      <c r="C3" s="633"/>
    </row>
    <row r="4" spans="1:3" ht="21.95" customHeight="1">
      <c r="A4" s="633"/>
      <c r="B4" s="632" t="s">
        <v>582</v>
      </c>
      <c r="C4" s="633"/>
    </row>
    <row r="5" spans="1:3" ht="21.95" customHeight="1">
      <c r="A5" s="630"/>
      <c r="B5" s="630"/>
      <c r="C5" s="634"/>
    </row>
    <row r="6" spans="1:3" ht="15.2" customHeight="1">
      <c r="A6" s="782" t="s">
        <v>15</v>
      </c>
      <c r="B6" s="782"/>
      <c r="C6" s="782"/>
    </row>
    <row r="7" spans="1:3" ht="15.2" customHeight="1" thickBot="1">
      <c r="A7" s="783" t="s">
        <v>152</v>
      </c>
      <c r="B7" s="783"/>
      <c r="C7" s="579" t="str">
        <f ca="1">CONCATENATE(KV_1.1.sz.mell.!C7)</f>
        <v/>
      </c>
    </row>
    <row r="8" spans="1:3" ht="24" customHeight="1" thickBot="1">
      <c r="A8" s="635" t="s">
        <v>69</v>
      </c>
      <c r="B8" s="636" t="s">
        <v>17</v>
      </c>
      <c r="C8" s="637" t="str">
        <f ca="1">+CONCATENATE(LEFT(KV_ÖSSZEFÜGGÉSEK!A5,4),". évi előirányzat")</f>
        <v>2019. évi előirányzat</v>
      </c>
    </row>
    <row r="9" spans="1:3" s="411" customFormat="1" ht="12" customHeight="1" thickBot="1">
      <c r="A9" s="563"/>
      <c r="B9" s="564" t="s">
        <v>493</v>
      </c>
      <c r="C9" s="565" t="s">
        <v>494</v>
      </c>
    </row>
    <row r="10" spans="1:3" s="412" customFormat="1" ht="12" customHeight="1" thickBot="1">
      <c r="A10" s="20" t="s">
        <v>18</v>
      </c>
      <c r="B10" s="21" t="s">
        <v>252</v>
      </c>
      <c r="C10" s="294">
        <f>+C11+C12+C13+C14+C15+C16</f>
        <v>0</v>
      </c>
    </row>
    <row r="11" spans="1:3" s="412" customFormat="1" ht="12" customHeight="1">
      <c r="A11" s="15" t="s">
        <v>98</v>
      </c>
      <c r="B11" s="413" t="s">
        <v>253</v>
      </c>
      <c r="C11" s="297"/>
    </row>
    <row r="12" spans="1:3" s="412" customFormat="1" ht="12" customHeight="1">
      <c r="A12" s="14" t="s">
        <v>99</v>
      </c>
      <c r="B12" s="414" t="s">
        <v>254</v>
      </c>
      <c r="C12" s="296"/>
    </row>
    <row r="13" spans="1:3" s="412" customFormat="1" ht="12" customHeight="1">
      <c r="A13" s="14" t="s">
        <v>100</v>
      </c>
      <c r="B13" s="414" t="s">
        <v>550</v>
      </c>
      <c r="C13" s="296"/>
    </row>
    <row r="14" spans="1:3" s="412" customFormat="1" ht="12" customHeight="1">
      <c r="A14" s="14" t="s">
        <v>101</v>
      </c>
      <c r="B14" s="414" t="s">
        <v>256</v>
      </c>
      <c r="C14" s="296"/>
    </row>
    <row r="15" spans="1:3" s="412" customFormat="1" ht="12" customHeight="1">
      <c r="A15" s="14" t="s">
        <v>148</v>
      </c>
      <c r="B15" s="290" t="s">
        <v>432</v>
      </c>
      <c r="C15" s="296"/>
    </row>
    <row r="16" spans="1:3" s="412" customFormat="1" ht="12" customHeight="1" thickBot="1">
      <c r="A16" s="16" t="s">
        <v>102</v>
      </c>
      <c r="B16" s="291" t="s">
        <v>433</v>
      </c>
      <c r="C16" s="296"/>
    </row>
    <row r="17" spans="1:3" s="412" customFormat="1" ht="12" customHeight="1" thickBot="1">
      <c r="A17" s="20" t="s">
        <v>19</v>
      </c>
      <c r="B17" s="289" t="s">
        <v>257</v>
      </c>
      <c r="C17" s="294">
        <f>+C18+C19+C20+C21+C22</f>
        <v>0</v>
      </c>
    </row>
    <row r="18" spans="1:3" s="412" customFormat="1" ht="12" customHeight="1">
      <c r="A18" s="15" t="s">
        <v>104</v>
      </c>
      <c r="B18" s="413" t="s">
        <v>258</v>
      </c>
      <c r="C18" s="297"/>
    </row>
    <row r="19" spans="1:3" s="412" customFormat="1" ht="12" customHeight="1">
      <c r="A19" s="14" t="s">
        <v>105</v>
      </c>
      <c r="B19" s="414" t="s">
        <v>259</v>
      </c>
      <c r="C19" s="296"/>
    </row>
    <row r="20" spans="1:3" s="412" customFormat="1" ht="12" customHeight="1">
      <c r="A20" s="14" t="s">
        <v>106</v>
      </c>
      <c r="B20" s="414" t="s">
        <v>422</v>
      </c>
      <c r="C20" s="296"/>
    </row>
    <row r="21" spans="1:3" s="412" customFormat="1" ht="12" customHeight="1">
      <c r="A21" s="14" t="s">
        <v>107</v>
      </c>
      <c r="B21" s="414" t="s">
        <v>423</v>
      </c>
      <c r="C21" s="296"/>
    </row>
    <row r="22" spans="1:3" s="412" customFormat="1" ht="12" customHeight="1">
      <c r="A22" s="14" t="s">
        <v>108</v>
      </c>
      <c r="B22" s="414" t="s">
        <v>574</v>
      </c>
      <c r="C22" s="296"/>
    </row>
    <row r="23" spans="1:3" s="412" customFormat="1" ht="12" customHeight="1" thickBot="1">
      <c r="A23" s="16" t="s">
        <v>117</v>
      </c>
      <c r="B23" s="291" t="s">
        <v>261</v>
      </c>
      <c r="C23" s="298"/>
    </row>
    <row r="24" spans="1:3" s="412" customFormat="1" ht="12" customHeight="1" thickBot="1">
      <c r="A24" s="20" t="s">
        <v>20</v>
      </c>
      <c r="B24" s="21" t="s">
        <v>262</v>
      </c>
      <c r="C24" s="294">
        <f>+C25+C26+C27+C28+C29</f>
        <v>0</v>
      </c>
    </row>
    <row r="25" spans="1:3" s="412" customFormat="1" ht="12" customHeight="1">
      <c r="A25" s="15" t="s">
        <v>87</v>
      </c>
      <c r="B25" s="413" t="s">
        <v>263</v>
      </c>
      <c r="C25" s="297"/>
    </row>
    <row r="26" spans="1:3" s="412" customFormat="1" ht="12" customHeight="1">
      <c r="A26" s="14" t="s">
        <v>88</v>
      </c>
      <c r="B26" s="414" t="s">
        <v>264</v>
      </c>
      <c r="C26" s="296"/>
    </row>
    <row r="27" spans="1:3" s="412" customFormat="1" ht="12" customHeight="1">
      <c r="A27" s="14" t="s">
        <v>89</v>
      </c>
      <c r="B27" s="414" t="s">
        <v>424</v>
      </c>
      <c r="C27" s="296"/>
    </row>
    <row r="28" spans="1:3" s="412" customFormat="1" ht="12" customHeight="1">
      <c r="A28" s="14" t="s">
        <v>90</v>
      </c>
      <c r="B28" s="414" t="s">
        <v>425</v>
      </c>
      <c r="C28" s="296"/>
    </row>
    <row r="29" spans="1:3" s="412" customFormat="1" ht="12" customHeight="1">
      <c r="A29" s="14" t="s">
        <v>171</v>
      </c>
      <c r="B29" s="414" t="s">
        <v>265</v>
      </c>
      <c r="C29" s="296"/>
    </row>
    <row r="30" spans="1:3" s="555" customFormat="1" ht="12" customHeight="1" thickBot="1">
      <c r="A30" s="566" t="s">
        <v>172</v>
      </c>
      <c r="B30" s="553" t="s">
        <v>569</v>
      </c>
      <c r="C30" s="554"/>
    </row>
    <row r="31" spans="1:3" s="412" customFormat="1" ht="12" customHeight="1" thickBot="1">
      <c r="A31" s="20" t="s">
        <v>173</v>
      </c>
      <c r="B31" s="21" t="s">
        <v>551</v>
      </c>
      <c r="C31" s="300">
        <f>SUM(C32:C38)</f>
        <v>0</v>
      </c>
    </row>
    <row r="32" spans="1:3" s="412" customFormat="1" ht="12" customHeight="1">
      <c r="A32" s="15" t="s">
        <v>268</v>
      </c>
      <c r="B32" s="413" t="s">
        <v>555</v>
      </c>
      <c r="C32" s="297"/>
    </row>
    <row r="33" spans="1:3" s="412" customFormat="1" ht="12" customHeight="1">
      <c r="A33" s="14" t="s">
        <v>269</v>
      </c>
      <c r="B33" s="414" t="s">
        <v>556</v>
      </c>
      <c r="C33" s="296"/>
    </row>
    <row r="34" spans="1:3" s="412" customFormat="1" ht="12" customHeight="1">
      <c r="A34" s="14" t="s">
        <v>270</v>
      </c>
      <c r="B34" s="414" t="s">
        <v>557</v>
      </c>
      <c r="C34" s="296"/>
    </row>
    <row r="35" spans="1:3" s="412" customFormat="1" ht="12" customHeight="1">
      <c r="A35" s="14" t="s">
        <v>271</v>
      </c>
      <c r="B35" s="414" t="s">
        <v>558</v>
      </c>
      <c r="C35" s="296"/>
    </row>
    <row r="36" spans="1:3" s="412" customFormat="1" ht="12" customHeight="1">
      <c r="A36" s="14" t="s">
        <v>552</v>
      </c>
      <c r="B36" s="414" t="s">
        <v>272</v>
      </c>
      <c r="C36" s="296"/>
    </row>
    <row r="37" spans="1:3" s="412" customFormat="1" ht="12" customHeight="1">
      <c r="A37" s="14" t="s">
        <v>553</v>
      </c>
      <c r="B37" s="414" t="s">
        <v>273</v>
      </c>
      <c r="C37" s="296"/>
    </row>
    <row r="38" spans="1:3" s="412" customFormat="1" ht="12" customHeight="1" thickBot="1">
      <c r="A38" s="16" t="s">
        <v>554</v>
      </c>
      <c r="B38" s="509" t="s">
        <v>274</v>
      </c>
      <c r="C38" s="298"/>
    </row>
    <row r="39" spans="1:3" s="412" customFormat="1" ht="12" customHeight="1" thickBot="1">
      <c r="A39" s="20" t="s">
        <v>22</v>
      </c>
      <c r="B39" s="21" t="s">
        <v>434</v>
      </c>
      <c r="C39" s="294">
        <f>SUM(C40:C50)</f>
        <v>0</v>
      </c>
    </row>
    <row r="40" spans="1:3" s="412" customFormat="1" ht="12" customHeight="1">
      <c r="A40" s="15" t="s">
        <v>91</v>
      </c>
      <c r="B40" s="413" t="s">
        <v>277</v>
      </c>
      <c r="C40" s="297"/>
    </row>
    <row r="41" spans="1:3" s="412" customFormat="1" ht="12" customHeight="1">
      <c r="A41" s="14" t="s">
        <v>92</v>
      </c>
      <c r="B41" s="414" t="s">
        <v>278</v>
      </c>
      <c r="C41" s="296"/>
    </row>
    <row r="42" spans="1:3" s="412" customFormat="1" ht="12" customHeight="1">
      <c r="A42" s="14" t="s">
        <v>93</v>
      </c>
      <c r="B42" s="414" t="s">
        <v>279</v>
      </c>
      <c r="C42" s="296"/>
    </row>
    <row r="43" spans="1:3" s="412" customFormat="1" ht="12" customHeight="1">
      <c r="A43" s="14" t="s">
        <v>175</v>
      </c>
      <c r="B43" s="414" t="s">
        <v>280</v>
      </c>
      <c r="C43" s="296"/>
    </row>
    <row r="44" spans="1:3" s="412" customFormat="1" ht="12" customHeight="1">
      <c r="A44" s="14" t="s">
        <v>176</v>
      </c>
      <c r="B44" s="414" t="s">
        <v>281</v>
      </c>
      <c r="C44" s="296"/>
    </row>
    <row r="45" spans="1:3" s="412" customFormat="1" ht="12" customHeight="1">
      <c r="A45" s="14" t="s">
        <v>177</v>
      </c>
      <c r="B45" s="414" t="s">
        <v>282</v>
      </c>
      <c r="C45" s="296"/>
    </row>
    <row r="46" spans="1:3" s="412" customFormat="1" ht="12" customHeight="1">
      <c r="A46" s="14" t="s">
        <v>178</v>
      </c>
      <c r="B46" s="414" t="s">
        <v>283</v>
      </c>
      <c r="C46" s="296"/>
    </row>
    <row r="47" spans="1:3" s="412" customFormat="1" ht="12" customHeight="1">
      <c r="A47" s="14" t="s">
        <v>179</v>
      </c>
      <c r="B47" s="414" t="s">
        <v>559</v>
      </c>
      <c r="C47" s="296"/>
    </row>
    <row r="48" spans="1:3" s="412" customFormat="1" ht="12" customHeight="1">
      <c r="A48" s="14" t="s">
        <v>275</v>
      </c>
      <c r="B48" s="414" t="s">
        <v>285</v>
      </c>
      <c r="C48" s="299"/>
    </row>
    <row r="49" spans="1:3" s="412" customFormat="1" ht="12" customHeight="1">
      <c r="A49" s="16" t="s">
        <v>276</v>
      </c>
      <c r="B49" s="415" t="s">
        <v>436</v>
      </c>
      <c r="C49" s="400"/>
    </row>
    <row r="50" spans="1:3" s="412" customFormat="1" ht="12" customHeight="1" thickBot="1">
      <c r="A50" s="16" t="s">
        <v>435</v>
      </c>
      <c r="B50" s="291" t="s">
        <v>286</v>
      </c>
      <c r="C50" s="400"/>
    </row>
    <row r="51" spans="1:3" s="412" customFormat="1" ht="12" customHeight="1" thickBot="1">
      <c r="A51" s="20" t="s">
        <v>23</v>
      </c>
      <c r="B51" s="21" t="s">
        <v>287</v>
      </c>
      <c r="C51" s="294">
        <f>SUM(C52:C56)</f>
        <v>0</v>
      </c>
    </row>
    <row r="52" spans="1:3" s="412" customFormat="1" ht="12" customHeight="1">
      <c r="A52" s="15" t="s">
        <v>94</v>
      </c>
      <c r="B52" s="413" t="s">
        <v>291</v>
      </c>
      <c r="C52" s="457"/>
    </row>
    <row r="53" spans="1:3" s="412" customFormat="1" ht="12" customHeight="1">
      <c r="A53" s="14" t="s">
        <v>95</v>
      </c>
      <c r="B53" s="414" t="s">
        <v>292</v>
      </c>
      <c r="C53" s="299"/>
    </row>
    <row r="54" spans="1:3" s="412" customFormat="1" ht="12" customHeight="1">
      <c r="A54" s="14" t="s">
        <v>288</v>
      </c>
      <c r="B54" s="414" t="s">
        <v>293</v>
      </c>
      <c r="C54" s="299"/>
    </row>
    <row r="55" spans="1:3" s="412" customFormat="1" ht="12" customHeight="1">
      <c r="A55" s="14" t="s">
        <v>289</v>
      </c>
      <c r="B55" s="414" t="s">
        <v>294</v>
      </c>
      <c r="C55" s="299"/>
    </row>
    <row r="56" spans="1:3" s="412" customFormat="1" ht="12" customHeight="1" thickBot="1">
      <c r="A56" s="16" t="s">
        <v>290</v>
      </c>
      <c r="B56" s="291" t="s">
        <v>295</v>
      </c>
      <c r="C56" s="400"/>
    </row>
    <row r="57" spans="1:3" s="412" customFormat="1" ht="12" customHeight="1" thickBot="1">
      <c r="A57" s="20" t="s">
        <v>180</v>
      </c>
      <c r="B57" s="21" t="s">
        <v>296</v>
      </c>
      <c r="C57" s="294">
        <f>SUM(C58:C60)</f>
        <v>0</v>
      </c>
    </row>
    <row r="58" spans="1:3" s="412" customFormat="1" ht="12" customHeight="1">
      <c r="A58" s="15" t="s">
        <v>96</v>
      </c>
      <c r="B58" s="413" t="s">
        <v>297</v>
      </c>
      <c r="C58" s="297"/>
    </row>
    <row r="59" spans="1:3" s="412" customFormat="1" ht="12" customHeight="1">
      <c r="A59" s="14" t="s">
        <v>97</v>
      </c>
      <c r="B59" s="414" t="s">
        <v>426</v>
      </c>
      <c r="C59" s="296"/>
    </row>
    <row r="60" spans="1:3" s="412" customFormat="1" ht="12" customHeight="1">
      <c r="A60" s="14" t="s">
        <v>300</v>
      </c>
      <c r="B60" s="414" t="s">
        <v>298</v>
      </c>
      <c r="C60" s="296"/>
    </row>
    <row r="61" spans="1:3" s="412" customFormat="1" ht="12" customHeight="1" thickBot="1">
      <c r="A61" s="16" t="s">
        <v>301</v>
      </c>
      <c r="B61" s="291" t="s">
        <v>299</v>
      </c>
      <c r="C61" s="298"/>
    </row>
    <row r="62" spans="1:3" s="412" customFormat="1" ht="12" customHeight="1" thickBot="1">
      <c r="A62" s="20" t="s">
        <v>25</v>
      </c>
      <c r="B62" s="289" t="s">
        <v>302</v>
      </c>
      <c r="C62" s="294">
        <f>SUM(C63:C65)</f>
        <v>0</v>
      </c>
    </row>
    <row r="63" spans="1:3" s="412" customFormat="1" ht="12" customHeight="1">
      <c r="A63" s="15" t="s">
        <v>181</v>
      </c>
      <c r="B63" s="413" t="s">
        <v>304</v>
      </c>
      <c r="C63" s="299"/>
    </row>
    <row r="64" spans="1:3" s="412" customFormat="1" ht="12" customHeight="1">
      <c r="A64" s="14" t="s">
        <v>182</v>
      </c>
      <c r="B64" s="414" t="s">
        <v>427</v>
      </c>
      <c r="C64" s="299"/>
    </row>
    <row r="65" spans="1:3" s="412" customFormat="1" ht="12" customHeight="1">
      <c r="A65" s="14" t="s">
        <v>231</v>
      </c>
      <c r="B65" s="414" t="s">
        <v>305</v>
      </c>
      <c r="C65" s="299"/>
    </row>
    <row r="66" spans="1:3" s="412" customFormat="1" ht="12" customHeight="1" thickBot="1">
      <c r="A66" s="16" t="s">
        <v>303</v>
      </c>
      <c r="B66" s="291" t="s">
        <v>306</v>
      </c>
      <c r="C66" s="299"/>
    </row>
    <row r="67" spans="1:3" s="412" customFormat="1" ht="12" customHeight="1" thickBot="1">
      <c r="A67" s="482" t="s">
        <v>476</v>
      </c>
      <c r="B67" s="21" t="s">
        <v>307</v>
      </c>
      <c r="C67" s="300">
        <f>+C10+C17+C24+C31+C39+C51+C57+C62</f>
        <v>0</v>
      </c>
    </row>
    <row r="68" spans="1:3" s="412" customFormat="1" ht="12" customHeight="1" thickBot="1">
      <c r="A68" s="460" t="s">
        <v>308</v>
      </c>
      <c r="B68" s="289" t="s">
        <v>309</v>
      </c>
      <c r="C68" s="294">
        <f>SUM(C69:C71)</f>
        <v>0</v>
      </c>
    </row>
    <row r="69" spans="1:3" s="412" customFormat="1" ht="12" customHeight="1">
      <c r="A69" s="15" t="s">
        <v>337</v>
      </c>
      <c r="B69" s="413" t="s">
        <v>310</v>
      </c>
      <c r="C69" s="299"/>
    </row>
    <row r="70" spans="1:3" s="412" customFormat="1" ht="12" customHeight="1">
      <c r="A70" s="14" t="s">
        <v>346</v>
      </c>
      <c r="B70" s="414" t="s">
        <v>311</v>
      </c>
      <c r="C70" s="299"/>
    </row>
    <row r="71" spans="1:3" s="412" customFormat="1" ht="12" customHeight="1" thickBot="1">
      <c r="A71" s="16" t="s">
        <v>347</v>
      </c>
      <c r="B71" s="476" t="s">
        <v>570</v>
      </c>
      <c r="C71" s="299"/>
    </row>
    <row r="72" spans="1:3" s="412" customFormat="1" ht="12" customHeight="1" thickBot="1">
      <c r="A72" s="460" t="s">
        <v>313</v>
      </c>
      <c r="B72" s="289" t="s">
        <v>314</v>
      </c>
      <c r="C72" s="294">
        <f>SUM(C73:C76)</f>
        <v>0</v>
      </c>
    </row>
    <row r="73" spans="1:3" s="412" customFormat="1" ht="12" customHeight="1">
      <c r="A73" s="15" t="s">
        <v>149</v>
      </c>
      <c r="B73" s="413" t="s">
        <v>315</v>
      </c>
      <c r="C73" s="299"/>
    </row>
    <row r="74" spans="1:3" s="412" customFormat="1" ht="12" customHeight="1">
      <c r="A74" s="14" t="s">
        <v>150</v>
      </c>
      <c r="B74" s="414" t="s">
        <v>571</v>
      </c>
      <c r="C74" s="299"/>
    </row>
    <row r="75" spans="1:3" s="412" customFormat="1" ht="12" customHeight="1" thickBot="1">
      <c r="A75" s="16" t="s">
        <v>338</v>
      </c>
      <c r="B75" s="415" t="s">
        <v>316</v>
      </c>
      <c r="C75" s="400"/>
    </row>
    <row r="76" spans="1:3" s="412" customFormat="1" ht="12" customHeight="1" thickBot="1">
      <c r="A76" s="568" t="s">
        <v>339</v>
      </c>
      <c r="B76" s="569" t="s">
        <v>572</v>
      </c>
      <c r="C76" s="570"/>
    </row>
    <row r="77" spans="1:3" s="412" customFormat="1" ht="12" customHeight="1" thickBot="1">
      <c r="A77" s="460" t="s">
        <v>317</v>
      </c>
      <c r="B77" s="289" t="s">
        <v>318</v>
      </c>
      <c r="C77" s="294">
        <f>SUM(C78:C79)</f>
        <v>0</v>
      </c>
    </row>
    <row r="78" spans="1:3" s="412" customFormat="1" ht="12" customHeight="1" thickBot="1">
      <c r="A78" s="13" t="s">
        <v>340</v>
      </c>
      <c r="B78" s="567" t="s">
        <v>319</v>
      </c>
      <c r="C78" s="400"/>
    </row>
    <row r="79" spans="1:3" s="412" customFormat="1" ht="12" customHeight="1" thickBot="1">
      <c r="A79" s="568" t="s">
        <v>341</v>
      </c>
      <c r="B79" s="569" t="s">
        <v>320</v>
      </c>
      <c r="C79" s="570"/>
    </row>
    <row r="80" spans="1:3" s="412" customFormat="1" ht="12" customHeight="1" thickBot="1">
      <c r="A80" s="460" t="s">
        <v>321</v>
      </c>
      <c r="B80" s="289" t="s">
        <v>322</v>
      </c>
      <c r="C80" s="294">
        <f>SUM(C81:C83)</f>
        <v>0</v>
      </c>
    </row>
    <row r="81" spans="1:3" s="412" customFormat="1" ht="12" customHeight="1">
      <c r="A81" s="15" t="s">
        <v>342</v>
      </c>
      <c r="B81" s="413" t="s">
        <v>323</v>
      </c>
      <c r="C81" s="299"/>
    </row>
    <row r="82" spans="1:3" s="412" customFormat="1" ht="12" customHeight="1">
      <c r="A82" s="14" t="s">
        <v>343</v>
      </c>
      <c r="B82" s="414" t="s">
        <v>324</v>
      </c>
      <c r="C82" s="299"/>
    </row>
    <row r="83" spans="1:3" s="412" customFormat="1" ht="12" customHeight="1" thickBot="1">
      <c r="A83" s="18" t="s">
        <v>344</v>
      </c>
      <c r="B83" s="571" t="s">
        <v>573</v>
      </c>
      <c r="C83" s="572"/>
    </row>
    <row r="84" spans="1:3" s="412" customFormat="1" ht="12" customHeight="1" thickBot="1">
      <c r="A84" s="460" t="s">
        <v>325</v>
      </c>
      <c r="B84" s="289" t="s">
        <v>345</v>
      </c>
      <c r="C84" s="294">
        <f>SUM(C85:C88)</f>
        <v>0</v>
      </c>
    </row>
    <row r="85" spans="1:3" s="412" customFormat="1" ht="12" customHeight="1">
      <c r="A85" s="417" t="s">
        <v>326</v>
      </c>
      <c r="B85" s="413" t="s">
        <v>327</v>
      </c>
      <c r="C85" s="299"/>
    </row>
    <row r="86" spans="1:3" s="412" customFormat="1" ht="12" customHeight="1">
      <c r="A86" s="418" t="s">
        <v>328</v>
      </c>
      <c r="B86" s="414" t="s">
        <v>329</v>
      </c>
      <c r="C86" s="299"/>
    </row>
    <row r="87" spans="1:3" s="412" customFormat="1" ht="12" customHeight="1">
      <c r="A87" s="418" t="s">
        <v>330</v>
      </c>
      <c r="B87" s="414" t="s">
        <v>331</v>
      </c>
      <c r="C87" s="299"/>
    </row>
    <row r="88" spans="1:3" s="412" customFormat="1" ht="12" customHeight="1" thickBot="1">
      <c r="A88" s="419" t="s">
        <v>332</v>
      </c>
      <c r="B88" s="291" t="s">
        <v>333</v>
      </c>
      <c r="C88" s="299"/>
    </row>
    <row r="89" spans="1:3" s="412" customFormat="1" ht="12" customHeight="1" thickBot="1">
      <c r="A89" s="460" t="s">
        <v>334</v>
      </c>
      <c r="B89" s="289" t="s">
        <v>475</v>
      </c>
      <c r="C89" s="458"/>
    </row>
    <row r="90" spans="1:3" s="412" customFormat="1" ht="13.5" customHeight="1" thickBot="1">
      <c r="A90" s="460" t="s">
        <v>336</v>
      </c>
      <c r="B90" s="289" t="s">
        <v>335</v>
      </c>
      <c r="C90" s="458"/>
    </row>
    <row r="91" spans="1:3" s="412" customFormat="1" ht="15.75" customHeight="1" thickBot="1">
      <c r="A91" s="460" t="s">
        <v>348</v>
      </c>
      <c r="B91" s="420" t="s">
        <v>478</v>
      </c>
      <c r="C91" s="300">
        <f>+C68+C72+C77+C80+C84+C90+C89</f>
        <v>0</v>
      </c>
    </row>
    <row r="92" spans="1:3" s="412" customFormat="1" ht="16.5" customHeight="1" thickBot="1">
      <c r="A92" s="461" t="s">
        <v>477</v>
      </c>
      <c r="B92" s="421" t="s">
        <v>479</v>
      </c>
      <c r="C92" s="300">
        <f>+C67+C91</f>
        <v>0</v>
      </c>
    </row>
    <row r="93" spans="1:3" s="412" customFormat="1" ht="11.1" customHeight="1">
      <c r="A93" s="5"/>
      <c r="B93" s="6"/>
      <c r="C93" s="301"/>
    </row>
    <row r="94" spans="1:3" ht="16.5" customHeight="1">
      <c r="A94" s="787" t="s">
        <v>47</v>
      </c>
      <c r="B94" s="787"/>
      <c r="C94" s="787"/>
    </row>
    <row r="95" spans="1:3" s="422" customFormat="1" ht="16.5" customHeight="1" thickBot="1">
      <c r="A95" s="784" t="s">
        <v>153</v>
      </c>
      <c r="B95" s="784"/>
      <c r="C95" s="580" t="str">
        <f ca="1">C7</f>
        <v/>
      </c>
    </row>
    <row r="96" spans="1:3" ht="38.1" customHeight="1" thickBot="1">
      <c r="A96" s="560" t="s">
        <v>69</v>
      </c>
      <c r="B96" s="561" t="s">
        <v>48</v>
      </c>
      <c r="C96" s="562" t="str">
        <f ca="1">+C8</f>
        <v>2019. évi előirányzat</v>
      </c>
    </row>
    <row r="97" spans="1:3" s="411" customFormat="1" ht="12" customHeight="1" thickBot="1">
      <c r="A97" s="560"/>
      <c r="B97" s="561" t="s">
        <v>493</v>
      </c>
      <c r="C97" s="562" t="s">
        <v>494</v>
      </c>
    </row>
    <row r="98" spans="1:3" ht="12" customHeight="1" thickBot="1">
      <c r="A98" s="22" t="s">
        <v>18</v>
      </c>
      <c r="B98" s="28" t="s">
        <v>437</v>
      </c>
      <c r="C98" s="293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5"/>
    </row>
    <row r="100" spans="1:3" ht="12" customHeight="1">
      <c r="A100" s="14" t="s">
        <v>99</v>
      </c>
      <c r="B100" s="8" t="s">
        <v>183</v>
      </c>
      <c r="C100" s="296"/>
    </row>
    <row r="101" spans="1:3" ht="12" customHeight="1">
      <c r="A101" s="14" t="s">
        <v>100</v>
      </c>
      <c r="B101" s="8" t="s">
        <v>140</v>
      </c>
      <c r="C101" s="298"/>
    </row>
    <row r="102" spans="1:3" ht="12" customHeight="1">
      <c r="A102" s="14" t="s">
        <v>101</v>
      </c>
      <c r="B102" s="11" t="s">
        <v>184</v>
      </c>
      <c r="C102" s="298"/>
    </row>
    <row r="103" spans="1:3" ht="12" customHeight="1">
      <c r="A103" s="14" t="s">
        <v>112</v>
      </c>
      <c r="B103" s="19" t="s">
        <v>185</v>
      </c>
      <c r="C103" s="298"/>
    </row>
    <row r="104" spans="1:3" ht="12" customHeight="1">
      <c r="A104" s="14" t="s">
        <v>102</v>
      </c>
      <c r="B104" s="8" t="s">
        <v>442</v>
      </c>
      <c r="C104" s="298"/>
    </row>
    <row r="105" spans="1:3" ht="12" customHeight="1">
      <c r="A105" s="14" t="s">
        <v>103</v>
      </c>
      <c r="B105" s="141" t="s">
        <v>441</v>
      </c>
      <c r="C105" s="298"/>
    </row>
    <row r="106" spans="1:3" ht="12" customHeight="1">
      <c r="A106" s="14" t="s">
        <v>113</v>
      </c>
      <c r="B106" s="141" t="s">
        <v>440</v>
      </c>
      <c r="C106" s="298"/>
    </row>
    <row r="107" spans="1:3" ht="12" customHeight="1">
      <c r="A107" s="14" t="s">
        <v>114</v>
      </c>
      <c r="B107" s="139" t="s">
        <v>351</v>
      </c>
      <c r="C107" s="298"/>
    </row>
    <row r="108" spans="1:3" ht="12" customHeight="1">
      <c r="A108" s="14" t="s">
        <v>115</v>
      </c>
      <c r="B108" s="140" t="s">
        <v>352</v>
      </c>
      <c r="C108" s="298"/>
    </row>
    <row r="109" spans="1:3" ht="12" customHeight="1">
      <c r="A109" s="14" t="s">
        <v>116</v>
      </c>
      <c r="B109" s="140" t="s">
        <v>353</v>
      </c>
      <c r="C109" s="298"/>
    </row>
    <row r="110" spans="1:3" ht="12" customHeight="1">
      <c r="A110" s="14" t="s">
        <v>118</v>
      </c>
      <c r="B110" s="139" t="s">
        <v>354</v>
      </c>
      <c r="C110" s="298"/>
    </row>
    <row r="111" spans="1:3" ht="12" customHeight="1">
      <c r="A111" s="14" t="s">
        <v>186</v>
      </c>
      <c r="B111" s="139" t="s">
        <v>355</v>
      </c>
      <c r="C111" s="298"/>
    </row>
    <row r="112" spans="1:3" ht="12" customHeight="1">
      <c r="A112" s="14" t="s">
        <v>349</v>
      </c>
      <c r="B112" s="140" t="s">
        <v>356</v>
      </c>
      <c r="C112" s="298"/>
    </row>
    <row r="113" spans="1:3" ht="12" customHeight="1">
      <c r="A113" s="13" t="s">
        <v>350</v>
      </c>
      <c r="B113" s="141" t="s">
        <v>357</v>
      </c>
      <c r="C113" s="298"/>
    </row>
    <row r="114" spans="1:3" ht="12" customHeight="1">
      <c r="A114" s="14" t="s">
        <v>438</v>
      </c>
      <c r="B114" s="141" t="s">
        <v>358</v>
      </c>
      <c r="C114" s="298"/>
    </row>
    <row r="115" spans="1:3" ht="12" customHeight="1">
      <c r="A115" s="16" t="s">
        <v>439</v>
      </c>
      <c r="B115" s="141" t="s">
        <v>359</v>
      </c>
      <c r="C115" s="298"/>
    </row>
    <row r="116" spans="1:3" ht="12" customHeight="1">
      <c r="A116" s="14" t="s">
        <v>443</v>
      </c>
      <c r="B116" s="11" t="s">
        <v>50</v>
      </c>
      <c r="C116" s="296"/>
    </row>
    <row r="117" spans="1:3" ht="12" customHeight="1">
      <c r="A117" s="14" t="s">
        <v>444</v>
      </c>
      <c r="B117" s="8" t="s">
        <v>446</v>
      </c>
      <c r="C117" s="296"/>
    </row>
    <row r="118" spans="1:3" ht="12" customHeight="1" thickBot="1">
      <c r="A118" s="18" t="s">
        <v>445</v>
      </c>
      <c r="B118" s="480" t="s">
        <v>447</v>
      </c>
      <c r="C118" s="302"/>
    </row>
    <row r="119" spans="1:3" ht="12" customHeight="1" thickBot="1">
      <c r="A119" s="477" t="s">
        <v>19</v>
      </c>
      <c r="B119" s="478" t="s">
        <v>360</v>
      </c>
      <c r="C119" s="479">
        <f>+C120+C122+C124</f>
        <v>0</v>
      </c>
    </row>
    <row r="120" spans="1:3" ht="12" customHeight="1">
      <c r="A120" s="15" t="s">
        <v>104</v>
      </c>
      <c r="B120" s="8" t="s">
        <v>230</v>
      </c>
      <c r="C120" s="297"/>
    </row>
    <row r="121" spans="1:3" ht="12" customHeight="1">
      <c r="A121" s="15" t="s">
        <v>105</v>
      </c>
      <c r="B121" s="12" t="s">
        <v>364</v>
      </c>
      <c r="C121" s="297"/>
    </row>
    <row r="122" spans="1:3" ht="12" customHeight="1">
      <c r="A122" s="15" t="s">
        <v>106</v>
      </c>
      <c r="B122" s="12" t="s">
        <v>187</v>
      </c>
      <c r="C122" s="296"/>
    </row>
    <row r="123" spans="1:3" ht="12" customHeight="1">
      <c r="A123" s="15" t="s">
        <v>107</v>
      </c>
      <c r="B123" s="12" t="s">
        <v>365</v>
      </c>
      <c r="C123" s="261"/>
    </row>
    <row r="124" spans="1:3" ht="12" customHeight="1">
      <c r="A124" s="15" t="s">
        <v>108</v>
      </c>
      <c r="B124" s="291" t="s">
        <v>575</v>
      </c>
      <c r="C124" s="261"/>
    </row>
    <row r="125" spans="1:3" ht="12" customHeight="1">
      <c r="A125" s="15" t="s">
        <v>117</v>
      </c>
      <c r="B125" s="290" t="s">
        <v>428</v>
      </c>
      <c r="C125" s="261"/>
    </row>
    <row r="126" spans="1:3" ht="12" customHeight="1">
      <c r="A126" s="15" t="s">
        <v>119</v>
      </c>
      <c r="B126" s="409" t="s">
        <v>370</v>
      </c>
      <c r="C126" s="261"/>
    </row>
    <row r="127" spans="1:3">
      <c r="A127" s="15" t="s">
        <v>188</v>
      </c>
      <c r="B127" s="140" t="s">
        <v>353</v>
      </c>
      <c r="C127" s="261"/>
    </row>
    <row r="128" spans="1:3" ht="12" customHeight="1">
      <c r="A128" s="15" t="s">
        <v>189</v>
      </c>
      <c r="B128" s="140" t="s">
        <v>369</v>
      </c>
      <c r="C128" s="261"/>
    </row>
    <row r="129" spans="1:3" ht="12" customHeight="1">
      <c r="A129" s="15" t="s">
        <v>190</v>
      </c>
      <c r="B129" s="140" t="s">
        <v>368</v>
      </c>
      <c r="C129" s="261"/>
    </row>
    <row r="130" spans="1:3" ht="12" customHeight="1">
      <c r="A130" s="15" t="s">
        <v>361</v>
      </c>
      <c r="B130" s="140" t="s">
        <v>356</v>
      </c>
      <c r="C130" s="261"/>
    </row>
    <row r="131" spans="1:3" ht="12" customHeight="1">
      <c r="A131" s="15" t="s">
        <v>362</v>
      </c>
      <c r="B131" s="140" t="s">
        <v>367</v>
      </c>
      <c r="C131" s="261"/>
    </row>
    <row r="132" spans="1:3" ht="16.5" thickBot="1">
      <c r="A132" s="13" t="s">
        <v>363</v>
      </c>
      <c r="B132" s="140" t="s">
        <v>366</v>
      </c>
      <c r="C132" s="263"/>
    </row>
    <row r="133" spans="1:3" ht="12" customHeight="1" thickBot="1">
      <c r="A133" s="20" t="s">
        <v>20</v>
      </c>
      <c r="B133" s="121" t="s">
        <v>448</v>
      </c>
      <c r="C133" s="294">
        <f>+C98+C119</f>
        <v>0</v>
      </c>
    </row>
    <row r="134" spans="1:3" ht="12" customHeight="1" thickBot="1">
      <c r="A134" s="20" t="s">
        <v>21</v>
      </c>
      <c r="B134" s="121" t="s">
        <v>449</v>
      </c>
      <c r="C134" s="294">
        <f>+C135+C136+C137</f>
        <v>0</v>
      </c>
    </row>
    <row r="135" spans="1:3" ht="12" customHeight="1">
      <c r="A135" s="15" t="s">
        <v>268</v>
      </c>
      <c r="B135" s="12" t="s">
        <v>456</v>
      </c>
      <c r="C135" s="261"/>
    </row>
    <row r="136" spans="1:3" ht="12" customHeight="1">
      <c r="A136" s="15" t="s">
        <v>269</v>
      </c>
      <c r="B136" s="12" t="s">
        <v>457</v>
      </c>
      <c r="C136" s="261"/>
    </row>
    <row r="137" spans="1:3" ht="12" customHeight="1" thickBot="1">
      <c r="A137" s="13" t="s">
        <v>270</v>
      </c>
      <c r="B137" s="12" t="s">
        <v>458</v>
      </c>
      <c r="C137" s="261"/>
    </row>
    <row r="138" spans="1:3" ht="12" customHeight="1" thickBot="1">
      <c r="A138" s="20" t="s">
        <v>22</v>
      </c>
      <c r="B138" s="121" t="s">
        <v>450</v>
      </c>
      <c r="C138" s="294">
        <f>SUM(C139:C144)</f>
        <v>0</v>
      </c>
    </row>
    <row r="139" spans="1:3" ht="12" customHeight="1">
      <c r="A139" s="15" t="s">
        <v>91</v>
      </c>
      <c r="B139" s="9" t="s">
        <v>459</v>
      </c>
      <c r="C139" s="261"/>
    </row>
    <row r="140" spans="1:3" ht="12" customHeight="1">
      <c r="A140" s="15" t="s">
        <v>92</v>
      </c>
      <c r="B140" s="9" t="s">
        <v>451</v>
      </c>
      <c r="C140" s="261"/>
    </row>
    <row r="141" spans="1:3" ht="12" customHeight="1">
      <c r="A141" s="15" t="s">
        <v>93</v>
      </c>
      <c r="B141" s="9" t="s">
        <v>452</v>
      </c>
      <c r="C141" s="261"/>
    </row>
    <row r="142" spans="1:3" ht="12" customHeight="1">
      <c r="A142" s="15" t="s">
        <v>175</v>
      </c>
      <c r="B142" s="9" t="s">
        <v>453</v>
      </c>
      <c r="C142" s="261"/>
    </row>
    <row r="143" spans="1:3" ht="12" customHeight="1" thickBot="1">
      <c r="A143" s="13" t="s">
        <v>176</v>
      </c>
      <c r="B143" s="7" t="s">
        <v>454</v>
      </c>
      <c r="C143" s="263"/>
    </row>
    <row r="144" spans="1:3" ht="12" customHeight="1" thickBot="1">
      <c r="A144" s="568" t="s">
        <v>177</v>
      </c>
      <c r="B144" s="573" t="s">
        <v>455</v>
      </c>
      <c r="C144" s="574"/>
    </row>
    <row r="145" spans="1:9" ht="12" customHeight="1" thickBot="1">
      <c r="A145" s="20" t="s">
        <v>23</v>
      </c>
      <c r="B145" s="121" t="s">
        <v>463</v>
      </c>
      <c r="C145" s="300">
        <f>+C146+C147+C148+C149</f>
        <v>0</v>
      </c>
    </row>
    <row r="146" spans="1:9" ht="12" customHeight="1">
      <c r="A146" s="15" t="s">
        <v>94</v>
      </c>
      <c r="B146" s="9" t="s">
        <v>371</v>
      </c>
      <c r="C146" s="261"/>
    </row>
    <row r="147" spans="1:9" ht="12" customHeight="1">
      <c r="A147" s="15" t="s">
        <v>95</v>
      </c>
      <c r="B147" s="9" t="s">
        <v>372</v>
      </c>
      <c r="C147" s="261"/>
    </row>
    <row r="148" spans="1:9" ht="12" customHeight="1" thickBot="1">
      <c r="A148" s="13" t="s">
        <v>288</v>
      </c>
      <c r="B148" s="7" t="s">
        <v>464</v>
      </c>
      <c r="C148" s="263"/>
    </row>
    <row r="149" spans="1:9" ht="12" customHeight="1" thickBot="1">
      <c r="A149" s="568" t="s">
        <v>289</v>
      </c>
      <c r="B149" s="573" t="s">
        <v>390</v>
      </c>
      <c r="C149" s="574"/>
    </row>
    <row r="150" spans="1:9" ht="12" customHeight="1" thickBot="1">
      <c r="A150" s="20" t="s">
        <v>24</v>
      </c>
      <c r="B150" s="121" t="s">
        <v>465</v>
      </c>
      <c r="C150" s="303">
        <f>SUM(C151:C155)</f>
        <v>0</v>
      </c>
    </row>
    <row r="151" spans="1:9" ht="12" customHeight="1">
      <c r="A151" s="15" t="s">
        <v>96</v>
      </c>
      <c r="B151" s="9" t="s">
        <v>460</v>
      </c>
      <c r="C151" s="261"/>
    </row>
    <row r="152" spans="1:9" ht="12" customHeight="1">
      <c r="A152" s="15" t="s">
        <v>97</v>
      </c>
      <c r="B152" s="9" t="s">
        <v>467</v>
      </c>
      <c r="C152" s="261"/>
    </row>
    <row r="153" spans="1:9" ht="12" customHeight="1">
      <c r="A153" s="15" t="s">
        <v>300</v>
      </c>
      <c r="B153" s="9" t="s">
        <v>462</v>
      </c>
      <c r="C153" s="261"/>
    </row>
    <row r="154" spans="1:9" ht="12" customHeight="1">
      <c r="A154" s="15" t="s">
        <v>301</v>
      </c>
      <c r="B154" s="9" t="s">
        <v>518</v>
      </c>
      <c r="C154" s="261"/>
    </row>
    <row r="155" spans="1:9" ht="12" customHeight="1" thickBot="1">
      <c r="A155" s="15" t="s">
        <v>466</v>
      </c>
      <c r="B155" s="9" t="s">
        <v>469</v>
      </c>
      <c r="C155" s="261"/>
    </row>
    <row r="156" spans="1:9" ht="12" customHeight="1" thickBot="1">
      <c r="A156" s="20" t="s">
        <v>25</v>
      </c>
      <c r="B156" s="121" t="s">
        <v>470</v>
      </c>
      <c r="C156" s="481"/>
    </row>
    <row r="157" spans="1:9" ht="12" customHeight="1" thickBot="1">
      <c r="A157" s="20" t="s">
        <v>26</v>
      </c>
      <c r="B157" s="121" t="s">
        <v>471</v>
      </c>
      <c r="C157" s="481"/>
    </row>
    <row r="158" spans="1:9" ht="15.2" customHeight="1" thickBot="1">
      <c r="A158" s="20" t="s">
        <v>27</v>
      </c>
      <c r="B158" s="121" t="s">
        <v>473</v>
      </c>
      <c r="C158" s="575">
        <f>+C134+C138+C145+C150+C156+C157</f>
        <v>0</v>
      </c>
      <c r="F158" s="424"/>
      <c r="G158" s="425"/>
      <c r="H158" s="425"/>
      <c r="I158" s="425"/>
    </row>
    <row r="159" spans="1:9" s="412" customFormat="1" ht="17.25" customHeight="1" thickBot="1">
      <c r="A159" s="292" t="s">
        <v>28</v>
      </c>
      <c r="B159" s="576" t="s">
        <v>472</v>
      </c>
      <c r="C159" s="575">
        <f>+C133+C158</f>
        <v>0</v>
      </c>
    </row>
    <row r="160" spans="1:9" ht="15.95" customHeight="1">
      <c r="A160" s="577"/>
      <c r="B160" s="577"/>
      <c r="C160" s="639">
        <f>C92-C159</f>
        <v>0</v>
      </c>
    </row>
    <row r="161" spans="1:4">
      <c r="A161" s="785" t="s">
        <v>373</v>
      </c>
      <c r="B161" s="785"/>
      <c r="C161" s="785"/>
    </row>
    <row r="162" spans="1:4" ht="15.2" customHeight="1" thickBot="1">
      <c r="A162" s="786" t="s">
        <v>154</v>
      </c>
      <c r="B162" s="786"/>
      <c r="C162" s="581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4">
        <f>+C67-C133</f>
        <v>0</v>
      </c>
      <c r="D163" s="426"/>
    </row>
    <row r="164" spans="1:4" ht="27.75" customHeight="1" thickBot="1">
      <c r="A164" s="20" t="s">
        <v>19</v>
      </c>
      <c r="B164" s="27" t="s">
        <v>480</v>
      </c>
      <c r="C164" s="294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E8" sqref="E8"/>
    </sheetView>
  </sheetViews>
  <sheetFormatPr defaultRowHeight="15.75"/>
  <cols>
    <col min="1" max="1" width="9.5" style="378" customWidth="1"/>
    <col min="2" max="2" width="99.33203125" style="378" customWidth="1"/>
    <col min="3" max="3" width="21.6640625" style="379" customWidth="1"/>
    <col min="4" max="4" width="9" style="410" customWidth="1"/>
    <col min="5" max="16384" width="9.33203125" style="410"/>
  </cols>
  <sheetData>
    <row r="1" spans="1:3" ht="18.75" customHeight="1">
      <c r="A1" s="630"/>
      <c r="B1" s="780" t="str">
        <f ca="1">CONCATENATE("1.3. melléklet ",ALAPADATOK!A7," ",ALAPADATOK!B7," ",ALAPADATOK!C7," ",ALAPADATOK!D7," ",ALAPADATOK!E7," ",ALAPADATOK!F7," ",ALAPADATOK!G7," ",ALAPADATOK!H7)</f>
        <v>1.3. melléklet a … / 2019 ( … ) önkormányzati rendelethez</v>
      </c>
      <c r="C1" s="781"/>
    </row>
    <row r="2" spans="1:3" ht="21.95" customHeight="1">
      <c r="A2" s="631"/>
      <c r="B2" s="632" t="str">
        <f ca="1">CONCATENATE(ALAPADATOK!A3)</f>
        <v>DABAS ÖNKORMÁNYZATA</v>
      </c>
      <c r="C2" s="633"/>
    </row>
    <row r="3" spans="1:3" ht="21.95" customHeight="1">
      <c r="A3" s="633"/>
      <c r="B3" s="632" t="s">
        <v>580</v>
      </c>
      <c r="C3" s="633"/>
    </row>
    <row r="4" spans="1:3" ht="21.95" customHeight="1">
      <c r="A4" s="633"/>
      <c r="B4" s="632" t="s">
        <v>583</v>
      </c>
      <c r="C4" s="633"/>
    </row>
    <row r="5" spans="1:3" ht="21.95" customHeight="1">
      <c r="A5" s="630"/>
      <c r="B5" s="630"/>
      <c r="C5" s="634"/>
    </row>
    <row r="6" spans="1:3" ht="15.2" customHeight="1">
      <c r="A6" s="782" t="s">
        <v>15</v>
      </c>
      <c r="B6" s="782"/>
      <c r="C6" s="782"/>
    </row>
    <row r="7" spans="1:3" ht="15.2" customHeight="1" thickBot="1">
      <c r="A7" s="783" t="s">
        <v>152</v>
      </c>
      <c r="B7" s="783"/>
      <c r="C7" s="579" t="str">
        <f ca="1">CONCATENATE(KV_1.1.sz.mell.!C7)</f>
        <v/>
      </c>
    </row>
    <row r="8" spans="1:3" ht="24" customHeight="1" thickBot="1">
      <c r="A8" s="635" t="s">
        <v>69</v>
      </c>
      <c r="B8" s="636" t="s">
        <v>17</v>
      </c>
      <c r="C8" s="637" t="str">
        <f ca="1">+CONCATENATE(LEFT(KV_ÖSSZEFÜGGÉSEK!A5,4),". évi előirányzat")</f>
        <v>2019. évi előirányzat</v>
      </c>
    </row>
    <row r="9" spans="1:3" s="411" customFormat="1" ht="12" customHeight="1" thickBot="1">
      <c r="A9" s="563"/>
      <c r="B9" s="564" t="s">
        <v>493</v>
      </c>
      <c r="C9" s="565" t="s">
        <v>494</v>
      </c>
    </row>
    <row r="10" spans="1:3" s="412" customFormat="1" ht="12" customHeight="1" thickBot="1">
      <c r="A10" s="20" t="s">
        <v>18</v>
      </c>
      <c r="B10" s="21" t="s">
        <v>252</v>
      </c>
      <c r="C10" s="294">
        <f>+C11+C12+C13+C14+C15+C16</f>
        <v>0</v>
      </c>
    </row>
    <row r="11" spans="1:3" s="412" customFormat="1" ht="12" customHeight="1">
      <c r="A11" s="15" t="s">
        <v>98</v>
      </c>
      <c r="B11" s="413" t="s">
        <v>253</v>
      </c>
      <c r="C11" s="297"/>
    </row>
    <row r="12" spans="1:3" s="412" customFormat="1" ht="12" customHeight="1">
      <c r="A12" s="14" t="s">
        <v>99</v>
      </c>
      <c r="B12" s="414" t="s">
        <v>254</v>
      </c>
      <c r="C12" s="296"/>
    </row>
    <row r="13" spans="1:3" s="412" customFormat="1" ht="12" customHeight="1">
      <c r="A13" s="14" t="s">
        <v>100</v>
      </c>
      <c r="B13" s="414" t="s">
        <v>550</v>
      </c>
      <c r="C13" s="296"/>
    </row>
    <row r="14" spans="1:3" s="412" customFormat="1" ht="12" customHeight="1">
      <c r="A14" s="14" t="s">
        <v>101</v>
      </c>
      <c r="B14" s="414" t="s">
        <v>256</v>
      </c>
      <c r="C14" s="296"/>
    </row>
    <row r="15" spans="1:3" s="412" customFormat="1" ht="12" customHeight="1">
      <c r="A15" s="14" t="s">
        <v>148</v>
      </c>
      <c r="B15" s="290" t="s">
        <v>432</v>
      </c>
      <c r="C15" s="296"/>
    </row>
    <row r="16" spans="1:3" s="412" customFormat="1" ht="12" customHeight="1" thickBot="1">
      <c r="A16" s="16" t="s">
        <v>102</v>
      </c>
      <c r="B16" s="291" t="s">
        <v>433</v>
      </c>
      <c r="C16" s="296"/>
    </row>
    <row r="17" spans="1:3" s="412" customFormat="1" ht="12" customHeight="1" thickBot="1">
      <c r="A17" s="20" t="s">
        <v>19</v>
      </c>
      <c r="B17" s="289" t="s">
        <v>257</v>
      </c>
      <c r="C17" s="294">
        <f>+C18+C19+C20+C21+C22</f>
        <v>0</v>
      </c>
    </row>
    <row r="18" spans="1:3" s="412" customFormat="1" ht="12" customHeight="1">
      <c r="A18" s="15" t="s">
        <v>104</v>
      </c>
      <c r="B18" s="413" t="s">
        <v>258</v>
      </c>
      <c r="C18" s="297"/>
    </row>
    <row r="19" spans="1:3" s="412" customFormat="1" ht="12" customHeight="1">
      <c r="A19" s="14" t="s">
        <v>105</v>
      </c>
      <c r="B19" s="414" t="s">
        <v>259</v>
      </c>
      <c r="C19" s="296"/>
    </row>
    <row r="20" spans="1:3" s="412" customFormat="1" ht="12" customHeight="1">
      <c r="A20" s="14" t="s">
        <v>106</v>
      </c>
      <c r="B20" s="414" t="s">
        <v>422</v>
      </c>
      <c r="C20" s="296"/>
    </row>
    <row r="21" spans="1:3" s="412" customFormat="1" ht="12" customHeight="1">
      <c r="A21" s="14" t="s">
        <v>107</v>
      </c>
      <c r="B21" s="414" t="s">
        <v>423</v>
      </c>
      <c r="C21" s="296"/>
    </row>
    <row r="22" spans="1:3" s="412" customFormat="1" ht="12" customHeight="1">
      <c r="A22" s="14" t="s">
        <v>108</v>
      </c>
      <c r="B22" s="414" t="s">
        <v>574</v>
      </c>
      <c r="C22" s="296"/>
    </row>
    <row r="23" spans="1:3" s="412" customFormat="1" ht="12" customHeight="1" thickBot="1">
      <c r="A23" s="16" t="s">
        <v>117</v>
      </c>
      <c r="B23" s="291" t="s">
        <v>261</v>
      </c>
      <c r="C23" s="298"/>
    </row>
    <row r="24" spans="1:3" s="412" customFormat="1" ht="12" customHeight="1" thickBot="1">
      <c r="A24" s="20" t="s">
        <v>20</v>
      </c>
      <c r="B24" s="21" t="s">
        <v>262</v>
      </c>
      <c r="C24" s="294">
        <f>+C25+C26+C27+C28+C29</f>
        <v>0</v>
      </c>
    </row>
    <row r="25" spans="1:3" s="412" customFormat="1" ht="12" customHeight="1">
      <c r="A25" s="15" t="s">
        <v>87</v>
      </c>
      <c r="B25" s="413" t="s">
        <v>263</v>
      </c>
      <c r="C25" s="297"/>
    </row>
    <row r="26" spans="1:3" s="412" customFormat="1" ht="12" customHeight="1">
      <c r="A26" s="14" t="s">
        <v>88</v>
      </c>
      <c r="B26" s="414" t="s">
        <v>264</v>
      </c>
      <c r="C26" s="296"/>
    </row>
    <row r="27" spans="1:3" s="412" customFormat="1" ht="12" customHeight="1">
      <c r="A27" s="14" t="s">
        <v>89</v>
      </c>
      <c r="B27" s="414" t="s">
        <v>424</v>
      </c>
      <c r="C27" s="296"/>
    </row>
    <row r="28" spans="1:3" s="412" customFormat="1" ht="12" customHeight="1">
      <c r="A28" s="14" t="s">
        <v>90</v>
      </c>
      <c r="B28" s="414" t="s">
        <v>425</v>
      </c>
      <c r="C28" s="296"/>
    </row>
    <row r="29" spans="1:3" s="412" customFormat="1" ht="12" customHeight="1">
      <c r="A29" s="14" t="s">
        <v>171</v>
      </c>
      <c r="B29" s="414" t="s">
        <v>265</v>
      </c>
      <c r="C29" s="296"/>
    </row>
    <row r="30" spans="1:3" s="555" customFormat="1" ht="12" customHeight="1" thickBot="1">
      <c r="A30" s="566" t="s">
        <v>172</v>
      </c>
      <c r="B30" s="553" t="s">
        <v>569</v>
      </c>
      <c r="C30" s="554"/>
    </row>
    <row r="31" spans="1:3" s="412" customFormat="1" ht="12" customHeight="1" thickBot="1">
      <c r="A31" s="20" t="s">
        <v>173</v>
      </c>
      <c r="B31" s="21" t="s">
        <v>551</v>
      </c>
      <c r="C31" s="300">
        <f>SUM(C32:C38)</f>
        <v>0</v>
      </c>
    </row>
    <row r="32" spans="1:3" s="412" customFormat="1" ht="12" customHeight="1">
      <c r="A32" s="15" t="s">
        <v>268</v>
      </c>
      <c r="B32" s="413" t="s">
        <v>555</v>
      </c>
      <c r="C32" s="297"/>
    </row>
    <row r="33" spans="1:3" s="412" customFormat="1" ht="12" customHeight="1">
      <c r="A33" s="14" t="s">
        <v>269</v>
      </c>
      <c r="B33" s="414" t="s">
        <v>556</v>
      </c>
      <c r="C33" s="296"/>
    </row>
    <row r="34" spans="1:3" s="412" customFormat="1" ht="12" customHeight="1">
      <c r="A34" s="14" t="s">
        <v>270</v>
      </c>
      <c r="B34" s="414" t="s">
        <v>557</v>
      </c>
      <c r="C34" s="296"/>
    </row>
    <row r="35" spans="1:3" s="412" customFormat="1" ht="12" customHeight="1">
      <c r="A35" s="14" t="s">
        <v>271</v>
      </c>
      <c r="B35" s="414" t="s">
        <v>558</v>
      </c>
      <c r="C35" s="296"/>
    </row>
    <row r="36" spans="1:3" s="412" customFormat="1" ht="12" customHeight="1">
      <c r="A36" s="14" t="s">
        <v>552</v>
      </c>
      <c r="B36" s="414" t="s">
        <v>272</v>
      </c>
      <c r="C36" s="296"/>
    </row>
    <row r="37" spans="1:3" s="412" customFormat="1" ht="12" customHeight="1">
      <c r="A37" s="14" t="s">
        <v>553</v>
      </c>
      <c r="B37" s="414" t="s">
        <v>273</v>
      </c>
      <c r="C37" s="296"/>
    </row>
    <row r="38" spans="1:3" s="412" customFormat="1" ht="12" customHeight="1" thickBot="1">
      <c r="A38" s="16" t="s">
        <v>554</v>
      </c>
      <c r="B38" s="509" t="s">
        <v>274</v>
      </c>
      <c r="C38" s="298"/>
    </row>
    <row r="39" spans="1:3" s="412" customFormat="1" ht="12" customHeight="1" thickBot="1">
      <c r="A39" s="20" t="s">
        <v>22</v>
      </c>
      <c r="B39" s="21" t="s">
        <v>434</v>
      </c>
      <c r="C39" s="294">
        <f>SUM(C40:C50)</f>
        <v>0</v>
      </c>
    </row>
    <row r="40" spans="1:3" s="412" customFormat="1" ht="12" customHeight="1">
      <c r="A40" s="15" t="s">
        <v>91</v>
      </c>
      <c r="B40" s="413" t="s">
        <v>277</v>
      </c>
      <c r="C40" s="297"/>
    </row>
    <row r="41" spans="1:3" s="412" customFormat="1" ht="12" customHeight="1">
      <c r="A41" s="14" t="s">
        <v>92</v>
      </c>
      <c r="B41" s="414" t="s">
        <v>278</v>
      </c>
      <c r="C41" s="296"/>
    </row>
    <row r="42" spans="1:3" s="412" customFormat="1" ht="12" customHeight="1">
      <c r="A42" s="14" t="s">
        <v>93</v>
      </c>
      <c r="B42" s="414" t="s">
        <v>279</v>
      </c>
      <c r="C42" s="296"/>
    </row>
    <row r="43" spans="1:3" s="412" customFormat="1" ht="12" customHeight="1">
      <c r="A43" s="14" t="s">
        <v>175</v>
      </c>
      <c r="B43" s="414" t="s">
        <v>280</v>
      </c>
      <c r="C43" s="296"/>
    </row>
    <row r="44" spans="1:3" s="412" customFormat="1" ht="12" customHeight="1">
      <c r="A44" s="14" t="s">
        <v>176</v>
      </c>
      <c r="B44" s="414" t="s">
        <v>281</v>
      </c>
      <c r="C44" s="296"/>
    </row>
    <row r="45" spans="1:3" s="412" customFormat="1" ht="12" customHeight="1">
      <c r="A45" s="14" t="s">
        <v>177</v>
      </c>
      <c r="B45" s="414" t="s">
        <v>282</v>
      </c>
      <c r="C45" s="296"/>
    </row>
    <row r="46" spans="1:3" s="412" customFormat="1" ht="12" customHeight="1">
      <c r="A46" s="14" t="s">
        <v>178</v>
      </c>
      <c r="B46" s="414" t="s">
        <v>283</v>
      </c>
      <c r="C46" s="296"/>
    </row>
    <row r="47" spans="1:3" s="412" customFormat="1" ht="12" customHeight="1">
      <c r="A47" s="14" t="s">
        <v>179</v>
      </c>
      <c r="B47" s="414" t="s">
        <v>559</v>
      </c>
      <c r="C47" s="296"/>
    </row>
    <row r="48" spans="1:3" s="412" customFormat="1" ht="12" customHeight="1">
      <c r="A48" s="14" t="s">
        <v>275</v>
      </c>
      <c r="B48" s="414" t="s">
        <v>285</v>
      </c>
      <c r="C48" s="299"/>
    </row>
    <row r="49" spans="1:3" s="412" customFormat="1" ht="12" customHeight="1">
      <c r="A49" s="16" t="s">
        <v>276</v>
      </c>
      <c r="B49" s="415" t="s">
        <v>436</v>
      </c>
      <c r="C49" s="400"/>
    </row>
    <row r="50" spans="1:3" s="412" customFormat="1" ht="12" customHeight="1" thickBot="1">
      <c r="A50" s="16" t="s">
        <v>435</v>
      </c>
      <c r="B50" s="291" t="s">
        <v>286</v>
      </c>
      <c r="C50" s="400"/>
    </row>
    <row r="51" spans="1:3" s="412" customFormat="1" ht="12" customHeight="1" thickBot="1">
      <c r="A51" s="20" t="s">
        <v>23</v>
      </c>
      <c r="B51" s="21" t="s">
        <v>287</v>
      </c>
      <c r="C51" s="294">
        <f>SUM(C52:C56)</f>
        <v>0</v>
      </c>
    </row>
    <row r="52" spans="1:3" s="412" customFormat="1" ht="12" customHeight="1">
      <c r="A52" s="15" t="s">
        <v>94</v>
      </c>
      <c r="B52" s="413" t="s">
        <v>291</v>
      </c>
      <c r="C52" s="457"/>
    </row>
    <row r="53" spans="1:3" s="412" customFormat="1" ht="12" customHeight="1">
      <c r="A53" s="14" t="s">
        <v>95</v>
      </c>
      <c r="B53" s="414" t="s">
        <v>292</v>
      </c>
      <c r="C53" s="299"/>
    </row>
    <row r="54" spans="1:3" s="412" customFormat="1" ht="12" customHeight="1">
      <c r="A54" s="14" t="s">
        <v>288</v>
      </c>
      <c r="B54" s="414" t="s">
        <v>293</v>
      </c>
      <c r="C54" s="299"/>
    </row>
    <row r="55" spans="1:3" s="412" customFormat="1" ht="12" customHeight="1">
      <c r="A55" s="14" t="s">
        <v>289</v>
      </c>
      <c r="B55" s="414" t="s">
        <v>294</v>
      </c>
      <c r="C55" s="299"/>
    </row>
    <row r="56" spans="1:3" s="412" customFormat="1" ht="12" customHeight="1" thickBot="1">
      <c r="A56" s="16" t="s">
        <v>290</v>
      </c>
      <c r="B56" s="291" t="s">
        <v>295</v>
      </c>
      <c r="C56" s="400"/>
    </row>
    <row r="57" spans="1:3" s="412" customFormat="1" ht="12" customHeight="1" thickBot="1">
      <c r="A57" s="20" t="s">
        <v>180</v>
      </c>
      <c r="B57" s="21" t="s">
        <v>296</v>
      </c>
      <c r="C57" s="294">
        <f>SUM(C58:C60)</f>
        <v>0</v>
      </c>
    </row>
    <row r="58" spans="1:3" s="412" customFormat="1" ht="12" customHeight="1">
      <c r="A58" s="15" t="s">
        <v>96</v>
      </c>
      <c r="B58" s="413" t="s">
        <v>297</v>
      </c>
      <c r="C58" s="297"/>
    </row>
    <row r="59" spans="1:3" s="412" customFormat="1" ht="12" customHeight="1">
      <c r="A59" s="14" t="s">
        <v>97</v>
      </c>
      <c r="B59" s="414" t="s">
        <v>426</v>
      </c>
      <c r="C59" s="296"/>
    </row>
    <row r="60" spans="1:3" s="412" customFormat="1" ht="12" customHeight="1">
      <c r="A60" s="14" t="s">
        <v>300</v>
      </c>
      <c r="B60" s="414" t="s">
        <v>298</v>
      </c>
      <c r="C60" s="296"/>
    </row>
    <row r="61" spans="1:3" s="412" customFormat="1" ht="12" customHeight="1" thickBot="1">
      <c r="A61" s="16" t="s">
        <v>301</v>
      </c>
      <c r="B61" s="291" t="s">
        <v>299</v>
      </c>
      <c r="C61" s="298"/>
    </row>
    <row r="62" spans="1:3" s="412" customFormat="1" ht="12" customHeight="1" thickBot="1">
      <c r="A62" s="20" t="s">
        <v>25</v>
      </c>
      <c r="B62" s="289" t="s">
        <v>302</v>
      </c>
      <c r="C62" s="294">
        <f>SUM(C63:C65)</f>
        <v>0</v>
      </c>
    </row>
    <row r="63" spans="1:3" s="412" customFormat="1" ht="12" customHeight="1">
      <c r="A63" s="15" t="s">
        <v>181</v>
      </c>
      <c r="B63" s="413" t="s">
        <v>304</v>
      </c>
      <c r="C63" s="299"/>
    </row>
    <row r="64" spans="1:3" s="412" customFormat="1" ht="12" customHeight="1">
      <c r="A64" s="14" t="s">
        <v>182</v>
      </c>
      <c r="B64" s="414" t="s">
        <v>427</v>
      </c>
      <c r="C64" s="299"/>
    </row>
    <row r="65" spans="1:3" s="412" customFormat="1" ht="12" customHeight="1">
      <c r="A65" s="14" t="s">
        <v>231</v>
      </c>
      <c r="B65" s="414" t="s">
        <v>305</v>
      </c>
      <c r="C65" s="299"/>
    </row>
    <row r="66" spans="1:3" s="412" customFormat="1" ht="12" customHeight="1" thickBot="1">
      <c r="A66" s="16" t="s">
        <v>303</v>
      </c>
      <c r="B66" s="291" t="s">
        <v>306</v>
      </c>
      <c r="C66" s="299"/>
    </row>
    <row r="67" spans="1:3" s="412" customFormat="1" ht="12" customHeight="1" thickBot="1">
      <c r="A67" s="482" t="s">
        <v>476</v>
      </c>
      <c r="B67" s="21" t="s">
        <v>307</v>
      </c>
      <c r="C67" s="300">
        <f>+C10+C17+C24+C31+C39+C51+C57+C62</f>
        <v>0</v>
      </c>
    </row>
    <row r="68" spans="1:3" s="412" customFormat="1" ht="12" customHeight="1" thickBot="1">
      <c r="A68" s="460" t="s">
        <v>308</v>
      </c>
      <c r="B68" s="289" t="s">
        <v>309</v>
      </c>
      <c r="C68" s="294">
        <f>SUM(C69:C71)</f>
        <v>0</v>
      </c>
    </row>
    <row r="69" spans="1:3" s="412" customFormat="1" ht="12" customHeight="1">
      <c r="A69" s="15" t="s">
        <v>337</v>
      </c>
      <c r="B69" s="413" t="s">
        <v>310</v>
      </c>
      <c r="C69" s="299"/>
    </row>
    <row r="70" spans="1:3" s="412" customFormat="1" ht="12" customHeight="1">
      <c r="A70" s="14" t="s">
        <v>346</v>
      </c>
      <c r="B70" s="414" t="s">
        <v>311</v>
      </c>
      <c r="C70" s="299"/>
    </row>
    <row r="71" spans="1:3" s="412" customFormat="1" ht="12" customHeight="1" thickBot="1">
      <c r="A71" s="16" t="s">
        <v>347</v>
      </c>
      <c r="B71" s="476" t="s">
        <v>570</v>
      </c>
      <c r="C71" s="299"/>
    </row>
    <row r="72" spans="1:3" s="412" customFormat="1" ht="12" customHeight="1" thickBot="1">
      <c r="A72" s="460" t="s">
        <v>313</v>
      </c>
      <c r="B72" s="289" t="s">
        <v>314</v>
      </c>
      <c r="C72" s="294">
        <f>SUM(C73:C76)</f>
        <v>0</v>
      </c>
    </row>
    <row r="73" spans="1:3" s="412" customFormat="1" ht="12" customHeight="1">
      <c r="A73" s="15" t="s">
        <v>149</v>
      </c>
      <c r="B73" s="413" t="s">
        <v>315</v>
      </c>
      <c r="C73" s="299"/>
    </row>
    <row r="74" spans="1:3" s="412" customFormat="1" ht="12" customHeight="1">
      <c r="A74" s="14" t="s">
        <v>150</v>
      </c>
      <c r="B74" s="414" t="s">
        <v>571</v>
      </c>
      <c r="C74" s="299"/>
    </row>
    <row r="75" spans="1:3" s="412" customFormat="1" ht="12" customHeight="1" thickBot="1">
      <c r="A75" s="16" t="s">
        <v>338</v>
      </c>
      <c r="B75" s="415" t="s">
        <v>316</v>
      </c>
      <c r="C75" s="400"/>
    </row>
    <row r="76" spans="1:3" s="412" customFormat="1" ht="12" customHeight="1" thickBot="1">
      <c r="A76" s="568" t="s">
        <v>339</v>
      </c>
      <c r="B76" s="569" t="s">
        <v>572</v>
      </c>
      <c r="C76" s="570"/>
    </row>
    <row r="77" spans="1:3" s="412" customFormat="1" ht="12" customHeight="1" thickBot="1">
      <c r="A77" s="460" t="s">
        <v>317</v>
      </c>
      <c r="B77" s="289" t="s">
        <v>318</v>
      </c>
      <c r="C77" s="294">
        <f>SUM(C78:C79)</f>
        <v>0</v>
      </c>
    </row>
    <row r="78" spans="1:3" s="412" customFormat="1" ht="12" customHeight="1" thickBot="1">
      <c r="A78" s="13" t="s">
        <v>340</v>
      </c>
      <c r="B78" s="567" t="s">
        <v>319</v>
      </c>
      <c r="C78" s="400"/>
    </row>
    <row r="79" spans="1:3" s="412" customFormat="1" ht="12" customHeight="1" thickBot="1">
      <c r="A79" s="568" t="s">
        <v>341</v>
      </c>
      <c r="B79" s="569" t="s">
        <v>320</v>
      </c>
      <c r="C79" s="570"/>
    </row>
    <row r="80" spans="1:3" s="412" customFormat="1" ht="12" customHeight="1" thickBot="1">
      <c r="A80" s="460" t="s">
        <v>321</v>
      </c>
      <c r="B80" s="289" t="s">
        <v>322</v>
      </c>
      <c r="C80" s="294">
        <f>SUM(C81:C83)</f>
        <v>0</v>
      </c>
    </row>
    <row r="81" spans="1:3" s="412" customFormat="1" ht="12" customHeight="1">
      <c r="A81" s="15" t="s">
        <v>342</v>
      </c>
      <c r="B81" s="413" t="s">
        <v>323</v>
      </c>
      <c r="C81" s="299"/>
    </row>
    <row r="82" spans="1:3" s="412" customFormat="1" ht="12" customHeight="1">
      <c r="A82" s="14" t="s">
        <v>343</v>
      </c>
      <c r="B82" s="414" t="s">
        <v>324</v>
      </c>
      <c r="C82" s="299"/>
    </row>
    <row r="83" spans="1:3" s="412" customFormat="1" ht="12" customHeight="1" thickBot="1">
      <c r="A83" s="18" t="s">
        <v>344</v>
      </c>
      <c r="B83" s="571" t="s">
        <v>573</v>
      </c>
      <c r="C83" s="572"/>
    </row>
    <row r="84" spans="1:3" s="412" customFormat="1" ht="12" customHeight="1" thickBot="1">
      <c r="A84" s="460" t="s">
        <v>325</v>
      </c>
      <c r="B84" s="289" t="s">
        <v>345</v>
      </c>
      <c r="C84" s="294">
        <f>SUM(C85:C88)</f>
        <v>0</v>
      </c>
    </row>
    <row r="85" spans="1:3" s="412" customFormat="1" ht="12" customHeight="1">
      <c r="A85" s="417" t="s">
        <v>326</v>
      </c>
      <c r="B85" s="413" t="s">
        <v>327</v>
      </c>
      <c r="C85" s="299"/>
    </row>
    <row r="86" spans="1:3" s="412" customFormat="1" ht="12" customHeight="1">
      <c r="A86" s="418" t="s">
        <v>328</v>
      </c>
      <c r="B86" s="414" t="s">
        <v>329</v>
      </c>
      <c r="C86" s="299"/>
    </row>
    <row r="87" spans="1:3" s="412" customFormat="1" ht="12" customHeight="1">
      <c r="A87" s="418" t="s">
        <v>330</v>
      </c>
      <c r="B87" s="414" t="s">
        <v>331</v>
      </c>
      <c r="C87" s="299"/>
    </row>
    <row r="88" spans="1:3" s="412" customFormat="1" ht="12" customHeight="1" thickBot="1">
      <c r="A88" s="419" t="s">
        <v>332</v>
      </c>
      <c r="B88" s="291" t="s">
        <v>333</v>
      </c>
      <c r="C88" s="299"/>
    </row>
    <row r="89" spans="1:3" s="412" customFormat="1" ht="12" customHeight="1" thickBot="1">
      <c r="A89" s="460" t="s">
        <v>334</v>
      </c>
      <c r="B89" s="289" t="s">
        <v>475</v>
      </c>
      <c r="C89" s="458"/>
    </row>
    <row r="90" spans="1:3" s="412" customFormat="1" ht="13.5" customHeight="1" thickBot="1">
      <c r="A90" s="460" t="s">
        <v>336</v>
      </c>
      <c r="B90" s="289" t="s">
        <v>335</v>
      </c>
      <c r="C90" s="458"/>
    </row>
    <row r="91" spans="1:3" s="412" customFormat="1" ht="15.75" customHeight="1" thickBot="1">
      <c r="A91" s="460" t="s">
        <v>348</v>
      </c>
      <c r="B91" s="420" t="s">
        <v>478</v>
      </c>
      <c r="C91" s="300">
        <f>+C68+C72+C77+C80+C84+C90+C89</f>
        <v>0</v>
      </c>
    </row>
    <row r="92" spans="1:3" s="412" customFormat="1" ht="16.5" customHeight="1" thickBot="1">
      <c r="A92" s="461" t="s">
        <v>477</v>
      </c>
      <c r="B92" s="421" t="s">
        <v>479</v>
      </c>
      <c r="C92" s="300">
        <f>+C67+C91</f>
        <v>0</v>
      </c>
    </row>
    <row r="93" spans="1:3" s="412" customFormat="1" ht="11.1" customHeight="1">
      <c r="A93" s="5"/>
      <c r="B93" s="6"/>
      <c r="C93" s="301"/>
    </row>
    <row r="94" spans="1:3" ht="16.5" customHeight="1">
      <c r="A94" s="787" t="s">
        <v>47</v>
      </c>
      <c r="B94" s="787"/>
      <c r="C94" s="787"/>
    </row>
    <row r="95" spans="1:3" s="422" customFormat="1" ht="16.5" customHeight="1" thickBot="1">
      <c r="A95" s="784" t="s">
        <v>153</v>
      </c>
      <c r="B95" s="784"/>
      <c r="C95" s="580" t="str">
        <f ca="1">C7</f>
        <v/>
      </c>
    </row>
    <row r="96" spans="1:3" ht="38.1" customHeight="1" thickBot="1">
      <c r="A96" s="560" t="s">
        <v>69</v>
      </c>
      <c r="B96" s="561" t="s">
        <v>48</v>
      </c>
      <c r="C96" s="562" t="str">
        <f ca="1">+C8</f>
        <v>2019. évi előirányzat</v>
      </c>
    </row>
    <row r="97" spans="1:3" s="411" customFormat="1" ht="12" customHeight="1" thickBot="1">
      <c r="A97" s="560"/>
      <c r="B97" s="561" t="s">
        <v>493</v>
      </c>
      <c r="C97" s="562" t="s">
        <v>494</v>
      </c>
    </row>
    <row r="98" spans="1:3" ht="12" customHeight="1" thickBot="1">
      <c r="A98" s="22" t="s">
        <v>18</v>
      </c>
      <c r="B98" s="28" t="s">
        <v>437</v>
      </c>
      <c r="C98" s="293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5"/>
    </row>
    <row r="100" spans="1:3" ht="12" customHeight="1">
      <c r="A100" s="14" t="s">
        <v>99</v>
      </c>
      <c r="B100" s="8" t="s">
        <v>183</v>
      </c>
      <c r="C100" s="296"/>
    </row>
    <row r="101" spans="1:3" ht="12" customHeight="1">
      <c r="A101" s="14" t="s">
        <v>100</v>
      </c>
      <c r="B101" s="8" t="s">
        <v>140</v>
      </c>
      <c r="C101" s="298"/>
    </row>
    <row r="102" spans="1:3" ht="12" customHeight="1">
      <c r="A102" s="14" t="s">
        <v>101</v>
      </c>
      <c r="B102" s="11" t="s">
        <v>184</v>
      </c>
      <c r="C102" s="298"/>
    </row>
    <row r="103" spans="1:3" ht="12" customHeight="1">
      <c r="A103" s="14" t="s">
        <v>112</v>
      </c>
      <c r="B103" s="19" t="s">
        <v>185</v>
      </c>
      <c r="C103" s="298"/>
    </row>
    <row r="104" spans="1:3" ht="12" customHeight="1">
      <c r="A104" s="14" t="s">
        <v>102</v>
      </c>
      <c r="B104" s="8" t="s">
        <v>442</v>
      </c>
      <c r="C104" s="298"/>
    </row>
    <row r="105" spans="1:3" ht="12" customHeight="1">
      <c r="A105" s="14" t="s">
        <v>103</v>
      </c>
      <c r="B105" s="141" t="s">
        <v>441</v>
      </c>
      <c r="C105" s="298"/>
    </row>
    <row r="106" spans="1:3" ht="12" customHeight="1">
      <c r="A106" s="14" t="s">
        <v>113</v>
      </c>
      <c r="B106" s="141" t="s">
        <v>440</v>
      </c>
      <c r="C106" s="298"/>
    </row>
    <row r="107" spans="1:3" ht="12" customHeight="1">
      <c r="A107" s="14" t="s">
        <v>114</v>
      </c>
      <c r="B107" s="139" t="s">
        <v>351</v>
      </c>
      <c r="C107" s="298"/>
    </row>
    <row r="108" spans="1:3" ht="12" customHeight="1">
      <c r="A108" s="14" t="s">
        <v>115</v>
      </c>
      <c r="B108" s="140" t="s">
        <v>352</v>
      </c>
      <c r="C108" s="298"/>
    </row>
    <row r="109" spans="1:3" ht="12" customHeight="1">
      <c r="A109" s="14" t="s">
        <v>116</v>
      </c>
      <c r="B109" s="140" t="s">
        <v>353</v>
      </c>
      <c r="C109" s="298"/>
    </row>
    <row r="110" spans="1:3" ht="12" customHeight="1">
      <c r="A110" s="14" t="s">
        <v>118</v>
      </c>
      <c r="B110" s="139" t="s">
        <v>354</v>
      </c>
      <c r="C110" s="298"/>
    </row>
    <row r="111" spans="1:3" ht="12" customHeight="1">
      <c r="A111" s="14" t="s">
        <v>186</v>
      </c>
      <c r="B111" s="139" t="s">
        <v>355</v>
      </c>
      <c r="C111" s="298"/>
    </row>
    <row r="112" spans="1:3" ht="12" customHeight="1">
      <c r="A112" s="14" t="s">
        <v>349</v>
      </c>
      <c r="B112" s="140" t="s">
        <v>356</v>
      </c>
      <c r="C112" s="298"/>
    </row>
    <row r="113" spans="1:3" ht="12" customHeight="1">
      <c r="A113" s="13" t="s">
        <v>350</v>
      </c>
      <c r="B113" s="141" t="s">
        <v>357</v>
      </c>
      <c r="C113" s="298"/>
    </row>
    <row r="114" spans="1:3" ht="12" customHeight="1">
      <c r="A114" s="14" t="s">
        <v>438</v>
      </c>
      <c r="B114" s="141" t="s">
        <v>358</v>
      </c>
      <c r="C114" s="298"/>
    </row>
    <row r="115" spans="1:3" ht="12" customHeight="1">
      <c r="A115" s="16" t="s">
        <v>439</v>
      </c>
      <c r="B115" s="141" t="s">
        <v>359</v>
      </c>
      <c r="C115" s="298"/>
    </row>
    <row r="116" spans="1:3" ht="12" customHeight="1">
      <c r="A116" s="14" t="s">
        <v>443</v>
      </c>
      <c r="B116" s="11" t="s">
        <v>50</v>
      </c>
      <c r="C116" s="296"/>
    </row>
    <row r="117" spans="1:3" ht="12" customHeight="1">
      <c r="A117" s="14" t="s">
        <v>444</v>
      </c>
      <c r="B117" s="8" t="s">
        <v>446</v>
      </c>
      <c r="C117" s="296"/>
    </row>
    <row r="118" spans="1:3" ht="12" customHeight="1" thickBot="1">
      <c r="A118" s="18" t="s">
        <v>445</v>
      </c>
      <c r="B118" s="480" t="s">
        <v>447</v>
      </c>
      <c r="C118" s="302"/>
    </row>
    <row r="119" spans="1:3" ht="12" customHeight="1" thickBot="1">
      <c r="A119" s="477" t="s">
        <v>19</v>
      </c>
      <c r="B119" s="478" t="s">
        <v>360</v>
      </c>
      <c r="C119" s="479">
        <f>+C120+C122+C124</f>
        <v>0</v>
      </c>
    </row>
    <row r="120" spans="1:3" ht="12" customHeight="1">
      <c r="A120" s="15" t="s">
        <v>104</v>
      </c>
      <c r="B120" s="8" t="s">
        <v>230</v>
      </c>
      <c r="C120" s="297"/>
    </row>
    <row r="121" spans="1:3" ht="12" customHeight="1">
      <c r="A121" s="15" t="s">
        <v>105</v>
      </c>
      <c r="B121" s="12" t="s">
        <v>364</v>
      </c>
      <c r="C121" s="297"/>
    </row>
    <row r="122" spans="1:3" ht="12" customHeight="1">
      <c r="A122" s="15" t="s">
        <v>106</v>
      </c>
      <c r="B122" s="12" t="s">
        <v>187</v>
      </c>
      <c r="C122" s="296"/>
    </row>
    <row r="123" spans="1:3" ht="12" customHeight="1">
      <c r="A123" s="15" t="s">
        <v>107</v>
      </c>
      <c r="B123" s="12" t="s">
        <v>365</v>
      </c>
      <c r="C123" s="261"/>
    </row>
    <row r="124" spans="1:3" ht="12" customHeight="1">
      <c r="A124" s="15" t="s">
        <v>108</v>
      </c>
      <c r="B124" s="291" t="s">
        <v>575</v>
      </c>
      <c r="C124" s="261"/>
    </row>
    <row r="125" spans="1:3" ht="12" customHeight="1">
      <c r="A125" s="15" t="s">
        <v>117</v>
      </c>
      <c r="B125" s="290" t="s">
        <v>428</v>
      </c>
      <c r="C125" s="261"/>
    </row>
    <row r="126" spans="1:3" ht="12" customHeight="1">
      <c r="A126" s="15" t="s">
        <v>119</v>
      </c>
      <c r="B126" s="409" t="s">
        <v>370</v>
      </c>
      <c r="C126" s="261"/>
    </row>
    <row r="127" spans="1:3">
      <c r="A127" s="15" t="s">
        <v>188</v>
      </c>
      <c r="B127" s="140" t="s">
        <v>353</v>
      </c>
      <c r="C127" s="261"/>
    </row>
    <row r="128" spans="1:3" ht="12" customHeight="1">
      <c r="A128" s="15" t="s">
        <v>189</v>
      </c>
      <c r="B128" s="140" t="s">
        <v>369</v>
      </c>
      <c r="C128" s="261"/>
    </row>
    <row r="129" spans="1:3" ht="12" customHeight="1">
      <c r="A129" s="15" t="s">
        <v>190</v>
      </c>
      <c r="B129" s="140" t="s">
        <v>368</v>
      </c>
      <c r="C129" s="261"/>
    </row>
    <row r="130" spans="1:3" ht="12" customHeight="1">
      <c r="A130" s="15" t="s">
        <v>361</v>
      </c>
      <c r="B130" s="140" t="s">
        <v>356</v>
      </c>
      <c r="C130" s="261"/>
    </row>
    <row r="131" spans="1:3" ht="12" customHeight="1">
      <c r="A131" s="15" t="s">
        <v>362</v>
      </c>
      <c r="B131" s="140" t="s">
        <v>367</v>
      </c>
      <c r="C131" s="261"/>
    </row>
    <row r="132" spans="1:3" ht="16.5" thickBot="1">
      <c r="A132" s="13" t="s">
        <v>363</v>
      </c>
      <c r="B132" s="140" t="s">
        <v>366</v>
      </c>
      <c r="C132" s="263"/>
    </row>
    <row r="133" spans="1:3" ht="12" customHeight="1" thickBot="1">
      <c r="A133" s="20" t="s">
        <v>20</v>
      </c>
      <c r="B133" s="121" t="s">
        <v>448</v>
      </c>
      <c r="C133" s="294">
        <f>+C98+C119</f>
        <v>0</v>
      </c>
    </row>
    <row r="134" spans="1:3" ht="12" customHeight="1" thickBot="1">
      <c r="A134" s="20" t="s">
        <v>21</v>
      </c>
      <c r="B134" s="121" t="s">
        <v>449</v>
      </c>
      <c r="C134" s="294">
        <f>+C135+C136+C137</f>
        <v>0</v>
      </c>
    </row>
    <row r="135" spans="1:3" ht="12" customHeight="1">
      <c r="A135" s="15" t="s">
        <v>268</v>
      </c>
      <c r="B135" s="12" t="s">
        <v>456</v>
      </c>
      <c r="C135" s="261"/>
    </row>
    <row r="136" spans="1:3" ht="12" customHeight="1">
      <c r="A136" s="15" t="s">
        <v>269</v>
      </c>
      <c r="B136" s="12" t="s">
        <v>457</v>
      </c>
      <c r="C136" s="261"/>
    </row>
    <row r="137" spans="1:3" ht="12" customHeight="1" thickBot="1">
      <c r="A137" s="13" t="s">
        <v>270</v>
      </c>
      <c r="B137" s="12" t="s">
        <v>458</v>
      </c>
      <c r="C137" s="261"/>
    </row>
    <row r="138" spans="1:3" ht="12" customHeight="1" thickBot="1">
      <c r="A138" s="20" t="s">
        <v>22</v>
      </c>
      <c r="B138" s="121" t="s">
        <v>450</v>
      </c>
      <c r="C138" s="294">
        <f>SUM(C139:C144)</f>
        <v>0</v>
      </c>
    </row>
    <row r="139" spans="1:3" ht="12" customHeight="1">
      <c r="A139" s="15" t="s">
        <v>91</v>
      </c>
      <c r="B139" s="9" t="s">
        <v>459</v>
      </c>
      <c r="C139" s="261"/>
    </row>
    <row r="140" spans="1:3" ht="12" customHeight="1">
      <c r="A140" s="15" t="s">
        <v>92</v>
      </c>
      <c r="B140" s="9" t="s">
        <v>451</v>
      </c>
      <c r="C140" s="261"/>
    </row>
    <row r="141" spans="1:3" ht="12" customHeight="1">
      <c r="A141" s="15" t="s">
        <v>93</v>
      </c>
      <c r="B141" s="9" t="s">
        <v>452</v>
      </c>
      <c r="C141" s="261"/>
    </row>
    <row r="142" spans="1:3" ht="12" customHeight="1">
      <c r="A142" s="15" t="s">
        <v>175</v>
      </c>
      <c r="B142" s="9" t="s">
        <v>453</v>
      </c>
      <c r="C142" s="261"/>
    </row>
    <row r="143" spans="1:3" ht="12" customHeight="1" thickBot="1">
      <c r="A143" s="13" t="s">
        <v>176</v>
      </c>
      <c r="B143" s="7" t="s">
        <v>454</v>
      </c>
      <c r="C143" s="263"/>
    </row>
    <row r="144" spans="1:3" ht="12" customHeight="1" thickBot="1">
      <c r="A144" s="568" t="s">
        <v>177</v>
      </c>
      <c r="B144" s="573" t="s">
        <v>455</v>
      </c>
      <c r="C144" s="574"/>
    </row>
    <row r="145" spans="1:9" ht="12" customHeight="1" thickBot="1">
      <c r="A145" s="20" t="s">
        <v>23</v>
      </c>
      <c r="B145" s="121" t="s">
        <v>463</v>
      </c>
      <c r="C145" s="300">
        <f>+C146+C147+C148+C149</f>
        <v>0</v>
      </c>
    </row>
    <row r="146" spans="1:9" ht="12" customHeight="1">
      <c r="A146" s="15" t="s">
        <v>94</v>
      </c>
      <c r="B146" s="9" t="s">
        <v>371</v>
      </c>
      <c r="C146" s="261"/>
    </row>
    <row r="147" spans="1:9" ht="12" customHeight="1">
      <c r="A147" s="15" t="s">
        <v>95</v>
      </c>
      <c r="B147" s="9" t="s">
        <v>372</v>
      </c>
      <c r="C147" s="261"/>
    </row>
    <row r="148" spans="1:9" ht="12" customHeight="1" thickBot="1">
      <c r="A148" s="13" t="s">
        <v>288</v>
      </c>
      <c r="B148" s="7" t="s">
        <v>464</v>
      </c>
      <c r="C148" s="263"/>
    </row>
    <row r="149" spans="1:9" ht="12" customHeight="1" thickBot="1">
      <c r="A149" s="568" t="s">
        <v>289</v>
      </c>
      <c r="B149" s="573" t="s">
        <v>390</v>
      </c>
      <c r="C149" s="574"/>
    </row>
    <row r="150" spans="1:9" ht="12" customHeight="1" thickBot="1">
      <c r="A150" s="20" t="s">
        <v>24</v>
      </c>
      <c r="B150" s="121" t="s">
        <v>465</v>
      </c>
      <c r="C150" s="303">
        <f>SUM(C151:C155)</f>
        <v>0</v>
      </c>
    </row>
    <row r="151" spans="1:9" ht="12" customHeight="1">
      <c r="A151" s="15" t="s">
        <v>96</v>
      </c>
      <c r="B151" s="9" t="s">
        <v>460</v>
      </c>
      <c r="C151" s="261"/>
    </row>
    <row r="152" spans="1:9" ht="12" customHeight="1">
      <c r="A152" s="15" t="s">
        <v>97</v>
      </c>
      <c r="B152" s="9" t="s">
        <v>467</v>
      </c>
      <c r="C152" s="261"/>
    </row>
    <row r="153" spans="1:9" ht="12" customHeight="1">
      <c r="A153" s="15" t="s">
        <v>300</v>
      </c>
      <c r="B153" s="9" t="s">
        <v>462</v>
      </c>
      <c r="C153" s="261"/>
    </row>
    <row r="154" spans="1:9" ht="12" customHeight="1">
      <c r="A154" s="15" t="s">
        <v>301</v>
      </c>
      <c r="B154" s="9" t="s">
        <v>518</v>
      </c>
      <c r="C154" s="261"/>
    </row>
    <row r="155" spans="1:9" ht="12" customHeight="1" thickBot="1">
      <c r="A155" s="15" t="s">
        <v>466</v>
      </c>
      <c r="B155" s="9" t="s">
        <v>469</v>
      </c>
      <c r="C155" s="261"/>
    </row>
    <row r="156" spans="1:9" ht="12" customHeight="1" thickBot="1">
      <c r="A156" s="20" t="s">
        <v>25</v>
      </c>
      <c r="B156" s="121" t="s">
        <v>470</v>
      </c>
      <c r="C156" s="481"/>
    </row>
    <row r="157" spans="1:9" ht="12" customHeight="1" thickBot="1">
      <c r="A157" s="20" t="s">
        <v>26</v>
      </c>
      <c r="B157" s="121" t="s">
        <v>471</v>
      </c>
      <c r="C157" s="481"/>
    </row>
    <row r="158" spans="1:9" ht="15.2" customHeight="1" thickBot="1">
      <c r="A158" s="20" t="s">
        <v>27</v>
      </c>
      <c r="B158" s="121" t="s">
        <v>473</v>
      </c>
      <c r="C158" s="575">
        <f>+C134+C138+C145+C150+C156+C157</f>
        <v>0</v>
      </c>
      <c r="F158" s="424"/>
      <c r="G158" s="425"/>
      <c r="H158" s="425"/>
      <c r="I158" s="425"/>
    </row>
    <row r="159" spans="1:9" s="412" customFormat="1" ht="17.25" customHeight="1" thickBot="1">
      <c r="A159" s="292" t="s">
        <v>28</v>
      </c>
      <c r="B159" s="576" t="s">
        <v>472</v>
      </c>
      <c r="C159" s="575">
        <f>+C133+C158</f>
        <v>0</v>
      </c>
    </row>
    <row r="160" spans="1:9" ht="15.95" customHeight="1">
      <c r="A160" s="577"/>
      <c r="B160" s="577"/>
      <c r="C160" s="639">
        <f>C92-C159</f>
        <v>0</v>
      </c>
    </row>
    <row r="161" spans="1:4">
      <c r="A161" s="785" t="s">
        <v>373</v>
      </c>
      <c r="B161" s="785"/>
      <c r="C161" s="785"/>
    </row>
    <row r="162" spans="1:4" ht="15.2" customHeight="1" thickBot="1">
      <c r="A162" s="786" t="s">
        <v>154</v>
      </c>
      <c r="B162" s="786"/>
      <c r="C162" s="581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4">
        <f>+C67-C133</f>
        <v>0</v>
      </c>
      <c r="D163" s="426"/>
    </row>
    <row r="164" spans="1:4" ht="27.75" customHeight="1" thickBot="1">
      <c r="A164" s="20" t="s">
        <v>19</v>
      </c>
      <c r="B164" s="27" t="s">
        <v>480</v>
      </c>
      <c r="C164" s="294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E8" sqref="E8"/>
    </sheetView>
  </sheetViews>
  <sheetFormatPr defaultRowHeight="15.75"/>
  <cols>
    <col min="1" max="1" width="9.5" style="378" customWidth="1"/>
    <col min="2" max="2" width="99.33203125" style="378" customWidth="1"/>
    <col min="3" max="3" width="21.6640625" style="379" customWidth="1"/>
    <col min="4" max="4" width="9" style="410" customWidth="1"/>
    <col min="5" max="16384" width="9.33203125" style="410"/>
  </cols>
  <sheetData>
    <row r="1" spans="1:3" ht="18.75" customHeight="1">
      <c r="A1" s="630"/>
      <c r="B1" s="780" t="str">
        <f ca="1">CONCATENATE("1.4. melléklet ",ALAPADATOK!A7," ",ALAPADATOK!B7," ",ALAPADATOK!C7," ",ALAPADATOK!D7," ",ALAPADATOK!E7," ",ALAPADATOK!F7," ",ALAPADATOK!G7," ",ALAPADATOK!H7)</f>
        <v>1.4. melléklet a … / 2019 ( … ) önkormányzati rendelethez</v>
      </c>
      <c r="C1" s="781"/>
    </row>
    <row r="2" spans="1:3" ht="21.95" customHeight="1">
      <c r="A2" s="631"/>
      <c r="B2" s="632" t="str">
        <f ca="1">CONCATENATE(ALAPADATOK!A3)</f>
        <v>DABAS ÖNKORMÁNYZATA</v>
      </c>
      <c r="C2" s="633"/>
    </row>
    <row r="3" spans="1:3" ht="21.95" customHeight="1">
      <c r="A3" s="633"/>
      <c r="B3" s="632" t="s">
        <v>580</v>
      </c>
      <c r="C3" s="633"/>
    </row>
    <row r="4" spans="1:3" ht="21.95" customHeight="1">
      <c r="A4" s="633"/>
      <c r="B4" s="632" t="s">
        <v>584</v>
      </c>
      <c r="C4" s="633"/>
    </row>
    <row r="5" spans="1:3" ht="21.95" customHeight="1">
      <c r="A5" s="630"/>
      <c r="B5" s="630"/>
      <c r="C5" s="634"/>
    </row>
    <row r="6" spans="1:3" ht="15.2" customHeight="1">
      <c r="A6" s="782" t="s">
        <v>15</v>
      </c>
      <c r="B6" s="782"/>
      <c r="C6" s="782"/>
    </row>
    <row r="7" spans="1:3" ht="15.2" customHeight="1" thickBot="1">
      <c r="A7" s="783" t="s">
        <v>152</v>
      </c>
      <c r="B7" s="783"/>
      <c r="C7" s="579" t="str">
        <f ca="1">CONCATENATE(KV_1.1.sz.mell.!C7)</f>
        <v/>
      </c>
    </row>
    <row r="8" spans="1:3" ht="24" customHeight="1" thickBot="1">
      <c r="A8" s="635" t="s">
        <v>69</v>
      </c>
      <c r="B8" s="636" t="s">
        <v>17</v>
      </c>
      <c r="C8" s="637" t="str">
        <f ca="1">+CONCATENATE(LEFT(KV_ÖSSZEFÜGGÉSEK!A5,4),". évi előirányzat")</f>
        <v>2019. évi előirányzat</v>
      </c>
    </row>
    <row r="9" spans="1:3" s="411" customFormat="1" ht="12" customHeight="1" thickBot="1">
      <c r="A9" s="563"/>
      <c r="B9" s="564" t="s">
        <v>493</v>
      </c>
      <c r="C9" s="565" t="s">
        <v>494</v>
      </c>
    </row>
    <row r="10" spans="1:3" s="412" customFormat="1" ht="12" customHeight="1" thickBot="1">
      <c r="A10" s="20" t="s">
        <v>18</v>
      </c>
      <c r="B10" s="21" t="s">
        <v>252</v>
      </c>
      <c r="C10" s="294">
        <f>+C11+C12+C13+C14+C15+C16</f>
        <v>0</v>
      </c>
    </row>
    <row r="11" spans="1:3" s="412" customFormat="1" ht="12" customHeight="1">
      <c r="A11" s="15" t="s">
        <v>98</v>
      </c>
      <c r="B11" s="413" t="s">
        <v>253</v>
      </c>
      <c r="C11" s="297"/>
    </row>
    <row r="12" spans="1:3" s="412" customFormat="1" ht="12" customHeight="1">
      <c r="A12" s="14" t="s">
        <v>99</v>
      </c>
      <c r="B12" s="414" t="s">
        <v>254</v>
      </c>
      <c r="C12" s="296"/>
    </row>
    <row r="13" spans="1:3" s="412" customFormat="1" ht="12" customHeight="1">
      <c r="A13" s="14" t="s">
        <v>100</v>
      </c>
      <c r="B13" s="414" t="s">
        <v>550</v>
      </c>
      <c r="C13" s="296"/>
    </row>
    <row r="14" spans="1:3" s="412" customFormat="1" ht="12" customHeight="1">
      <c r="A14" s="14" t="s">
        <v>101</v>
      </c>
      <c r="B14" s="414" t="s">
        <v>256</v>
      </c>
      <c r="C14" s="296"/>
    </row>
    <row r="15" spans="1:3" s="412" customFormat="1" ht="12" customHeight="1">
      <c r="A15" s="14" t="s">
        <v>148</v>
      </c>
      <c r="B15" s="290" t="s">
        <v>432</v>
      </c>
      <c r="C15" s="296"/>
    </row>
    <row r="16" spans="1:3" s="412" customFormat="1" ht="12" customHeight="1" thickBot="1">
      <c r="A16" s="16" t="s">
        <v>102</v>
      </c>
      <c r="B16" s="291" t="s">
        <v>433</v>
      </c>
      <c r="C16" s="296"/>
    </row>
    <row r="17" spans="1:3" s="412" customFormat="1" ht="12" customHeight="1" thickBot="1">
      <c r="A17" s="20" t="s">
        <v>19</v>
      </c>
      <c r="B17" s="289" t="s">
        <v>257</v>
      </c>
      <c r="C17" s="294">
        <f>+C18+C19+C20+C21+C22</f>
        <v>0</v>
      </c>
    </row>
    <row r="18" spans="1:3" s="412" customFormat="1" ht="12" customHeight="1">
      <c r="A18" s="15" t="s">
        <v>104</v>
      </c>
      <c r="B18" s="413" t="s">
        <v>258</v>
      </c>
      <c r="C18" s="297"/>
    </row>
    <row r="19" spans="1:3" s="412" customFormat="1" ht="12" customHeight="1">
      <c r="A19" s="14" t="s">
        <v>105</v>
      </c>
      <c r="B19" s="414" t="s">
        <v>259</v>
      </c>
      <c r="C19" s="296"/>
    </row>
    <row r="20" spans="1:3" s="412" customFormat="1" ht="12" customHeight="1">
      <c r="A20" s="14" t="s">
        <v>106</v>
      </c>
      <c r="B20" s="414" t="s">
        <v>422</v>
      </c>
      <c r="C20" s="296"/>
    </row>
    <row r="21" spans="1:3" s="412" customFormat="1" ht="12" customHeight="1">
      <c r="A21" s="14" t="s">
        <v>107</v>
      </c>
      <c r="B21" s="414" t="s">
        <v>423</v>
      </c>
      <c r="C21" s="296"/>
    </row>
    <row r="22" spans="1:3" s="412" customFormat="1" ht="12" customHeight="1">
      <c r="A22" s="14" t="s">
        <v>108</v>
      </c>
      <c r="B22" s="414" t="s">
        <v>574</v>
      </c>
      <c r="C22" s="296"/>
    </row>
    <row r="23" spans="1:3" s="412" customFormat="1" ht="12" customHeight="1" thickBot="1">
      <c r="A23" s="16" t="s">
        <v>117</v>
      </c>
      <c r="B23" s="291" t="s">
        <v>261</v>
      </c>
      <c r="C23" s="298"/>
    </row>
    <row r="24" spans="1:3" s="412" customFormat="1" ht="12" customHeight="1" thickBot="1">
      <c r="A24" s="20" t="s">
        <v>20</v>
      </c>
      <c r="B24" s="21" t="s">
        <v>262</v>
      </c>
      <c r="C24" s="294">
        <f>+C25+C26+C27+C28+C29</f>
        <v>0</v>
      </c>
    </row>
    <row r="25" spans="1:3" s="412" customFormat="1" ht="12" customHeight="1">
      <c r="A25" s="15" t="s">
        <v>87</v>
      </c>
      <c r="B25" s="413" t="s">
        <v>263</v>
      </c>
      <c r="C25" s="297"/>
    </row>
    <row r="26" spans="1:3" s="412" customFormat="1" ht="12" customHeight="1">
      <c r="A26" s="14" t="s">
        <v>88</v>
      </c>
      <c r="B26" s="414" t="s">
        <v>264</v>
      </c>
      <c r="C26" s="296"/>
    </row>
    <row r="27" spans="1:3" s="412" customFormat="1" ht="12" customHeight="1">
      <c r="A27" s="14" t="s">
        <v>89</v>
      </c>
      <c r="B27" s="414" t="s">
        <v>424</v>
      </c>
      <c r="C27" s="296"/>
    </row>
    <row r="28" spans="1:3" s="412" customFormat="1" ht="12" customHeight="1">
      <c r="A28" s="14" t="s">
        <v>90</v>
      </c>
      <c r="B28" s="414" t="s">
        <v>425</v>
      </c>
      <c r="C28" s="296"/>
    </row>
    <row r="29" spans="1:3" s="412" customFormat="1" ht="12" customHeight="1">
      <c r="A29" s="14" t="s">
        <v>171</v>
      </c>
      <c r="B29" s="414" t="s">
        <v>265</v>
      </c>
      <c r="C29" s="296"/>
    </row>
    <row r="30" spans="1:3" s="555" customFormat="1" ht="12" customHeight="1" thickBot="1">
      <c r="A30" s="566" t="s">
        <v>172</v>
      </c>
      <c r="B30" s="553" t="s">
        <v>569</v>
      </c>
      <c r="C30" s="554"/>
    </row>
    <row r="31" spans="1:3" s="412" customFormat="1" ht="12" customHeight="1" thickBot="1">
      <c r="A31" s="20" t="s">
        <v>173</v>
      </c>
      <c r="B31" s="21" t="s">
        <v>551</v>
      </c>
      <c r="C31" s="300">
        <f>SUM(C32:C38)</f>
        <v>0</v>
      </c>
    </row>
    <row r="32" spans="1:3" s="412" customFormat="1" ht="12" customHeight="1">
      <c r="A32" s="15" t="s">
        <v>268</v>
      </c>
      <c r="B32" s="413" t="s">
        <v>555</v>
      </c>
      <c r="C32" s="297"/>
    </row>
    <row r="33" spans="1:3" s="412" customFormat="1" ht="12" customHeight="1">
      <c r="A33" s="14" t="s">
        <v>269</v>
      </c>
      <c r="B33" s="414" t="s">
        <v>556</v>
      </c>
      <c r="C33" s="296"/>
    </row>
    <row r="34" spans="1:3" s="412" customFormat="1" ht="12" customHeight="1">
      <c r="A34" s="14" t="s">
        <v>270</v>
      </c>
      <c r="B34" s="414" t="s">
        <v>557</v>
      </c>
      <c r="C34" s="296"/>
    </row>
    <row r="35" spans="1:3" s="412" customFormat="1" ht="12" customHeight="1">
      <c r="A35" s="14" t="s">
        <v>271</v>
      </c>
      <c r="B35" s="414" t="s">
        <v>558</v>
      </c>
      <c r="C35" s="296"/>
    </row>
    <row r="36" spans="1:3" s="412" customFormat="1" ht="12" customHeight="1">
      <c r="A36" s="14" t="s">
        <v>552</v>
      </c>
      <c r="B36" s="414" t="s">
        <v>272</v>
      </c>
      <c r="C36" s="296"/>
    </row>
    <row r="37" spans="1:3" s="412" customFormat="1" ht="12" customHeight="1">
      <c r="A37" s="14" t="s">
        <v>553</v>
      </c>
      <c r="B37" s="414" t="s">
        <v>273</v>
      </c>
      <c r="C37" s="296"/>
    </row>
    <row r="38" spans="1:3" s="412" customFormat="1" ht="12" customHeight="1" thickBot="1">
      <c r="A38" s="16" t="s">
        <v>554</v>
      </c>
      <c r="B38" s="509" t="s">
        <v>274</v>
      </c>
      <c r="C38" s="298"/>
    </row>
    <row r="39" spans="1:3" s="412" customFormat="1" ht="12" customHeight="1" thickBot="1">
      <c r="A39" s="20" t="s">
        <v>22</v>
      </c>
      <c r="B39" s="21" t="s">
        <v>434</v>
      </c>
      <c r="C39" s="294">
        <f>SUM(C40:C50)</f>
        <v>0</v>
      </c>
    </row>
    <row r="40" spans="1:3" s="412" customFormat="1" ht="12" customHeight="1">
      <c r="A40" s="15" t="s">
        <v>91</v>
      </c>
      <c r="B40" s="413" t="s">
        <v>277</v>
      </c>
      <c r="C40" s="297"/>
    </row>
    <row r="41" spans="1:3" s="412" customFormat="1" ht="12" customHeight="1">
      <c r="A41" s="14" t="s">
        <v>92</v>
      </c>
      <c r="B41" s="414" t="s">
        <v>278</v>
      </c>
      <c r="C41" s="296"/>
    </row>
    <row r="42" spans="1:3" s="412" customFormat="1" ht="12" customHeight="1">
      <c r="A42" s="14" t="s">
        <v>93</v>
      </c>
      <c r="B42" s="414" t="s">
        <v>279</v>
      </c>
      <c r="C42" s="296"/>
    </row>
    <row r="43" spans="1:3" s="412" customFormat="1" ht="12" customHeight="1">
      <c r="A43" s="14" t="s">
        <v>175</v>
      </c>
      <c r="B43" s="414" t="s">
        <v>280</v>
      </c>
      <c r="C43" s="296"/>
    </row>
    <row r="44" spans="1:3" s="412" customFormat="1" ht="12" customHeight="1">
      <c r="A44" s="14" t="s">
        <v>176</v>
      </c>
      <c r="B44" s="414" t="s">
        <v>281</v>
      </c>
      <c r="C44" s="296"/>
    </row>
    <row r="45" spans="1:3" s="412" customFormat="1" ht="12" customHeight="1">
      <c r="A45" s="14" t="s">
        <v>177</v>
      </c>
      <c r="B45" s="414" t="s">
        <v>282</v>
      </c>
      <c r="C45" s="296"/>
    </row>
    <row r="46" spans="1:3" s="412" customFormat="1" ht="12" customHeight="1">
      <c r="A46" s="14" t="s">
        <v>178</v>
      </c>
      <c r="B46" s="414" t="s">
        <v>283</v>
      </c>
      <c r="C46" s="296"/>
    </row>
    <row r="47" spans="1:3" s="412" customFormat="1" ht="12" customHeight="1">
      <c r="A47" s="14" t="s">
        <v>179</v>
      </c>
      <c r="B47" s="414" t="s">
        <v>559</v>
      </c>
      <c r="C47" s="296"/>
    </row>
    <row r="48" spans="1:3" s="412" customFormat="1" ht="12" customHeight="1">
      <c r="A48" s="14" t="s">
        <v>275</v>
      </c>
      <c r="B48" s="414" t="s">
        <v>285</v>
      </c>
      <c r="C48" s="299"/>
    </row>
    <row r="49" spans="1:3" s="412" customFormat="1" ht="12" customHeight="1">
      <c r="A49" s="16" t="s">
        <v>276</v>
      </c>
      <c r="B49" s="415" t="s">
        <v>436</v>
      </c>
      <c r="C49" s="400"/>
    </row>
    <row r="50" spans="1:3" s="412" customFormat="1" ht="12" customHeight="1" thickBot="1">
      <c r="A50" s="16" t="s">
        <v>435</v>
      </c>
      <c r="B50" s="291" t="s">
        <v>286</v>
      </c>
      <c r="C50" s="400"/>
    </row>
    <row r="51" spans="1:3" s="412" customFormat="1" ht="12" customHeight="1" thickBot="1">
      <c r="A51" s="20" t="s">
        <v>23</v>
      </c>
      <c r="B51" s="21" t="s">
        <v>287</v>
      </c>
      <c r="C51" s="294">
        <f>SUM(C52:C56)</f>
        <v>0</v>
      </c>
    </row>
    <row r="52" spans="1:3" s="412" customFormat="1" ht="12" customHeight="1">
      <c r="A52" s="15" t="s">
        <v>94</v>
      </c>
      <c r="B52" s="413" t="s">
        <v>291</v>
      </c>
      <c r="C52" s="457"/>
    </row>
    <row r="53" spans="1:3" s="412" customFormat="1" ht="12" customHeight="1">
      <c r="A53" s="14" t="s">
        <v>95</v>
      </c>
      <c r="B53" s="414" t="s">
        <v>292</v>
      </c>
      <c r="C53" s="299"/>
    </row>
    <row r="54" spans="1:3" s="412" customFormat="1" ht="12" customHeight="1">
      <c r="A54" s="14" t="s">
        <v>288</v>
      </c>
      <c r="B54" s="414" t="s">
        <v>293</v>
      </c>
      <c r="C54" s="299"/>
    </row>
    <row r="55" spans="1:3" s="412" customFormat="1" ht="12" customHeight="1">
      <c r="A55" s="14" t="s">
        <v>289</v>
      </c>
      <c r="B55" s="414" t="s">
        <v>294</v>
      </c>
      <c r="C55" s="299"/>
    </row>
    <row r="56" spans="1:3" s="412" customFormat="1" ht="12" customHeight="1" thickBot="1">
      <c r="A56" s="16" t="s">
        <v>290</v>
      </c>
      <c r="B56" s="291" t="s">
        <v>295</v>
      </c>
      <c r="C56" s="400"/>
    </row>
    <row r="57" spans="1:3" s="412" customFormat="1" ht="12" customHeight="1" thickBot="1">
      <c r="A57" s="20" t="s">
        <v>180</v>
      </c>
      <c r="B57" s="21" t="s">
        <v>296</v>
      </c>
      <c r="C57" s="294">
        <f>SUM(C58:C60)</f>
        <v>0</v>
      </c>
    </row>
    <row r="58" spans="1:3" s="412" customFormat="1" ht="12" customHeight="1">
      <c r="A58" s="15" t="s">
        <v>96</v>
      </c>
      <c r="B58" s="413" t="s">
        <v>297</v>
      </c>
      <c r="C58" s="297"/>
    </row>
    <row r="59" spans="1:3" s="412" customFormat="1" ht="12" customHeight="1">
      <c r="A59" s="14" t="s">
        <v>97</v>
      </c>
      <c r="B59" s="414" t="s">
        <v>426</v>
      </c>
      <c r="C59" s="296"/>
    </row>
    <row r="60" spans="1:3" s="412" customFormat="1" ht="12" customHeight="1">
      <c r="A60" s="14" t="s">
        <v>300</v>
      </c>
      <c r="B60" s="414" t="s">
        <v>298</v>
      </c>
      <c r="C60" s="296"/>
    </row>
    <row r="61" spans="1:3" s="412" customFormat="1" ht="12" customHeight="1" thickBot="1">
      <c r="A61" s="16" t="s">
        <v>301</v>
      </c>
      <c r="B61" s="291" t="s">
        <v>299</v>
      </c>
      <c r="C61" s="298"/>
    </row>
    <row r="62" spans="1:3" s="412" customFormat="1" ht="12" customHeight="1" thickBot="1">
      <c r="A62" s="20" t="s">
        <v>25</v>
      </c>
      <c r="B62" s="289" t="s">
        <v>302</v>
      </c>
      <c r="C62" s="294">
        <f>SUM(C63:C65)</f>
        <v>0</v>
      </c>
    </row>
    <row r="63" spans="1:3" s="412" customFormat="1" ht="12" customHeight="1">
      <c r="A63" s="15" t="s">
        <v>181</v>
      </c>
      <c r="B63" s="413" t="s">
        <v>304</v>
      </c>
      <c r="C63" s="299"/>
    </row>
    <row r="64" spans="1:3" s="412" customFormat="1" ht="12" customHeight="1">
      <c r="A64" s="14" t="s">
        <v>182</v>
      </c>
      <c r="B64" s="414" t="s">
        <v>427</v>
      </c>
      <c r="C64" s="299"/>
    </row>
    <row r="65" spans="1:3" s="412" customFormat="1" ht="12" customHeight="1">
      <c r="A65" s="14" t="s">
        <v>231</v>
      </c>
      <c r="B65" s="414" t="s">
        <v>305</v>
      </c>
      <c r="C65" s="299"/>
    </row>
    <row r="66" spans="1:3" s="412" customFormat="1" ht="12" customHeight="1" thickBot="1">
      <c r="A66" s="16" t="s">
        <v>303</v>
      </c>
      <c r="B66" s="291" t="s">
        <v>306</v>
      </c>
      <c r="C66" s="299"/>
    </row>
    <row r="67" spans="1:3" s="412" customFormat="1" ht="12" customHeight="1" thickBot="1">
      <c r="A67" s="482" t="s">
        <v>476</v>
      </c>
      <c r="B67" s="21" t="s">
        <v>307</v>
      </c>
      <c r="C67" s="300">
        <f>+C10+C17+C24+C31+C39+C51+C57+C62</f>
        <v>0</v>
      </c>
    </row>
    <row r="68" spans="1:3" s="412" customFormat="1" ht="12" customHeight="1" thickBot="1">
      <c r="A68" s="460" t="s">
        <v>308</v>
      </c>
      <c r="B68" s="289" t="s">
        <v>309</v>
      </c>
      <c r="C68" s="294">
        <f>SUM(C69:C71)</f>
        <v>0</v>
      </c>
    </row>
    <row r="69" spans="1:3" s="412" customFormat="1" ht="12" customHeight="1">
      <c r="A69" s="15" t="s">
        <v>337</v>
      </c>
      <c r="B69" s="413" t="s">
        <v>310</v>
      </c>
      <c r="C69" s="299"/>
    </row>
    <row r="70" spans="1:3" s="412" customFormat="1" ht="12" customHeight="1">
      <c r="A70" s="14" t="s">
        <v>346</v>
      </c>
      <c r="B70" s="414" t="s">
        <v>311</v>
      </c>
      <c r="C70" s="299"/>
    </row>
    <row r="71" spans="1:3" s="412" customFormat="1" ht="12" customHeight="1" thickBot="1">
      <c r="A71" s="16" t="s">
        <v>347</v>
      </c>
      <c r="B71" s="476" t="s">
        <v>570</v>
      </c>
      <c r="C71" s="299"/>
    </row>
    <row r="72" spans="1:3" s="412" customFormat="1" ht="12" customHeight="1" thickBot="1">
      <c r="A72" s="460" t="s">
        <v>313</v>
      </c>
      <c r="B72" s="289" t="s">
        <v>314</v>
      </c>
      <c r="C72" s="294">
        <f>SUM(C73:C76)</f>
        <v>0</v>
      </c>
    </row>
    <row r="73" spans="1:3" s="412" customFormat="1" ht="12" customHeight="1">
      <c r="A73" s="15" t="s">
        <v>149</v>
      </c>
      <c r="B73" s="413" t="s">
        <v>315</v>
      </c>
      <c r="C73" s="299"/>
    </row>
    <row r="74" spans="1:3" s="412" customFormat="1" ht="12" customHeight="1">
      <c r="A74" s="14" t="s">
        <v>150</v>
      </c>
      <c r="B74" s="414" t="s">
        <v>571</v>
      </c>
      <c r="C74" s="299"/>
    </row>
    <row r="75" spans="1:3" s="412" customFormat="1" ht="12" customHeight="1" thickBot="1">
      <c r="A75" s="16" t="s">
        <v>338</v>
      </c>
      <c r="B75" s="415" t="s">
        <v>316</v>
      </c>
      <c r="C75" s="400"/>
    </row>
    <row r="76" spans="1:3" s="412" customFormat="1" ht="12" customHeight="1" thickBot="1">
      <c r="A76" s="568" t="s">
        <v>339</v>
      </c>
      <c r="B76" s="569" t="s">
        <v>572</v>
      </c>
      <c r="C76" s="570"/>
    </row>
    <row r="77" spans="1:3" s="412" customFormat="1" ht="12" customHeight="1" thickBot="1">
      <c r="A77" s="460" t="s">
        <v>317</v>
      </c>
      <c r="B77" s="289" t="s">
        <v>318</v>
      </c>
      <c r="C77" s="294">
        <f>SUM(C78:C79)</f>
        <v>0</v>
      </c>
    </row>
    <row r="78" spans="1:3" s="412" customFormat="1" ht="12" customHeight="1" thickBot="1">
      <c r="A78" s="13" t="s">
        <v>340</v>
      </c>
      <c r="B78" s="567" t="s">
        <v>319</v>
      </c>
      <c r="C78" s="400"/>
    </row>
    <row r="79" spans="1:3" s="412" customFormat="1" ht="12" customHeight="1" thickBot="1">
      <c r="A79" s="568" t="s">
        <v>341</v>
      </c>
      <c r="B79" s="569" t="s">
        <v>320</v>
      </c>
      <c r="C79" s="570"/>
    </row>
    <row r="80" spans="1:3" s="412" customFormat="1" ht="12" customHeight="1" thickBot="1">
      <c r="A80" s="460" t="s">
        <v>321</v>
      </c>
      <c r="B80" s="289" t="s">
        <v>322</v>
      </c>
      <c r="C80" s="294">
        <f>SUM(C81:C83)</f>
        <v>0</v>
      </c>
    </row>
    <row r="81" spans="1:3" s="412" customFormat="1" ht="12" customHeight="1">
      <c r="A81" s="15" t="s">
        <v>342</v>
      </c>
      <c r="B81" s="413" t="s">
        <v>323</v>
      </c>
      <c r="C81" s="299"/>
    </row>
    <row r="82" spans="1:3" s="412" customFormat="1" ht="12" customHeight="1">
      <c r="A82" s="14" t="s">
        <v>343</v>
      </c>
      <c r="B82" s="414" t="s">
        <v>324</v>
      </c>
      <c r="C82" s="299"/>
    </row>
    <row r="83" spans="1:3" s="412" customFormat="1" ht="12" customHeight="1" thickBot="1">
      <c r="A83" s="18" t="s">
        <v>344</v>
      </c>
      <c r="B83" s="571" t="s">
        <v>573</v>
      </c>
      <c r="C83" s="572"/>
    </row>
    <row r="84" spans="1:3" s="412" customFormat="1" ht="12" customHeight="1" thickBot="1">
      <c r="A84" s="460" t="s">
        <v>325</v>
      </c>
      <c r="B84" s="289" t="s">
        <v>345</v>
      </c>
      <c r="C84" s="294">
        <f>SUM(C85:C88)</f>
        <v>0</v>
      </c>
    </row>
    <row r="85" spans="1:3" s="412" customFormat="1" ht="12" customHeight="1">
      <c r="A85" s="417" t="s">
        <v>326</v>
      </c>
      <c r="B85" s="413" t="s">
        <v>327</v>
      </c>
      <c r="C85" s="299"/>
    </row>
    <row r="86" spans="1:3" s="412" customFormat="1" ht="12" customHeight="1">
      <c r="A86" s="418" t="s">
        <v>328</v>
      </c>
      <c r="B86" s="414" t="s">
        <v>329</v>
      </c>
      <c r="C86" s="299"/>
    </row>
    <row r="87" spans="1:3" s="412" customFormat="1" ht="12" customHeight="1">
      <c r="A87" s="418" t="s">
        <v>330</v>
      </c>
      <c r="B87" s="414" t="s">
        <v>331</v>
      </c>
      <c r="C87" s="299"/>
    </row>
    <row r="88" spans="1:3" s="412" customFormat="1" ht="12" customHeight="1" thickBot="1">
      <c r="A88" s="419" t="s">
        <v>332</v>
      </c>
      <c r="B88" s="291" t="s">
        <v>333</v>
      </c>
      <c r="C88" s="299"/>
    </row>
    <row r="89" spans="1:3" s="412" customFormat="1" ht="12" customHeight="1" thickBot="1">
      <c r="A89" s="460" t="s">
        <v>334</v>
      </c>
      <c r="B89" s="289" t="s">
        <v>475</v>
      </c>
      <c r="C89" s="458"/>
    </row>
    <row r="90" spans="1:3" s="412" customFormat="1" ht="13.5" customHeight="1" thickBot="1">
      <c r="A90" s="460" t="s">
        <v>336</v>
      </c>
      <c r="B90" s="289" t="s">
        <v>335</v>
      </c>
      <c r="C90" s="458"/>
    </row>
    <row r="91" spans="1:3" s="412" customFormat="1" ht="15.75" customHeight="1" thickBot="1">
      <c r="A91" s="460" t="s">
        <v>348</v>
      </c>
      <c r="B91" s="420" t="s">
        <v>478</v>
      </c>
      <c r="C91" s="300">
        <f>+C68+C72+C77+C80+C84+C90+C89</f>
        <v>0</v>
      </c>
    </row>
    <row r="92" spans="1:3" s="412" customFormat="1" ht="16.5" customHeight="1" thickBot="1">
      <c r="A92" s="461" t="s">
        <v>477</v>
      </c>
      <c r="B92" s="421" t="s">
        <v>479</v>
      </c>
      <c r="C92" s="300">
        <f>+C67+C91</f>
        <v>0</v>
      </c>
    </row>
    <row r="93" spans="1:3" s="412" customFormat="1" ht="11.1" customHeight="1">
      <c r="A93" s="5"/>
      <c r="B93" s="6"/>
      <c r="C93" s="301"/>
    </row>
    <row r="94" spans="1:3" ht="16.5" customHeight="1">
      <c r="A94" s="787" t="s">
        <v>47</v>
      </c>
      <c r="B94" s="787"/>
      <c r="C94" s="787"/>
    </row>
    <row r="95" spans="1:3" s="422" customFormat="1" ht="16.5" customHeight="1" thickBot="1">
      <c r="A95" s="784" t="s">
        <v>153</v>
      </c>
      <c r="B95" s="784"/>
      <c r="C95" s="580" t="str">
        <f ca="1">C7</f>
        <v/>
      </c>
    </row>
    <row r="96" spans="1:3" ht="38.1" customHeight="1" thickBot="1">
      <c r="A96" s="560" t="s">
        <v>69</v>
      </c>
      <c r="B96" s="561" t="s">
        <v>48</v>
      </c>
      <c r="C96" s="562" t="str">
        <f ca="1">+C8</f>
        <v>2019. évi előirányzat</v>
      </c>
    </row>
    <row r="97" spans="1:3" s="411" customFormat="1" ht="12" customHeight="1" thickBot="1">
      <c r="A97" s="560"/>
      <c r="B97" s="561" t="s">
        <v>493</v>
      </c>
      <c r="C97" s="562" t="s">
        <v>494</v>
      </c>
    </row>
    <row r="98" spans="1:3" ht="12" customHeight="1" thickBot="1">
      <c r="A98" s="22" t="s">
        <v>18</v>
      </c>
      <c r="B98" s="28" t="s">
        <v>437</v>
      </c>
      <c r="C98" s="293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5"/>
    </row>
    <row r="100" spans="1:3" ht="12" customHeight="1">
      <c r="A100" s="14" t="s">
        <v>99</v>
      </c>
      <c r="B100" s="8" t="s">
        <v>183</v>
      </c>
      <c r="C100" s="296"/>
    </row>
    <row r="101" spans="1:3" ht="12" customHeight="1">
      <c r="A101" s="14" t="s">
        <v>100</v>
      </c>
      <c r="B101" s="8" t="s">
        <v>140</v>
      </c>
      <c r="C101" s="298"/>
    </row>
    <row r="102" spans="1:3" ht="12" customHeight="1">
      <c r="A102" s="14" t="s">
        <v>101</v>
      </c>
      <c r="B102" s="11" t="s">
        <v>184</v>
      </c>
      <c r="C102" s="298"/>
    </row>
    <row r="103" spans="1:3" ht="12" customHeight="1">
      <c r="A103" s="14" t="s">
        <v>112</v>
      </c>
      <c r="B103" s="19" t="s">
        <v>185</v>
      </c>
      <c r="C103" s="298"/>
    </row>
    <row r="104" spans="1:3" ht="12" customHeight="1">
      <c r="A104" s="14" t="s">
        <v>102</v>
      </c>
      <c r="B104" s="8" t="s">
        <v>442</v>
      </c>
      <c r="C104" s="298"/>
    </row>
    <row r="105" spans="1:3" ht="12" customHeight="1">
      <c r="A105" s="14" t="s">
        <v>103</v>
      </c>
      <c r="B105" s="141" t="s">
        <v>441</v>
      </c>
      <c r="C105" s="298"/>
    </row>
    <row r="106" spans="1:3" ht="12" customHeight="1">
      <c r="A106" s="14" t="s">
        <v>113</v>
      </c>
      <c r="B106" s="141" t="s">
        <v>440</v>
      </c>
      <c r="C106" s="298"/>
    </row>
    <row r="107" spans="1:3" ht="12" customHeight="1">
      <c r="A107" s="14" t="s">
        <v>114</v>
      </c>
      <c r="B107" s="139" t="s">
        <v>351</v>
      </c>
      <c r="C107" s="298"/>
    </row>
    <row r="108" spans="1:3" ht="12" customHeight="1">
      <c r="A108" s="14" t="s">
        <v>115</v>
      </c>
      <c r="B108" s="140" t="s">
        <v>352</v>
      </c>
      <c r="C108" s="298"/>
    </row>
    <row r="109" spans="1:3" ht="12" customHeight="1">
      <c r="A109" s="14" t="s">
        <v>116</v>
      </c>
      <c r="B109" s="140" t="s">
        <v>353</v>
      </c>
      <c r="C109" s="298"/>
    </row>
    <row r="110" spans="1:3" ht="12" customHeight="1">
      <c r="A110" s="14" t="s">
        <v>118</v>
      </c>
      <c r="B110" s="139" t="s">
        <v>354</v>
      </c>
      <c r="C110" s="298"/>
    </row>
    <row r="111" spans="1:3" ht="12" customHeight="1">
      <c r="A111" s="14" t="s">
        <v>186</v>
      </c>
      <c r="B111" s="139" t="s">
        <v>355</v>
      </c>
      <c r="C111" s="298"/>
    </row>
    <row r="112" spans="1:3" ht="12" customHeight="1">
      <c r="A112" s="14" t="s">
        <v>349</v>
      </c>
      <c r="B112" s="140" t="s">
        <v>356</v>
      </c>
      <c r="C112" s="298"/>
    </row>
    <row r="113" spans="1:3" ht="12" customHeight="1">
      <c r="A113" s="13" t="s">
        <v>350</v>
      </c>
      <c r="B113" s="141" t="s">
        <v>357</v>
      </c>
      <c r="C113" s="298"/>
    </row>
    <row r="114" spans="1:3" ht="12" customHeight="1">
      <c r="A114" s="14" t="s">
        <v>438</v>
      </c>
      <c r="B114" s="141" t="s">
        <v>358</v>
      </c>
      <c r="C114" s="298"/>
    </row>
    <row r="115" spans="1:3" ht="12" customHeight="1">
      <c r="A115" s="16" t="s">
        <v>439</v>
      </c>
      <c r="B115" s="141" t="s">
        <v>359</v>
      </c>
      <c r="C115" s="298"/>
    </row>
    <row r="116" spans="1:3" ht="12" customHeight="1">
      <c r="A116" s="14" t="s">
        <v>443</v>
      </c>
      <c r="B116" s="11" t="s">
        <v>50</v>
      </c>
      <c r="C116" s="296"/>
    </row>
    <row r="117" spans="1:3" ht="12" customHeight="1">
      <c r="A117" s="14" t="s">
        <v>444</v>
      </c>
      <c r="B117" s="8" t="s">
        <v>446</v>
      </c>
      <c r="C117" s="296"/>
    </row>
    <row r="118" spans="1:3" ht="12" customHeight="1" thickBot="1">
      <c r="A118" s="18" t="s">
        <v>445</v>
      </c>
      <c r="B118" s="480" t="s">
        <v>447</v>
      </c>
      <c r="C118" s="302"/>
    </row>
    <row r="119" spans="1:3" ht="12" customHeight="1" thickBot="1">
      <c r="A119" s="477" t="s">
        <v>19</v>
      </c>
      <c r="B119" s="478" t="s">
        <v>360</v>
      </c>
      <c r="C119" s="479">
        <f>+C120+C122+C124</f>
        <v>0</v>
      </c>
    </row>
    <row r="120" spans="1:3" ht="12" customHeight="1">
      <c r="A120" s="15" t="s">
        <v>104</v>
      </c>
      <c r="B120" s="8" t="s">
        <v>230</v>
      </c>
      <c r="C120" s="297"/>
    </row>
    <row r="121" spans="1:3" ht="12" customHeight="1">
      <c r="A121" s="15" t="s">
        <v>105</v>
      </c>
      <c r="B121" s="12" t="s">
        <v>364</v>
      </c>
      <c r="C121" s="297"/>
    </row>
    <row r="122" spans="1:3" ht="12" customHeight="1">
      <c r="A122" s="15" t="s">
        <v>106</v>
      </c>
      <c r="B122" s="12" t="s">
        <v>187</v>
      </c>
      <c r="C122" s="296"/>
    </row>
    <row r="123" spans="1:3" ht="12" customHeight="1">
      <c r="A123" s="15" t="s">
        <v>107</v>
      </c>
      <c r="B123" s="12" t="s">
        <v>365</v>
      </c>
      <c r="C123" s="261"/>
    </row>
    <row r="124" spans="1:3" ht="12" customHeight="1">
      <c r="A124" s="15" t="s">
        <v>108</v>
      </c>
      <c r="B124" s="291" t="s">
        <v>575</v>
      </c>
      <c r="C124" s="261"/>
    </row>
    <row r="125" spans="1:3" ht="12" customHeight="1">
      <c r="A125" s="15" t="s">
        <v>117</v>
      </c>
      <c r="B125" s="290" t="s">
        <v>428</v>
      </c>
      <c r="C125" s="261"/>
    </row>
    <row r="126" spans="1:3" ht="12" customHeight="1">
      <c r="A126" s="15" t="s">
        <v>119</v>
      </c>
      <c r="B126" s="409" t="s">
        <v>370</v>
      </c>
      <c r="C126" s="261"/>
    </row>
    <row r="127" spans="1:3">
      <c r="A127" s="15" t="s">
        <v>188</v>
      </c>
      <c r="B127" s="140" t="s">
        <v>353</v>
      </c>
      <c r="C127" s="261"/>
    </row>
    <row r="128" spans="1:3" ht="12" customHeight="1">
      <c r="A128" s="15" t="s">
        <v>189</v>
      </c>
      <c r="B128" s="140" t="s">
        <v>369</v>
      </c>
      <c r="C128" s="261"/>
    </row>
    <row r="129" spans="1:3" ht="12" customHeight="1">
      <c r="A129" s="15" t="s">
        <v>190</v>
      </c>
      <c r="B129" s="140" t="s">
        <v>368</v>
      </c>
      <c r="C129" s="261"/>
    </row>
    <row r="130" spans="1:3" ht="12" customHeight="1">
      <c r="A130" s="15" t="s">
        <v>361</v>
      </c>
      <c r="B130" s="140" t="s">
        <v>356</v>
      </c>
      <c r="C130" s="261"/>
    </row>
    <row r="131" spans="1:3" ht="12" customHeight="1">
      <c r="A131" s="15" t="s">
        <v>362</v>
      </c>
      <c r="B131" s="140" t="s">
        <v>367</v>
      </c>
      <c r="C131" s="261"/>
    </row>
    <row r="132" spans="1:3" ht="16.5" thickBot="1">
      <c r="A132" s="13" t="s">
        <v>363</v>
      </c>
      <c r="B132" s="140" t="s">
        <v>366</v>
      </c>
      <c r="C132" s="263"/>
    </row>
    <row r="133" spans="1:3" ht="12" customHeight="1" thickBot="1">
      <c r="A133" s="20" t="s">
        <v>20</v>
      </c>
      <c r="B133" s="121" t="s">
        <v>448</v>
      </c>
      <c r="C133" s="294">
        <f>+C98+C119</f>
        <v>0</v>
      </c>
    </row>
    <row r="134" spans="1:3" ht="12" customHeight="1" thickBot="1">
      <c r="A134" s="20" t="s">
        <v>21</v>
      </c>
      <c r="B134" s="121" t="s">
        <v>449</v>
      </c>
      <c r="C134" s="294">
        <f>+C135+C136+C137</f>
        <v>0</v>
      </c>
    </row>
    <row r="135" spans="1:3" ht="12" customHeight="1">
      <c r="A135" s="15" t="s">
        <v>268</v>
      </c>
      <c r="B135" s="12" t="s">
        <v>456</v>
      </c>
      <c r="C135" s="261"/>
    </row>
    <row r="136" spans="1:3" ht="12" customHeight="1">
      <c r="A136" s="15" t="s">
        <v>269</v>
      </c>
      <c r="B136" s="12" t="s">
        <v>457</v>
      </c>
      <c r="C136" s="261"/>
    </row>
    <row r="137" spans="1:3" ht="12" customHeight="1" thickBot="1">
      <c r="A137" s="13" t="s">
        <v>270</v>
      </c>
      <c r="B137" s="12" t="s">
        <v>458</v>
      </c>
      <c r="C137" s="261"/>
    </row>
    <row r="138" spans="1:3" ht="12" customHeight="1" thickBot="1">
      <c r="A138" s="20" t="s">
        <v>22</v>
      </c>
      <c r="B138" s="121" t="s">
        <v>450</v>
      </c>
      <c r="C138" s="294">
        <f>SUM(C139:C144)</f>
        <v>0</v>
      </c>
    </row>
    <row r="139" spans="1:3" ht="12" customHeight="1">
      <c r="A139" s="15" t="s">
        <v>91</v>
      </c>
      <c r="B139" s="9" t="s">
        <v>459</v>
      </c>
      <c r="C139" s="261"/>
    </row>
    <row r="140" spans="1:3" ht="12" customHeight="1">
      <c r="A140" s="15" t="s">
        <v>92</v>
      </c>
      <c r="B140" s="9" t="s">
        <v>451</v>
      </c>
      <c r="C140" s="261"/>
    </row>
    <row r="141" spans="1:3" ht="12" customHeight="1">
      <c r="A141" s="15" t="s">
        <v>93</v>
      </c>
      <c r="B141" s="9" t="s">
        <v>452</v>
      </c>
      <c r="C141" s="261"/>
    </row>
    <row r="142" spans="1:3" ht="12" customHeight="1">
      <c r="A142" s="15" t="s">
        <v>175</v>
      </c>
      <c r="B142" s="9" t="s">
        <v>453</v>
      </c>
      <c r="C142" s="261"/>
    </row>
    <row r="143" spans="1:3" ht="12" customHeight="1" thickBot="1">
      <c r="A143" s="13" t="s">
        <v>176</v>
      </c>
      <c r="B143" s="7" t="s">
        <v>454</v>
      </c>
      <c r="C143" s="263"/>
    </row>
    <row r="144" spans="1:3" ht="12" customHeight="1" thickBot="1">
      <c r="A144" s="568" t="s">
        <v>177</v>
      </c>
      <c r="B144" s="573" t="s">
        <v>455</v>
      </c>
      <c r="C144" s="574"/>
    </row>
    <row r="145" spans="1:9" ht="12" customHeight="1" thickBot="1">
      <c r="A145" s="20" t="s">
        <v>23</v>
      </c>
      <c r="B145" s="121" t="s">
        <v>463</v>
      </c>
      <c r="C145" s="300">
        <f>+C146+C147+C148+C149</f>
        <v>0</v>
      </c>
    </row>
    <row r="146" spans="1:9" ht="12" customHeight="1">
      <c r="A146" s="15" t="s">
        <v>94</v>
      </c>
      <c r="B146" s="9" t="s">
        <v>371</v>
      </c>
      <c r="C146" s="261"/>
    </row>
    <row r="147" spans="1:9" ht="12" customHeight="1">
      <c r="A147" s="15" t="s">
        <v>95</v>
      </c>
      <c r="B147" s="9" t="s">
        <v>372</v>
      </c>
      <c r="C147" s="261"/>
    </row>
    <row r="148" spans="1:9" ht="12" customHeight="1" thickBot="1">
      <c r="A148" s="13" t="s">
        <v>288</v>
      </c>
      <c r="B148" s="7" t="s">
        <v>464</v>
      </c>
      <c r="C148" s="263"/>
    </row>
    <row r="149" spans="1:9" ht="12" customHeight="1" thickBot="1">
      <c r="A149" s="568" t="s">
        <v>289</v>
      </c>
      <c r="B149" s="573" t="s">
        <v>390</v>
      </c>
      <c r="C149" s="574"/>
    </row>
    <row r="150" spans="1:9" ht="12" customHeight="1" thickBot="1">
      <c r="A150" s="20" t="s">
        <v>24</v>
      </c>
      <c r="B150" s="121" t="s">
        <v>465</v>
      </c>
      <c r="C150" s="303">
        <f>SUM(C151:C155)</f>
        <v>0</v>
      </c>
    </row>
    <row r="151" spans="1:9" ht="12" customHeight="1">
      <c r="A151" s="15" t="s">
        <v>96</v>
      </c>
      <c r="B151" s="9" t="s">
        <v>460</v>
      </c>
      <c r="C151" s="261"/>
    </row>
    <row r="152" spans="1:9" ht="12" customHeight="1">
      <c r="A152" s="15" t="s">
        <v>97</v>
      </c>
      <c r="B152" s="9" t="s">
        <v>467</v>
      </c>
      <c r="C152" s="261"/>
    </row>
    <row r="153" spans="1:9" ht="12" customHeight="1">
      <c r="A153" s="15" t="s">
        <v>300</v>
      </c>
      <c r="B153" s="9" t="s">
        <v>462</v>
      </c>
      <c r="C153" s="261"/>
    </row>
    <row r="154" spans="1:9" ht="12" customHeight="1">
      <c r="A154" s="15" t="s">
        <v>301</v>
      </c>
      <c r="B154" s="9" t="s">
        <v>518</v>
      </c>
      <c r="C154" s="261"/>
    </row>
    <row r="155" spans="1:9" ht="12" customHeight="1" thickBot="1">
      <c r="A155" s="15" t="s">
        <v>466</v>
      </c>
      <c r="B155" s="9" t="s">
        <v>469</v>
      </c>
      <c r="C155" s="261"/>
    </row>
    <row r="156" spans="1:9" ht="12" customHeight="1" thickBot="1">
      <c r="A156" s="20" t="s">
        <v>25</v>
      </c>
      <c r="B156" s="121" t="s">
        <v>470</v>
      </c>
      <c r="C156" s="481"/>
    </row>
    <row r="157" spans="1:9" ht="12" customHeight="1" thickBot="1">
      <c r="A157" s="20" t="s">
        <v>26</v>
      </c>
      <c r="B157" s="121" t="s">
        <v>471</v>
      </c>
      <c r="C157" s="481"/>
    </row>
    <row r="158" spans="1:9" ht="15.2" customHeight="1" thickBot="1">
      <c r="A158" s="20" t="s">
        <v>27</v>
      </c>
      <c r="B158" s="121" t="s">
        <v>473</v>
      </c>
      <c r="C158" s="575">
        <f>+C134+C138+C145+C150+C156+C157</f>
        <v>0</v>
      </c>
      <c r="F158" s="424"/>
      <c r="G158" s="425"/>
      <c r="H158" s="425"/>
      <c r="I158" s="425"/>
    </row>
    <row r="159" spans="1:9" s="412" customFormat="1" ht="17.25" customHeight="1" thickBot="1">
      <c r="A159" s="292" t="s">
        <v>28</v>
      </c>
      <c r="B159" s="576" t="s">
        <v>472</v>
      </c>
      <c r="C159" s="575">
        <f>+C133+C158</f>
        <v>0</v>
      </c>
    </row>
    <row r="160" spans="1:9" ht="15.95" customHeight="1">
      <c r="A160" s="577"/>
      <c r="B160" s="577"/>
      <c r="C160" s="639">
        <f>C92-C159</f>
        <v>0</v>
      </c>
    </row>
    <row r="161" spans="1:4">
      <c r="A161" s="785" t="s">
        <v>373</v>
      </c>
      <c r="B161" s="785"/>
      <c r="C161" s="785"/>
    </row>
    <row r="162" spans="1:4" ht="15.2" customHeight="1" thickBot="1">
      <c r="A162" s="786" t="s">
        <v>154</v>
      </c>
      <c r="B162" s="786"/>
      <c r="C162" s="581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4">
        <f>+C67-C133</f>
        <v>0</v>
      </c>
      <c r="D163" s="426"/>
    </row>
    <row r="164" spans="1:4" ht="27.75" customHeight="1" thickBot="1">
      <c r="A164" s="20" t="s">
        <v>19</v>
      </c>
      <c r="B164" s="27" t="s">
        <v>480</v>
      </c>
      <c r="C164" s="294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00" workbookViewId="0">
      <selection activeCell="E11" sqref="E11"/>
    </sheetView>
  </sheetViews>
  <sheetFormatPr defaultRowHeight="12.75"/>
  <cols>
    <col min="1" max="1" width="6.83203125" style="54" customWidth="1"/>
    <col min="2" max="2" width="55.1640625" style="181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9.75" customHeight="1">
      <c r="B1" s="316" t="s">
        <v>158</v>
      </c>
      <c r="C1" s="317"/>
      <c r="D1" s="317"/>
      <c r="E1" s="317"/>
      <c r="F1" s="790" t="str">
        <f ca="1">CONCATENATE("2.1. melléklet ",ALAPADATOK!A7," ",ALAPADATOK!B7," ",ALAPADATOK!C7," ",ALAPADATOK!D7," ",ALAPADATOK!E7," ",ALAPADATOK!F7," ",ALAPADATOK!G7," ",ALAPADATOK!H7)</f>
        <v>2.1. melléklet a … / 2019 ( … ) önkormányzati rendelethez</v>
      </c>
    </row>
    <row r="2" spans="1:6" ht="13.5" thickBot="1">
      <c r="E2" s="583" t="str">
        <f ca="1">CONCATENATE(KV_1.1.sz.mell.!C7)</f>
        <v/>
      </c>
      <c r="F2" s="790"/>
    </row>
    <row r="3" spans="1:6" ht="18" customHeight="1" thickBot="1">
      <c r="A3" s="788" t="s">
        <v>69</v>
      </c>
      <c r="B3" s="318" t="s">
        <v>56</v>
      </c>
      <c r="C3" s="319"/>
      <c r="D3" s="318" t="s">
        <v>57</v>
      </c>
      <c r="E3" s="320"/>
      <c r="F3" s="790"/>
    </row>
    <row r="4" spans="1:6" s="321" customFormat="1" ht="35.25" customHeight="1" thickBot="1">
      <c r="A4" s="789"/>
      <c r="B4" s="182" t="s">
        <v>61</v>
      </c>
      <c r="C4" s="183" t="str">
        <f ca="1">+KV_1.1.sz.mell.!C8</f>
        <v>2019. évi előirányzat</v>
      </c>
      <c r="D4" s="182" t="s">
        <v>61</v>
      </c>
      <c r="E4" s="51" t="str">
        <f ca="1">+C4</f>
        <v>2019. évi előirányzat</v>
      </c>
      <c r="F4" s="790"/>
    </row>
    <row r="5" spans="1:6" s="326" customFormat="1" ht="12" customHeight="1" thickBot="1">
      <c r="A5" s="322"/>
      <c r="B5" s="323" t="s">
        <v>493</v>
      </c>
      <c r="C5" s="324" t="s">
        <v>494</v>
      </c>
      <c r="D5" s="323" t="s">
        <v>495</v>
      </c>
      <c r="E5" s="325" t="s">
        <v>497</v>
      </c>
      <c r="F5" s="790"/>
    </row>
    <row r="6" spans="1:6" ht="12.95" customHeight="1">
      <c r="A6" s="327" t="s">
        <v>18</v>
      </c>
      <c r="B6" s="328" t="s">
        <v>374</v>
      </c>
      <c r="C6" s="305">
        <v>905656407</v>
      </c>
      <c r="D6" s="328" t="s">
        <v>62</v>
      </c>
      <c r="E6" s="311">
        <v>1261020988</v>
      </c>
      <c r="F6" s="790"/>
    </row>
    <row r="7" spans="1:6" ht="12.95" customHeight="1">
      <c r="A7" s="329" t="s">
        <v>19</v>
      </c>
      <c r="B7" s="330" t="s">
        <v>375</v>
      </c>
      <c r="C7" s="306">
        <v>997850000</v>
      </c>
      <c r="D7" s="330" t="s">
        <v>183</v>
      </c>
      <c r="E7" s="312">
        <v>230506879</v>
      </c>
      <c r="F7" s="790"/>
    </row>
    <row r="8" spans="1:6" ht="12.95" customHeight="1">
      <c r="A8" s="329" t="s">
        <v>20</v>
      </c>
      <c r="B8" s="330" t="s">
        <v>395</v>
      </c>
      <c r="C8" s="306"/>
      <c r="D8" s="330" t="s">
        <v>234</v>
      </c>
      <c r="E8" s="312">
        <v>1114463890</v>
      </c>
      <c r="F8" s="790"/>
    </row>
    <row r="9" spans="1:6" ht="12.95" customHeight="1">
      <c r="A9" s="329" t="s">
        <v>21</v>
      </c>
      <c r="B9" s="330" t="s">
        <v>174</v>
      </c>
      <c r="C9" s="306">
        <v>1190000000</v>
      </c>
      <c r="D9" s="330" t="s">
        <v>184</v>
      </c>
      <c r="E9" s="312">
        <v>61500000</v>
      </c>
      <c r="F9" s="790"/>
    </row>
    <row r="10" spans="1:6" ht="12.95" customHeight="1">
      <c r="A10" s="329" t="s">
        <v>22</v>
      </c>
      <c r="B10" s="331" t="s">
        <v>421</v>
      </c>
      <c r="C10" s="306">
        <v>294904364</v>
      </c>
      <c r="D10" s="330" t="s">
        <v>185</v>
      </c>
      <c r="E10" s="312">
        <v>285477006</v>
      </c>
      <c r="F10" s="790"/>
    </row>
    <row r="11" spans="1:6" ht="12.95" customHeight="1">
      <c r="A11" s="329" t="s">
        <v>23</v>
      </c>
      <c r="B11" s="330" t="s">
        <v>376</v>
      </c>
      <c r="C11" s="307"/>
      <c r="D11" s="330" t="s">
        <v>50</v>
      </c>
      <c r="E11" s="312">
        <v>82166704</v>
      </c>
      <c r="F11" s="790"/>
    </row>
    <row r="12" spans="1:6" ht="12.95" customHeight="1">
      <c r="A12" s="329" t="s">
        <v>24</v>
      </c>
      <c r="B12" s="330" t="s">
        <v>481</v>
      </c>
      <c r="C12" s="306"/>
      <c r="D12" s="45"/>
      <c r="E12" s="312"/>
      <c r="F12" s="790"/>
    </row>
    <row r="13" spans="1:6" ht="12.95" customHeight="1">
      <c r="A13" s="329" t="s">
        <v>25</v>
      </c>
      <c r="B13" s="45"/>
      <c r="C13" s="306"/>
      <c r="D13" s="45"/>
      <c r="E13" s="312"/>
      <c r="F13" s="790"/>
    </row>
    <row r="14" spans="1:6" ht="12.95" customHeight="1">
      <c r="A14" s="329" t="s">
        <v>26</v>
      </c>
      <c r="B14" s="427"/>
      <c r="C14" s="307"/>
      <c r="D14" s="45"/>
      <c r="E14" s="312"/>
      <c r="F14" s="790"/>
    </row>
    <row r="15" spans="1:6" ht="12.95" customHeight="1">
      <c r="A15" s="329" t="s">
        <v>27</v>
      </c>
      <c r="B15" s="45"/>
      <c r="C15" s="306"/>
      <c r="D15" s="45"/>
      <c r="E15" s="312"/>
      <c r="F15" s="790"/>
    </row>
    <row r="16" spans="1:6" ht="12.95" customHeight="1">
      <c r="A16" s="329" t="s">
        <v>28</v>
      </c>
      <c r="B16" s="45"/>
      <c r="C16" s="306"/>
      <c r="D16" s="45"/>
      <c r="E16" s="312"/>
      <c r="F16" s="790"/>
    </row>
    <row r="17" spans="1:6" ht="12.95" customHeight="1" thickBot="1">
      <c r="A17" s="329" t="s">
        <v>29</v>
      </c>
      <c r="B17" s="55"/>
      <c r="C17" s="308"/>
      <c r="D17" s="45"/>
      <c r="E17" s="313"/>
      <c r="F17" s="790"/>
    </row>
    <row r="18" spans="1:6" ht="15.95" customHeight="1" thickBot="1">
      <c r="A18" s="332" t="s">
        <v>30</v>
      </c>
      <c r="B18" s="123" t="s">
        <v>482</v>
      </c>
      <c r="C18" s="309">
        <f>C6+C7+C9+C10+C11+C13+C14+C15+C16+C17</f>
        <v>3388410771</v>
      </c>
      <c r="D18" s="123" t="s">
        <v>381</v>
      </c>
      <c r="E18" s="314">
        <f>SUM(E6:E17)</f>
        <v>3035135467</v>
      </c>
      <c r="F18" s="790"/>
    </row>
    <row r="19" spans="1:6" ht="12.95" customHeight="1">
      <c r="A19" s="333" t="s">
        <v>31</v>
      </c>
      <c r="B19" s="334" t="s">
        <v>378</v>
      </c>
      <c r="C19" s="483">
        <f>+C20+C21+C22+C23</f>
        <v>0</v>
      </c>
      <c r="D19" s="335" t="s">
        <v>191</v>
      </c>
      <c r="E19" s="315"/>
      <c r="F19" s="790"/>
    </row>
    <row r="20" spans="1:6" ht="12.95" customHeight="1">
      <c r="A20" s="336" t="s">
        <v>32</v>
      </c>
      <c r="B20" s="335" t="s">
        <v>228</v>
      </c>
      <c r="C20" s="73"/>
      <c r="D20" s="335" t="s">
        <v>380</v>
      </c>
      <c r="E20" s="74"/>
      <c r="F20" s="790"/>
    </row>
    <row r="21" spans="1:6" ht="12.95" customHeight="1">
      <c r="A21" s="336" t="s">
        <v>33</v>
      </c>
      <c r="B21" s="335" t="s">
        <v>229</v>
      </c>
      <c r="C21" s="73"/>
      <c r="D21" s="335" t="s">
        <v>156</v>
      </c>
      <c r="E21" s="74"/>
      <c r="F21" s="790"/>
    </row>
    <row r="22" spans="1:6" ht="12.95" customHeight="1">
      <c r="A22" s="336" t="s">
        <v>34</v>
      </c>
      <c r="B22" s="335" t="s">
        <v>233</v>
      </c>
      <c r="C22" s="73"/>
      <c r="D22" s="335" t="s">
        <v>157</v>
      </c>
      <c r="E22" s="74"/>
      <c r="F22" s="790"/>
    </row>
    <row r="23" spans="1:6" ht="12.95" customHeight="1">
      <c r="A23" s="336" t="s">
        <v>35</v>
      </c>
      <c r="B23" s="343" t="s">
        <v>239</v>
      </c>
      <c r="C23" s="73"/>
      <c r="D23" s="334" t="s">
        <v>235</v>
      </c>
      <c r="E23" s="74"/>
      <c r="F23" s="790"/>
    </row>
    <row r="24" spans="1:6" ht="12.95" customHeight="1">
      <c r="A24" s="336" t="s">
        <v>36</v>
      </c>
      <c r="B24" s="335" t="s">
        <v>379</v>
      </c>
      <c r="C24" s="337">
        <f>+C25+C26</f>
        <v>0</v>
      </c>
      <c r="D24" s="335" t="s">
        <v>192</v>
      </c>
      <c r="E24" s="74"/>
      <c r="F24" s="790"/>
    </row>
    <row r="25" spans="1:6" ht="12.95" customHeight="1">
      <c r="A25" s="333" t="s">
        <v>37</v>
      </c>
      <c r="B25" s="334" t="s">
        <v>377</v>
      </c>
      <c r="C25" s="310"/>
      <c r="D25" s="328" t="s">
        <v>464</v>
      </c>
      <c r="E25" s="315"/>
      <c r="F25" s="790"/>
    </row>
    <row r="26" spans="1:6" ht="12.95" customHeight="1">
      <c r="A26" s="336" t="s">
        <v>38</v>
      </c>
      <c r="B26" s="343" t="s">
        <v>687</v>
      </c>
      <c r="C26" s="73"/>
      <c r="D26" s="330" t="s">
        <v>470</v>
      </c>
      <c r="E26" s="74"/>
      <c r="F26" s="790"/>
    </row>
    <row r="27" spans="1:6" ht="12.95" customHeight="1">
      <c r="A27" s="329" t="s">
        <v>39</v>
      </c>
      <c r="B27" s="335" t="s">
        <v>475</v>
      </c>
      <c r="C27" s="73"/>
      <c r="D27" s="330" t="s">
        <v>471</v>
      </c>
      <c r="E27" s="74"/>
      <c r="F27" s="790"/>
    </row>
    <row r="28" spans="1:6" ht="12.95" customHeight="1" thickBot="1">
      <c r="A28" s="390" t="s">
        <v>40</v>
      </c>
      <c r="B28" s="334" t="s">
        <v>335</v>
      </c>
      <c r="C28" s="310"/>
      <c r="D28" s="429"/>
      <c r="E28" s="315"/>
      <c r="F28" s="790"/>
    </row>
    <row r="29" spans="1:6" ht="15.95" customHeight="1" thickBot="1">
      <c r="A29" s="332" t="s">
        <v>41</v>
      </c>
      <c r="B29" s="123" t="s">
        <v>483</v>
      </c>
      <c r="C29" s="309">
        <f>+C19+C24+C27+C28</f>
        <v>0</v>
      </c>
      <c r="D29" s="123" t="s">
        <v>485</v>
      </c>
      <c r="E29" s="314">
        <f>SUM(E19:E28)</f>
        <v>0</v>
      </c>
      <c r="F29" s="790"/>
    </row>
    <row r="30" spans="1:6" ht="13.5" thickBot="1">
      <c r="A30" s="332" t="s">
        <v>42</v>
      </c>
      <c r="B30" s="338" t="s">
        <v>484</v>
      </c>
      <c r="C30" s="339">
        <f>+C18+C29</f>
        <v>3388410771</v>
      </c>
      <c r="D30" s="338" t="s">
        <v>486</v>
      </c>
      <c r="E30" s="339">
        <f>+E18+E29</f>
        <v>3035135467</v>
      </c>
      <c r="F30" s="790"/>
    </row>
    <row r="31" spans="1:6" ht="13.5" thickBot="1">
      <c r="A31" s="332" t="s">
        <v>43</v>
      </c>
      <c r="B31" s="338" t="s">
        <v>169</v>
      </c>
      <c r="C31" s="339" t="str">
        <f>IF(C18-E18&lt;0,E18-C18,"-")</f>
        <v>-</v>
      </c>
      <c r="D31" s="338" t="s">
        <v>170</v>
      </c>
      <c r="E31" s="339">
        <f>IF(C18-E18&gt;0,C18-E18,"-")</f>
        <v>353275304</v>
      </c>
      <c r="F31" s="790"/>
    </row>
    <row r="32" spans="1:6" ht="13.5" thickBot="1">
      <c r="A32" s="332" t="s">
        <v>44</v>
      </c>
      <c r="B32" s="338" t="s">
        <v>567</v>
      </c>
      <c r="C32" s="339" t="str">
        <f>IF(C30-E30&lt;0,E30-C30,"-")</f>
        <v>-</v>
      </c>
      <c r="D32" s="338" t="s">
        <v>568</v>
      </c>
      <c r="E32" s="339">
        <f>IF(C30-E30&gt;0,C30-E30,"-")</f>
        <v>353275304</v>
      </c>
      <c r="F32" s="790"/>
    </row>
    <row r="33" spans="2:4" ht="18.75">
      <c r="B33" s="791"/>
      <c r="C33" s="791"/>
      <c r="D33" s="791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15" workbookViewId="0">
      <selection activeCell="C29" sqref="C29"/>
    </sheetView>
  </sheetViews>
  <sheetFormatPr defaultRowHeight="12.75"/>
  <cols>
    <col min="1" max="1" width="6.83203125" style="54" customWidth="1"/>
    <col min="2" max="2" width="55.1640625" style="181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1.5">
      <c r="B1" s="316" t="s">
        <v>159</v>
      </c>
      <c r="C1" s="317"/>
      <c r="D1" s="317"/>
      <c r="E1" s="317"/>
      <c r="F1" s="790" t="str">
        <f ca="1">CONCATENATE("2.2. melléklet ",ALAPADATOK!A7," ",ALAPADATOK!B7," ",ALAPADATOK!C7," ",ALAPADATOK!D7," ",ALAPADATOK!E7," ",ALAPADATOK!F7," ",ALAPADATOK!G7," ",ALAPADATOK!H7)</f>
        <v>2.2. melléklet a … / 2019 ( … ) önkormányzati rendelethez</v>
      </c>
    </row>
    <row r="2" spans="1:6" ht="13.5" thickBot="1">
      <c r="E2" s="582" t="str">
        <f ca="1">CONCATENATE(KV_1.1.sz.mell.!C7)</f>
        <v/>
      </c>
      <c r="F2" s="790"/>
    </row>
    <row r="3" spans="1:6" ht="13.5" thickBot="1">
      <c r="A3" s="792" t="s">
        <v>69</v>
      </c>
      <c r="B3" s="318" t="s">
        <v>56</v>
      </c>
      <c r="C3" s="319"/>
      <c r="D3" s="318" t="s">
        <v>57</v>
      </c>
      <c r="E3" s="320"/>
      <c r="F3" s="790"/>
    </row>
    <row r="4" spans="1:6" s="321" customFormat="1" ht="24.75" thickBot="1">
      <c r="A4" s="793"/>
      <c r="B4" s="182" t="s">
        <v>61</v>
      </c>
      <c r="C4" s="183" t="str">
        <f ca="1">+KV_2.1.sz.mell.!C4</f>
        <v>2019. évi előirányzat</v>
      </c>
      <c r="D4" s="182" t="s">
        <v>61</v>
      </c>
      <c r="E4" s="51" t="str">
        <f ca="1">+KV_2.1.sz.mell.!C4</f>
        <v>2019. évi előirányzat</v>
      </c>
      <c r="F4" s="790"/>
    </row>
    <row r="5" spans="1:6" s="321" customFormat="1" ht="13.5" thickBot="1">
      <c r="A5" s="322"/>
      <c r="B5" s="323" t="s">
        <v>493</v>
      </c>
      <c r="C5" s="324" t="s">
        <v>494</v>
      </c>
      <c r="D5" s="323" t="s">
        <v>495</v>
      </c>
      <c r="E5" s="325" t="s">
        <v>497</v>
      </c>
      <c r="F5" s="790"/>
    </row>
    <row r="6" spans="1:6" ht="12.95" customHeight="1">
      <c r="A6" s="327" t="s">
        <v>18</v>
      </c>
      <c r="B6" s="328" t="s">
        <v>382</v>
      </c>
      <c r="C6" s="305">
        <v>40000000</v>
      </c>
      <c r="D6" s="328" t="s">
        <v>230</v>
      </c>
      <c r="E6" s="311">
        <v>944346949</v>
      </c>
      <c r="F6" s="790"/>
    </row>
    <row r="7" spans="1:6">
      <c r="A7" s="329" t="s">
        <v>19</v>
      </c>
      <c r="B7" s="330" t="s">
        <v>383</v>
      </c>
      <c r="C7" s="306"/>
      <c r="D7" s="330" t="s">
        <v>388</v>
      </c>
      <c r="E7" s="312"/>
      <c r="F7" s="790"/>
    </row>
    <row r="8" spans="1:6" ht="12.95" customHeight="1">
      <c r="A8" s="329" t="s">
        <v>20</v>
      </c>
      <c r="B8" s="330" t="s">
        <v>10</v>
      </c>
      <c r="C8" s="306"/>
      <c r="D8" s="330" t="s">
        <v>187</v>
      </c>
      <c r="E8" s="312">
        <v>211738978</v>
      </c>
      <c r="F8" s="790"/>
    </row>
    <row r="9" spans="1:6" ht="12.95" customHeight="1">
      <c r="A9" s="329" t="s">
        <v>21</v>
      </c>
      <c r="B9" s="330" t="s">
        <v>384</v>
      </c>
      <c r="C9" s="306">
        <v>434801977</v>
      </c>
      <c r="D9" s="330" t="s">
        <v>389</v>
      </c>
      <c r="E9" s="312"/>
      <c r="F9" s="790"/>
    </row>
    <row r="10" spans="1:6" ht="12.75" customHeight="1">
      <c r="A10" s="329" t="s">
        <v>22</v>
      </c>
      <c r="B10" s="330" t="s">
        <v>385</v>
      </c>
      <c r="C10" s="306"/>
      <c r="D10" s="330" t="s">
        <v>232</v>
      </c>
      <c r="E10" s="312"/>
      <c r="F10" s="790"/>
    </row>
    <row r="11" spans="1:6" ht="12.95" customHeight="1">
      <c r="A11" s="329" t="s">
        <v>23</v>
      </c>
      <c r="B11" s="330" t="s">
        <v>386</v>
      </c>
      <c r="C11" s="307"/>
      <c r="D11" s="430"/>
      <c r="E11" s="312"/>
      <c r="F11" s="790"/>
    </row>
    <row r="12" spans="1:6" ht="12.95" customHeight="1">
      <c r="A12" s="329" t="s">
        <v>24</v>
      </c>
      <c r="B12" s="45"/>
      <c r="C12" s="306"/>
      <c r="D12" s="430"/>
      <c r="E12" s="312"/>
      <c r="F12" s="790"/>
    </row>
    <row r="13" spans="1:6" ht="12.95" customHeight="1">
      <c r="A13" s="329" t="s">
        <v>25</v>
      </c>
      <c r="B13" s="45"/>
      <c r="C13" s="306"/>
      <c r="D13" s="431"/>
      <c r="E13" s="312"/>
      <c r="F13" s="790"/>
    </row>
    <row r="14" spans="1:6" ht="12.95" customHeight="1">
      <c r="A14" s="329" t="s">
        <v>26</v>
      </c>
      <c r="B14" s="428"/>
      <c r="C14" s="307"/>
      <c r="D14" s="430"/>
      <c r="E14" s="312"/>
      <c r="F14" s="790"/>
    </row>
    <row r="15" spans="1:6">
      <c r="A15" s="329" t="s">
        <v>27</v>
      </c>
      <c r="B15" s="45"/>
      <c r="C15" s="307"/>
      <c r="D15" s="430"/>
      <c r="E15" s="312"/>
      <c r="F15" s="790"/>
    </row>
    <row r="16" spans="1:6" ht="12.95" customHeight="1" thickBot="1">
      <c r="A16" s="390" t="s">
        <v>28</v>
      </c>
      <c r="B16" s="429"/>
      <c r="C16" s="392"/>
      <c r="D16" s="391" t="s">
        <v>50</v>
      </c>
      <c r="E16" s="356">
        <v>21991354</v>
      </c>
      <c r="F16" s="790"/>
    </row>
    <row r="17" spans="1:6" ht="15.95" customHeight="1" thickBot="1">
      <c r="A17" s="332" t="s">
        <v>29</v>
      </c>
      <c r="B17" s="123" t="s">
        <v>396</v>
      </c>
      <c r="C17" s="309">
        <f>+C6+C8+C9+C11+C12+C13+C14+C15+C16</f>
        <v>474801977</v>
      </c>
      <c r="D17" s="123" t="s">
        <v>397</v>
      </c>
      <c r="E17" s="314">
        <f>+E6+E8+E10+E11+E12+E13+E14+E15+E16</f>
        <v>1178077281</v>
      </c>
      <c r="F17" s="790"/>
    </row>
    <row r="18" spans="1:6" ht="12.95" customHeight="1">
      <c r="A18" s="327" t="s">
        <v>30</v>
      </c>
      <c r="B18" s="342" t="s">
        <v>247</v>
      </c>
      <c r="C18" s="349">
        <f>SUM(C19:C23)</f>
        <v>350000000</v>
      </c>
      <c r="D18" s="335" t="s">
        <v>191</v>
      </c>
      <c r="E18" s="71"/>
      <c r="F18" s="790"/>
    </row>
    <row r="19" spans="1:6" ht="12.95" customHeight="1">
      <c r="A19" s="329" t="s">
        <v>31</v>
      </c>
      <c r="B19" s="343" t="s">
        <v>236</v>
      </c>
      <c r="C19" s="73">
        <v>350000000</v>
      </c>
      <c r="D19" s="335" t="s">
        <v>194</v>
      </c>
      <c r="E19" s="74"/>
      <c r="F19" s="790"/>
    </row>
    <row r="20" spans="1:6" ht="12.95" customHeight="1">
      <c r="A20" s="327" t="s">
        <v>32</v>
      </c>
      <c r="B20" s="343" t="s">
        <v>237</v>
      </c>
      <c r="C20" s="73"/>
      <c r="D20" s="335" t="s">
        <v>156</v>
      </c>
      <c r="E20" s="74"/>
      <c r="F20" s="790"/>
    </row>
    <row r="21" spans="1:6" ht="12.95" customHeight="1">
      <c r="A21" s="329" t="s">
        <v>33</v>
      </c>
      <c r="B21" s="343" t="s">
        <v>238</v>
      </c>
      <c r="C21" s="73"/>
      <c r="D21" s="335" t="s">
        <v>157</v>
      </c>
      <c r="E21" s="74"/>
      <c r="F21" s="790"/>
    </row>
    <row r="22" spans="1:6" ht="12.95" customHeight="1">
      <c r="A22" s="327" t="s">
        <v>34</v>
      </c>
      <c r="B22" s="343" t="s">
        <v>239</v>
      </c>
      <c r="C22" s="73"/>
      <c r="D22" s="334" t="s">
        <v>235</v>
      </c>
      <c r="E22" s="74"/>
      <c r="F22" s="790"/>
    </row>
    <row r="23" spans="1:6" ht="12.95" customHeight="1">
      <c r="A23" s="329" t="s">
        <v>35</v>
      </c>
      <c r="B23" s="344" t="s">
        <v>240</v>
      </c>
      <c r="C23" s="73"/>
      <c r="D23" s="335" t="s">
        <v>195</v>
      </c>
      <c r="E23" s="74"/>
      <c r="F23" s="790"/>
    </row>
    <row r="24" spans="1:6" ht="12.95" customHeight="1">
      <c r="A24" s="327" t="s">
        <v>36</v>
      </c>
      <c r="B24" s="345" t="s">
        <v>241</v>
      </c>
      <c r="C24" s="337">
        <f>+C25+C26+C27+C28+C29</f>
        <v>0</v>
      </c>
      <c r="D24" s="346" t="s">
        <v>193</v>
      </c>
      <c r="E24" s="74"/>
      <c r="F24" s="790"/>
    </row>
    <row r="25" spans="1:6" ht="12.95" customHeight="1">
      <c r="A25" s="329" t="s">
        <v>37</v>
      </c>
      <c r="B25" s="344" t="s">
        <v>242</v>
      </c>
      <c r="C25" s="73"/>
      <c r="D25" s="346" t="s">
        <v>390</v>
      </c>
      <c r="E25" s="74"/>
      <c r="F25" s="790"/>
    </row>
    <row r="26" spans="1:6" ht="12.95" customHeight="1">
      <c r="A26" s="327" t="s">
        <v>38</v>
      </c>
      <c r="B26" s="344" t="s">
        <v>243</v>
      </c>
      <c r="C26" s="73"/>
      <c r="D26" s="341"/>
      <c r="E26" s="74"/>
      <c r="F26" s="790"/>
    </row>
    <row r="27" spans="1:6" ht="12.95" customHeight="1">
      <c r="A27" s="329" t="s">
        <v>39</v>
      </c>
      <c r="B27" s="343" t="s">
        <v>244</v>
      </c>
      <c r="C27" s="73"/>
      <c r="D27" s="119"/>
      <c r="E27" s="74"/>
      <c r="F27" s="790"/>
    </row>
    <row r="28" spans="1:6" ht="12.95" customHeight="1">
      <c r="A28" s="327" t="s">
        <v>40</v>
      </c>
      <c r="B28" s="347" t="s">
        <v>245</v>
      </c>
      <c r="C28" s="73"/>
      <c r="D28" s="45"/>
      <c r="E28" s="74"/>
      <c r="F28" s="790"/>
    </row>
    <row r="29" spans="1:6" ht="12.95" customHeight="1" thickBot="1">
      <c r="A29" s="329" t="s">
        <v>41</v>
      </c>
      <c r="B29" s="348" t="s">
        <v>246</v>
      </c>
      <c r="C29" s="73"/>
      <c r="D29" s="119"/>
      <c r="E29" s="74"/>
      <c r="F29" s="790"/>
    </row>
    <row r="30" spans="1:6" ht="21.75" customHeight="1" thickBot="1">
      <c r="A30" s="332" t="s">
        <v>42</v>
      </c>
      <c r="B30" s="123" t="s">
        <v>387</v>
      </c>
      <c r="C30" s="309">
        <f>+C18+C24</f>
        <v>350000000</v>
      </c>
      <c r="D30" s="123" t="s">
        <v>391</v>
      </c>
      <c r="E30" s="314">
        <f>SUM(E18:E29)</f>
        <v>0</v>
      </c>
      <c r="F30" s="790"/>
    </row>
    <row r="31" spans="1:6" ht="13.5" thickBot="1">
      <c r="A31" s="332" t="s">
        <v>43</v>
      </c>
      <c r="B31" s="338" t="s">
        <v>392</v>
      </c>
      <c r="C31" s="339">
        <f>+C17+C30</f>
        <v>824801977</v>
      </c>
      <c r="D31" s="338" t="s">
        <v>393</v>
      </c>
      <c r="E31" s="339">
        <f>+E17+E30</f>
        <v>1178077281</v>
      </c>
      <c r="F31" s="790"/>
    </row>
    <row r="32" spans="1:6" ht="13.5" thickBot="1">
      <c r="A32" s="332" t="s">
        <v>44</v>
      </c>
      <c r="B32" s="338" t="s">
        <v>169</v>
      </c>
      <c r="C32" s="339">
        <f>IF(C17-E17&lt;0,E17-C17,"-")</f>
        <v>703275304</v>
      </c>
      <c r="D32" s="338" t="s">
        <v>170</v>
      </c>
      <c r="E32" s="339" t="str">
        <f>IF(C17-E17&gt;0,C17-E17,"-")</f>
        <v>-</v>
      </c>
      <c r="F32" s="790"/>
    </row>
    <row r="33" spans="1:6" ht="13.5" thickBot="1">
      <c r="A33" s="332" t="s">
        <v>45</v>
      </c>
      <c r="B33" s="338" t="s">
        <v>567</v>
      </c>
      <c r="C33" s="339">
        <f>IF(C31-E31&lt;0,E31-C31,"-")</f>
        <v>353275304</v>
      </c>
      <c r="D33" s="338" t="s">
        <v>568</v>
      </c>
      <c r="E33" s="339" t="str">
        <f>IF(C31-E31&gt;0,C31-E31,"-")</f>
        <v>-</v>
      </c>
      <c r="F33" s="790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24" t="s">
        <v>151</v>
      </c>
      <c r="E1" s="127" t="s">
        <v>155</v>
      </c>
    </row>
    <row r="3" spans="1:5">
      <c r="A3" s="133"/>
      <c r="B3" s="134"/>
      <c r="C3" s="133"/>
      <c r="D3" s="136"/>
      <c r="E3" s="134"/>
    </row>
    <row r="4" spans="1:5" ht="15.75">
      <c r="A4" s="81" t="str">
        <f ca="1">+KV_ÖSSZEFÜGGÉSEK!A5</f>
        <v>2019. évi előirányzat BEVÉTELEK</v>
      </c>
      <c r="B4" s="135"/>
      <c r="C4" s="143"/>
      <c r="D4" s="136"/>
      <c r="E4" s="134"/>
    </row>
    <row r="5" spans="1:5">
      <c r="A5" s="133"/>
      <c r="B5" s="134"/>
      <c r="C5" s="133"/>
      <c r="D5" s="136"/>
      <c r="E5" s="134"/>
    </row>
    <row r="6" spans="1:5">
      <c r="A6" s="133" t="s">
        <v>544</v>
      </c>
      <c r="B6" s="134">
        <f ca="1">+KV_1.1.sz.mell.!C67</f>
        <v>3863212748</v>
      </c>
      <c r="C6" s="133" t="s">
        <v>487</v>
      </c>
      <c r="D6" s="136">
        <f ca="1">+KV_2.1.sz.mell.!C18+KV_2.2.sz.mell.!C17</f>
        <v>3863212748</v>
      </c>
      <c r="E6" s="134">
        <f t="shared" ref="E6:E15" ca="1" si="0">+B6-D6</f>
        <v>0</v>
      </c>
    </row>
    <row r="7" spans="1:5">
      <c r="A7" s="133" t="s">
        <v>545</v>
      </c>
      <c r="B7" s="134">
        <f ca="1">+KV_1.1.sz.mell.!C91</f>
        <v>350000000</v>
      </c>
      <c r="C7" s="133" t="s">
        <v>488</v>
      </c>
      <c r="D7" s="136">
        <f ca="1">+KV_2.1.sz.mell.!C29+KV_2.2.sz.mell.!C30</f>
        <v>350000000</v>
      </c>
      <c r="E7" s="134">
        <f t="shared" ca="1" si="0"/>
        <v>0</v>
      </c>
    </row>
    <row r="8" spans="1:5">
      <c r="A8" s="133" t="s">
        <v>546</v>
      </c>
      <c r="B8" s="134">
        <f ca="1">+KV_1.1.sz.mell.!C92</f>
        <v>4213212748</v>
      </c>
      <c r="C8" s="133" t="s">
        <v>489</v>
      </c>
      <c r="D8" s="136">
        <f ca="1">+KV_2.1.sz.mell.!C30+KV_2.2.sz.mell.!C31</f>
        <v>4213212748</v>
      </c>
      <c r="E8" s="134">
        <f t="shared" ca="1" si="0"/>
        <v>0</v>
      </c>
    </row>
    <row r="9" spans="1:5">
      <c r="A9" s="133"/>
      <c r="B9" s="134"/>
      <c r="C9" s="133"/>
      <c r="D9" s="136"/>
      <c r="E9" s="134"/>
    </row>
    <row r="10" spans="1:5">
      <c r="A10" s="133"/>
      <c r="B10" s="134"/>
      <c r="C10" s="133"/>
      <c r="D10" s="136"/>
      <c r="E10" s="134"/>
    </row>
    <row r="11" spans="1:5" ht="15.75">
      <c r="A11" s="81" t="str">
        <f ca="1">+KV_ÖSSZEFÜGGÉSEK!A12</f>
        <v>2019. évi előirányzat KIADÁSOK</v>
      </c>
      <c r="B11" s="135"/>
      <c r="C11" s="143"/>
      <c r="D11" s="136"/>
      <c r="E11" s="134"/>
    </row>
    <row r="12" spans="1:5">
      <c r="A12" s="133"/>
      <c r="B12" s="134"/>
      <c r="C12" s="133"/>
      <c r="D12" s="136"/>
      <c r="E12" s="134"/>
    </row>
    <row r="13" spans="1:5">
      <c r="A13" s="133" t="s">
        <v>547</v>
      </c>
      <c r="B13" s="134">
        <f ca="1">+KV_1.1.sz.mell.!C133</f>
        <v>4213212748</v>
      </c>
      <c r="C13" s="133" t="s">
        <v>490</v>
      </c>
      <c r="D13" s="136">
        <f ca="1">+KV_2.1.sz.mell.!E18+KV_2.2.sz.mell.!E17</f>
        <v>4213212748</v>
      </c>
      <c r="E13" s="134">
        <f t="shared" ca="1" si="0"/>
        <v>0</v>
      </c>
    </row>
    <row r="14" spans="1:5">
      <c r="A14" s="133" t="s">
        <v>548</v>
      </c>
      <c r="B14" s="134">
        <f ca="1">+KV_1.1.sz.mell.!C158</f>
        <v>0</v>
      </c>
      <c r="C14" s="133" t="s">
        <v>491</v>
      </c>
      <c r="D14" s="136">
        <f ca="1">+KV_2.1.sz.mell.!E29+KV_2.2.sz.mell.!E30</f>
        <v>0</v>
      </c>
      <c r="E14" s="134">
        <f t="shared" ca="1" si="0"/>
        <v>0</v>
      </c>
    </row>
    <row r="15" spans="1:5">
      <c r="A15" s="133" t="s">
        <v>549</v>
      </c>
      <c r="B15" s="134">
        <f ca="1">+KV_1.1.sz.mell.!C159</f>
        <v>4213212748</v>
      </c>
      <c r="C15" s="133" t="s">
        <v>492</v>
      </c>
      <c r="D15" s="136">
        <f ca="1">+KV_2.1.sz.mell.!E30+KV_2.2.sz.mell.!E31</f>
        <v>4213212748</v>
      </c>
      <c r="E15" s="134">
        <f t="shared" ca="1" si="0"/>
        <v>0</v>
      </c>
    </row>
    <row r="16" spans="1:5">
      <c r="A16" s="125"/>
      <c r="B16" s="125"/>
      <c r="C16" s="133"/>
      <c r="D16" s="136"/>
      <c r="E16" s="126"/>
    </row>
    <row r="17" spans="1:5">
      <c r="A17" s="125"/>
      <c r="B17" s="125"/>
      <c r="C17" s="125"/>
      <c r="D17" s="125"/>
      <c r="E17" s="125"/>
    </row>
    <row r="18" spans="1:5">
      <c r="A18" s="125"/>
      <c r="B18" s="125"/>
      <c r="C18" s="125"/>
      <c r="D18" s="125"/>
      <c r="E18" s="125"/>
    </row>
    <row r="19" spans="1:5">
      <c r="A19" s="125"/>
      <c r="B19" s="125"/>
      <c r="C19" s="125"/>
      <c r="D19" s="125"/>
      <c r="E19" s="125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zoomScale="120" zoomScaleNormal="120" workbookViewId="0">
      <selection activeCell="D7" sqref="D7"/>
    </sheetView>
  </sheetViews>
  <sheetFormatPr defaultRowHeight="15"/>
  <cols>
    <col min="1" max="1" width="5.6640625" style="146" customWidth="1"/>
    <col min="2" max="2" width="35.6640625" style="146" customWidth="1"/>
    <col min="3" max="6" width="14" style="146" customWidth="1"/>
    <col min="7" max="16384" width="9.33203125" style="146"/>
  </cols>
  <sheetData>
    <row r="1" spans="1:7">
      <c r="A1" s="669"/>
      <c r="B1" s="669"/>
      <c r="C1" s="669"/>
      <c r="D1" s="669"/>
      <c r="E1" s="669"/>
      <c r="F1" s="669"/>
    </row>
    <row r="2" spans="1:7">
      <c r="A2" s="669"/>
      <c r="B2" s="780" t="str">
        <f ca="1">CONCATENATE("3. melléklet ",ALAPADATOK!A7," ",ALAPADATOK!B7," ",ALAPADATOK!C7," ",ALAPADATOK!D7," ",ALAPADATOK!E7," ",ALAPADATOK!F7," ",ALAPADATOK!G7," ",ALAPADATOK!H7)</f>
        <v>3. melléklet a … / 2019 ( … ) önkormányzati rendelethez</v>
      </c>
      <c r="C2" s="780"/>
      <c r="D2" s="780"/>
      <c r="E2" s="780"/>
      <c r="F2" s="780"/>
    </row>
    <row r="3" spans="1:7">
      <c r="A3" s="669"/>
      <c r="B3" s="669"/>
      <c r="C3" s="669"/>
      <c r="D3" s="669"/>
      <c r="E3" s="669"/>
      <c r="F3" s="669"/>
    </row>
    <row r="4" spans="1:7" ht="33.200000000000003" customHeight="1">
      <c r="A4" s="794" t="s">
        <v>694</v>
      </c>
      <c r="B4" s="794"/>
      <c r="C4" s="794"/>
      <c r="D4" s="794"/>
      <c r="E4" s="794"/>
      <c r="F4" s="794"/>
    </row>
    <row r="5" spans="1:7" ht="15.95" customHeight="1" thickBot="1">
      <c r="A5" s="670"/>
      <c r="B5" s="670"/>
      <c r="C5" s="795"/>
      <c r="D5" s="795"/>
      <c r="E5" s="802" t="str">
        <f ca="1">KV_2.2.sz.mell.!E2</f>
        <v/>
      </c>
      <c r="F5" s="802"/>
      <c r="G5" s="152"/>
    </row>
    <row r="6" spans="1:7" ht="63.2" customHeight="1">
      <c r="A6" s="798" t="s">
        <v>16</v>
      </c>
      <c r="B6" s="800" t="s">
        <v>197</v>
      </c>
      <c r="C6" s="800" t="s">
        <v>251</v>
      </c>
      <c r="D6" s="800"/>
      <c r="E6" s="800"/>
      <c r="F6" s="796" t="s">
        <v>502</v>
      </c>
    </row>
    <row r="7" spans="1:7" ht="15.75" thickBot="1">
      <c r="A7" s="799"/>
      <c r="B7" s="801"/>
      <c r="C7" s="475">
        <f ca="1">+LEFT(KV_ÖSSZEFÜGGÉSEK!A5,4)+1</f>
        <v>2020</v>
      </c>
      <c r="D7" s="475">
        <f ca="1">+C7+1</f>
        <v>2021</v>
      </c>
      <c r="E7" s="475">
        <f ca="1">+D7+1</f>
        <v>2022</v>
      </c>
      <c r="F7" s="797"/>
    </row>
    <row r="8" spans="1:7" ht="15.75" thickBot="1">
      <c r="A8" s="149"/>
      <c r="B8" s="150" t="s">
        <v>493</v>
      </c>
      <c r="C8" s="150" t="s">
        <v>494</v>
      </c>
      <c r="D8" s="150" t="s">
        <v>495</v>
      </c>
      <c r="E8" s="150" t="s">
        <v>497</v>
      </c>
      <c r="F8" s="151" t="s">
        <v>496</v>
      </c>
    </row>
    <row r="9" spans="1:7">
      <c r="A9" s="148" t="s">
        <v>18</v>
      </c>
      <c r="B9" s="165"/>
      <c r="C9" s="515"/>
      <c r="D9" s="515"/>
      <c r="E9" s="515"/>
      <c r="F9" s="516">
        <f>SUM(C9:E9)</f>
        <v>0</v>
      </c>
    </row>
    <row r="10" spans="1:7">
      <c r="A10" s="147" t="s">
        <v>19</v>
      </c>
      <c r="B10" s="166"/>
      <c r="C10" s="517"/>
      <c r="D10" s="517"/>
      <c r="E10" s="517"/>
      <c r="F10" s="518">
        <f>SUM(C10:E10)</f>
        <v>0</v>
      </c>
    </row>
    <row r="11" spans="1:7">
      <c r="A11" s="147" t="s">
        <v>20</v>
      </c>
      <c r="B11" s="166"/>
      <c r="C11" s="517"/>
      <c r="D11" s="517"/>
      <c r="E11" s="517"/>
      <c r="F11" s="518">
        <f>SUM(C11:E11)</f>
        <v>0</v>
      </c>
    </row>
    <row r="12" spans="1:7">
      <c r="A12" s="147" t="s">
        <v>21</v>
      </c>
      <c r="B12" s="166"/>
      <c r="C12" s="517"/>
      <c r="D12" s="517"/>
      <c r="E12" s="517"/>
      <c r="F12" s="518">
        <f>SUM(C12:E12)</f>
        <v>0</v>
      </c>
    </row>
    <row r="13" spans="1:7" ht="15.75" thickBot="1">
      <c r="A13" s="153" t="s">
        <v>22</v>
      </c>
      <c r="B13" s="167"/>
      <c r="C13" s="519"/>
      <c r="D13" s="519"/>
      <c r="E13" s="519"/>
      <c r="F13" s="518">
        <f>SUM(C13:E13)</f>
        <v>0</v>
      </c>
    </row>
    <row r="14" spans="1:7" s="465" customFormat="1" thickBot="1">
      <c r="A14" s="464" t="s">
        <v>23</v>
      </c>
      <c r="B14" s="154" t="s">
        <v>198</v>
      </c>
      <c r="C14" s="520">
        <f>SUM(C9:C13)</f>
        <v>0</v>
      </c>
      <c r="D14" s="520">
        <f>SUM(D9:D13)</f>
        <v>0</v>
      </c>
      <c r="E14" s="520">
        <f>SUM(E9:E13)</f>
        <v>0</v>
      </c>
      <c r="F14" s="521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2" sqref="C12"/>
    </sheetView>
  </sheetViews>
  <sheetFormatPr defaultRowHeight="15"/>
  <cols>
    <col min="1" max="1" width="5.6640625" style="146" customWidth="1"/>
    <col min="2" max="2" width="68.6640625" style="146" customWidth="1"/>
    <col min="3" max="3" width="19.5" style="146" customWidth="1"/>
    <col min="4" max="16384" width="9.33203125" style="146"/>
  </cols>
  <sheetData>
    <row r="1" spans="1:4">
      <c r="A1" s="669"/>
      <c r="B1" s="669"/>
      <c r="C1" s="669"/>
    </row>
    <row r="2" spans="1:4">
      <c r="A2" s="669"/>
      <c r="B2" s="780" t="str">
        <f ca="1">CONCATENATE("4. melléklet ",ALAPADATOK!A7," ",ALAPADATOK!B7," ",ALAPADATOK!C7," ",ALAPADATOK!D7," ",ALAPADATOK!E7," ",ALAPADATOK!F7," ",ALAPADATOK!G7," ",ALAPADATOK!H7)</f>
        <v>4. melléklet a … / 2019 ( … ) önkormányzati rendelethez</v>
      </c>
      <c r="C2" s="780"/>
    </row>
    <row r="3" spans="1:4">
      <c r="A3" s="669"/>
      <c r="B3" s="669"/>
      <c r="C3" s="669"/>
    </row>
    <row r="4" spans="1:4" ht="33.200000000000003" customHeight="1">
      <c r="A4" s="803" t="s">
        <v>695</v>
      </c>
      <c r="B4" s="803"/>
      <c r="C4" s="803"/>
    </row>
    <row r="5" spans="1:4" ht="15.95" customHeight="1" thickBot="1">
      <c r="A5" s="670"/>
      <c r="B5" s="670"/>
      <c r="C5" s="671" t="str">
        <f ca="1">KV_2.2.sz.mell.!E2</f>
        <v/>
      </c>
      <c r="D5" s="152"/>
    </row>
    <row r="6" spans="1:4" ht="26.45" customHeight="1" thickBot="1">
      <c r="A6" s="672" t="s">
        <v>16</v>
      </c>
      <c r="B6" s="673" t="s">
        <v>196</v>
      </c>
      <c r="C6" s="674" t="str">
        <f ca="1">+KV_1.1.sz.mell.!C8</f>
        <v>2019. évi előirányzat</v>
      </c>
    </row>
    <row r="7" spans="1:4" ht="15.75" thickBot="1">
      <c r="A7" s="168"/>
      <c r="B7" s="510" t="s">
        <v>493</v>
      </c>
      <c r="C7" s="511" t="s">
        <v>494</v>
      </c>
    </row>
    <row r="8" spans="1:4">
      <c r="A8" s="169" t="s">
        <v>18</v>
      </c>
      <c r="B8" s="353" t="s">
        <v>503</v>
      </c>
      <c r="C8" s="350">
        <v>1190000000</v>
      </c>
    </row>
    <row r="9" spans="1:4" ht="24.75">
      <c r="A9" s="170" t="s">
        <v>19</v>
      </c>
      <c r="B9" s="382" t="s">
        <v>248</v>
      </c>
      <c r="C9" s="351">
        <v>90000000</v>
      </c>
    </row>
    <row r="10" spans="1:4">
      <c r="A10" s="170" t="s">
        <v>20</v>
      </c>
      <c r="B10" s="383" t="s">
        <v>504</v>
      </c>
      <c r="C10" s="351"/>
    </row>
    <row r="11" spans="1:4" ht="24.75">
      <c r="A11" s="170" t="s">
        <v>21</v>
      </c>
      <c r="B11" s="383" t="s">
        <v>250</v>
      </c>
      <c r="C11" s="351"/>
    </row>
    <row r="12" spans="1:4">
      <c r="A12" s="171" t="s">
        <v>22</v>
      </c>
      <c r="B12" s="383" t="s">
        <v>249</v>
      </c>
      <c r="C12" s="352"/>
    </row>
    <row r="13" spans="1:4" ht="15.75" thickBot="1">
      <c r="A13" s="170" t="s">
        <v>23</v>
      </c>
      <c r="B13" s="384" t="s">
        <v>505</v>
      </c>
      <c r="C13" s="351"/>
    </row>
    <row r="14" spans="1:4" ht="15.75" thickBot="1">
      <c r="A14" s="804" t="s">
        <v>199</v>
      </c>
      <c r="B14" s="805"/>
      <c r="C14" s="172">
        <f>SUM(C8:C13)</f>
        <v>1280000000</v>
      </c>
    </row>
    <row r="15" spans="1:4" ht="23.25" customHeight="1">
      <c r="A15" s="806" t="s">
        <v>227</v>
      </c>
      <c r="B15" s="806"/>
      <c r="C15" s="806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1" sqref="C11"/>
    </sheetView>
  </sheetViews>
  <sheetFormatPr defaultRowHeight="15"/>
  <cols>
    <col min="1" max="1" width="5.6640625" style="146" customWidth="1"/>
    <col min="2" max="2" width="66.83203125" style="146" customWidth="1"/>
    <col min="3" max="3" width="27" style="146" customWidth="1"/>
    <col min="4" max="16384" width="9.33203125" style="146"/>
  </cols>
  <sheetData>
    <row r="1" spans="1:4">
      <c r="A1" s="669"/>
      <c r="B1" s="669"/>
      <c r="C1" s="669"/>
    </row>
    <row r="2" spans="1:4">
      <c r="A2" s="669"/>
      <c r="B2" s="780" t="str">
        <f ca="1">CONCATENATE("5. melléklet ",ALAPADATOK!A7," ",ALAPADATOK!B7," ",ALAPADATOK!C7," ",ALAPADATOK!D7," ",ALAPADATOK!E7," ",ALAPADATOK!F7," ",ALAPADATOK!G7," ",ALAPADATOK!H7)</f>
        <v>5. melléklet a … / 2019 ( … ) önkormányzati rendelethez</v>
      </c>
      <c r="C2" s="780"/>
    </row>
    <row r="3" spans="1:4">
      <c r="A3" s="669"/>
      <c r="B3" s="669"/>
      <c r="C3" s="669"/>
    </row>
    <row r="4" spans="1:4" ht="33.200000000000003" customHeight="1">
      <c r="A4" s="803" t="s">
        <v>696</v>
      </c>
      <c r="B4" s="803"/>
      <c r="C4" s="803"/>
    </row>
    <row r="5" spans="1:4" ht="15.95" customHeight="1" thickBot="1">
      <c r="A5" s="670"/>
      <c r="B5" s="670"/>
      <c r="C5" s="671" t="str">
        <f ca="1">KV_4.sz.mell.!C5</f>
        <v/>
      </c>
      <c r="D5" s="152"/>
    </row>
    <row r="6" spans="1:4" ht="26.45" customHeight="1" thickBot="1">
      <c r="A6" s="672" t="s">
        <v>16</v>
      </c>
      <c r="B6" s="673" t="s">
        <v>200</v>
      </c>
      <c r="C6" s="674" t="s">
        <v>226</v>
      </c>
    </row>
    <row r="7" spans="1:4" ht="15.75" thickBot="1">
      <c r="A7" s="168"/>
      <c r="B7" s="510" t="s">
        <v>493</v>
      </c>
      <c r="C7" s="511" t="s">
        <v>494</v>
      </c>
    </row>
    <row r="8" spans="1:4">
      <c r="A8" s="169" t="s">
        <v>18</v>
      </c>
      <c r="B8" s="176"/>
      <c r="C8" s="173"/>
    </row>
    <row r="9" spans="1:4">
      <c r="A9" s="170" t="s">
        <v>19</v>
      </c>
      <c r="B9" s="177"/>
      <c r="C9" s="174"/>
    </row>
    <row r="10" spans="1:4" ht="15.75" thickBot="1">
      <c r="A10" s="171" t="s">
        <v>20</v>
      </c>
      <c r="B10" s="178"/>
      <c r="C10" s="175"/>
    </row>
    <row r="11" spans="1:4" s="465" customFormat="1" ht="17.25" customHeight="1" thickBot="1">
      <c r="A11" s="466" t="s">
        <v>21</v>
      </c>
      <c r="B11" s="128" t="s">
        <v>201</v>
      </c>
      <c r="C11" s="172">
        <f>SUM(C8:C10)</f>
        <v>0</v>
      </c>
    </row>
    <row r="15" spans="1:4" ht="15.75">
      <c r="B15" s="122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G38"/>
  <sheetViews>
    <sheetView zoomScale="120" zoomScaleNormal="120" workbookViewId="0">
      <selection activeCell="A38" sqref="A38"/>
    </sheetView>
  </sheetViews>
  <sheetFormatPr defaultRowHeight="12.75"/>
  <cols>
    <col min="1" max="1" width="47.1640625" style="42" customWidth="1"/>
    <col min="2" max="2" width="13.5" style="41" customWidth="1"/>
    <col min="3" max="3" width="13.33203125" style="41" customWidth="1"/>
    <col min="4" max="4" width="11.6640625" style="41" customWidth="1"/>
    <col min="5" max="5" width="16.6640625" style="41" customWidth="1"/>
    <col min="6" max="6" width="18.83203125" style="54" customWidth="1"/>
    <col min="7" max="8" width="12.83203125" style="41" customWidth="1"/>
    <col min="9" max="9" width="13.83203125" style="41" customWidth="1"/>
    <col min="10" max="16384" width="9.33203125" style="41"/>
  </cols>
  <sheetData>
    <row r="1" spans="1:7">
      <c r="A1" s="640"/>
      <c r="B1" s="627"/>
      <c r="C1" s="627"/>
      <c r="D1" s="627"/>
      <c r="E1" s="627"/>
      <c r="F1" s="627"/>
    </row>
    <row r="2" spans="1:7" ht="18" customHeight="1">
      <c r="A2" s="640"/>
      <c r="B2" s="808" t="str">
        <f ca="1">CONCATENATE("6. melléklet ",ALAPADATOK!A7," ",ALAPADATOK!B7," ",ALAPADATOK!C7," ",ALAPADATOK!D7," ",ALAPADATOK!E7," ",ALAPADATOK!F7," ",ALAPADATOK!G7," ",ALAPADATOK!H7)</f>
        <v>6. melléklet a … / 2019 ( … ) önkormányzati rendelethez</v>
      </c>
      <c r="C2" s="809"/>
      <c r="D2" s="809"/>
      <c r="E2" s="809"/>
      <c r="F2" s="809"/>
    </row>
    <row r="3" spans="1:7">
      <c r="A3" s="640"/>
      <c r="B3" s="627"/>
      <c r="C3" s="627"/>
      <c r="D3" s="627"/>
      <c r="E3" s="627"/>
      <c r="F3" s="627"/>
    </row>
    <row r="4" spans="1:7" ht="25.5" customHeight="1">
      <c r="A4" s="807" t="s">
        <v>0</v>
      </c>
      <c r="B4" s="807"/>
      <c r="C4" s="807"/>
      <c r="D4" s="807"/>
      <c r="E4" s="807"/>
      <c r="F4" s="807"/>
    </row>
    <row r="5" spans="1:7" ht="22.5" customHeight="1" thickBot="1">
      <c r="A5" s="640"/>
      <c r="B5" s="627"/>
      <c r="C5" s="627"/>
      <c r="D5" s="627"/>
      <c r="E5" s="627"/>
      <c r="F5" s="641" t="str">
        <f ca="1">KV_5.sz.mell.!C5</f>
        <v/>
      </c>
    </row>
    <row r="6" spans="1:7" s="44" customFormat="1" ht="44.45" customHeight="1" thickBot="1">
      <c r="A6" s="642" t="s">
        <v>64</v>
      </c>
      <c r="B6" s="643" t="s">
        <v>65</v>
      </c>
      <c r="C6" s="643" t="s">
        <v>66</v>
      </c>
      <c r="D6" s="643" t="str">
        <f ca="1">+CONCATENATE("Felhasználás   ",LEFT(KV_ÖSSZEFÜGGÉSEK!A5,4)-1,". XII. 31-ig")</f>
        <v>Felhasználás   2018. XII. 31-ig</v>
      </c>
      <c r="E6" s="643" t="str">
        <f ca="1">+KV_1.1.sz.mell.!C8</f>
        <v>2019. évi előirányzat</v>
      </c>
      <c r="F6" s="644" t="s">
        <v>747</v>
      </c>
      <c r="G6" s="734" t="s">
        <v>741</v>
      </c>
    </row>
    <row r="7" spans="1:7" s="54" customFormat="1" ht="1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13" t="s">
        <v>562</v>
      </c>
      <c r="G7" s="735"/>
    </row>
    <row r="8" spans="1:7" ht="15.95" customHeight="1">
      <c r="A8" s="693" t="s">
        <v>716</v>
      </c>
      <c r="B8" s="692">
        <v>236365296</v>
      </c>
      <c r="C8" s="467" t="s">
        <v>717</v>
      </c>
      <c r="D8" s="25"/>
      <c r="E8" s="25">
        <v>236365296</v>
      </c>
      <c r="F8" s="731">
        <v>-20000000</v>
      </c>
      <c r="G8" s="736">
        <f>SUM(E8+F8)</f>
        <v>216365296</v>
      </c>
    </row>
    <row r="9" spans="1:7" ht="15.95" customHeight="1">
      <c r="A9" s="694" t="s">
        <v>698</v>
      </c>
      <c r="B9" s="25">
        <v>97503021</v>
      </c>
      <c r="C9" s="467" t="s">
        <v>717</v>
      </c>
      <c r="D9" s="25"/>
      <c r="E9" s="25">
        <v>97503021</v>
      </c>
      <c r="F9" s="732">
        <f t="shared" ref="F9:F20" si="0">B9-D9-E9</f>
        <v>0</v>
      </c>
      <c r="G9" s="736">
        <f t="shared" ref="G9:G30" si="1">SUM(E9+F9)</f>
        <v>97503021</v>
      </c>
    </row>
    <row r="10" spans="1:7" ht="33" customHeight="1">
      <c r="A10" s="694" t="s">
        <v>699</v>
      </c>
      <c r="B10" s="25">
        <v>226592645</v>
      </c>
      <c r="C10" s="467" t="s">
        <v>717</v>
      </c>
      <c r="D10" s="25"/>
      <c r="E10" s="25">
        <v>226592645</v>
      </c>
      <c r="F10" s="732">
        <f t="shared" si="0"/>
        <v>0</v>
      </c>
      <c r="G10" s="736">
        <f t="shared" si="1"/>
        <v>226592645</v>
      </c>
    </row>
    <row r="11" spans="1:7" ht="15.95" customHeight="1">
      <c r="A11" s="694" t="s">
        <v>700</v>
      </c>
      <c r="B11" s="25">
        <v>56848938</v>
      </c>
      <c r="C11" s="467" t="s">
        <v>717</v>
      </c>
      <c r="D11" s="25"/>
      <c r="E11" s="25">
        <v>56848938</v>
      </c>
      <c r="F11" s="732">
        <f t="shared" si="0"/>
        <v>0</v>
      </c>
      <c r="G11" s="736">
        <f t="shared" si="1"/>
        <v>56848938</v>
      </c>
    </row>
    <row r="12" spans="1:7" ht="15.95" customHeight="1">
      <c r="A12" s="694" t="s">
        <v>701</v>
      </c>
      <c r="B12" s="25">
        <v>17000000</v>
      </c>
      <c r="C12" s="467" t="s">
        <v>717</v>
      </c>
      <c r="D12" s="25"/>
      <c r="E12" s="25">
        <v>17000000</v>
      </c>
      <c r="F12" s="732">
        <f t="shared" si="0"/>
        <v>0</v>
      </c>
      <c r="G12" s="736">
        <f t="shared" si="1"/>
        <v>17000000</v>
      </c>
    </row>
    <row r="13" spans="1:7" ht="15.95" customHeight="1">
      <c r="A13" s="694" t="s">
        <v>702</v>
      </c>
      <c r="B13" s="25">
        <v>12247589</v>
      </c>
      <c r="C13" s="467" t="s">
        <v>717</v>
      </c>
      <c r="D13" s="25"/>
      <c r="E13" s="25">
        <v>12247589</v>
      </c>
      <c r="F13" s="732">
        <f t="shared" si="0"/>
        <v>0</v>
      </c>
      <c r="G13" s="736">
        <f t="shared" si="1"/>
        <v>12247589</v>
      </c>
    </row>
    <row r="14" spans="1:7" ht="15.95" customHeight="1">
      <c r="A14" s="694" t="s">
        <v>703</v>
      </c>
      <c r="B14" s="25">
        <v>20828000</v>
      </c>
      <c r="C14" s="467" t="s">
        <v>717</v>
      </c>
      <c r="D14" s="25"/>
      <c r="E14" s="25">
        <v>20828000</v>
      </c>
      <c r="F14" s="732">
        <f t="shared" si="0"/>
        <v>0</v>
      </c>
      <c r="G14" s="736">
        <f t="shared" si="1"/>
        <v>20828000</v>
      </c>
    </row>
    <row r="15" spans="1:7" ht="15.95" customHeight="1">
      <c r="A15" s="694" t="s">
        <v>705</v>
      </c>
      <c r="B15" s="25">
        <v>3285490</v>
      </c>
      <c r="C15" s="467" t="s">
        <v>717</v>
      </c>
      <c r="D15" s="25"/>
      <c r="E15" s="25">
        <v>3285490</v>
      </c>
      <c r="F15" s="732">
        <f t="shared" si="0"/>
        <v>0</v>
      </c>
      <c r="G15" s="736">
        <f t="shared" si="1"/>
        <v>3285490</v>
      </c>
    </row>
    <row r="16" spans="1:7" ht="15.95" customHeight="1">
      <c r="A16" s="694" t="s">
        <v>706</v>
      </c>
      <c r="B16" s="25">
        <v>12000000</v>
      </c>
      <c r="C16" s="467" t="s">
        <v>717</v>
      </c>
      <c r="D16" s="25"/>
      <c r="E16" s="25">
        <v>12000000</v>
      </c>
      <c r="F16" s="732">
        <f t="shared" si="0"/>
        <v>0</v>
      </c>
      <c r="G16" s="736">
        <f t="shared" si="1"/>
        <v>12000000</v>
      </c>
    </row>
    <row r="17" spans="1:7" ht="15.95" customHeight="1">
      <c r="A17" s="694" t="s">
        <v>707</v>
      </c>
      <c r="B17" s="25">
        <v>1000000</v>
      </c>
      <c r="C17" s="467" t="s">
        <v>722</v>
      </c>
      <c r="D17" s="25">
        <v>500000</v>
      </c>
      <c r="E17" s="25">
        <v>500000</v>
      </c>
      <c r="F17" s="732">
        <f t="shared" si="0"/>
        <v>0</v>
      </c>
      <c r="G17" s="736">
        <f t="shared" si="1"/>
        <v>500000</v>
      </c>
    </row>
    <row r="18" spans="1:7" ht="15.95" customHeight="1">
      <c r="A18" s="694" t="s">
        <v>708</v>
      </c>
      <c r="B18" s="25">
        <v>2350000</v>
      </c>
      <c r="C18" s="467" t="s">
        <v>722</v>
      </c>
      <c r="D18" s="25"/>
      <c r="E18" s="25">
        <v>2350000</v>
      </c>
      <c r="F18" s="732">
        <f t="shared" si="0"/>
        <v>0</v>
      </c>
      <c r="G18" s="736">
        <f t="shared" si="1"/>
        <v>2350000</v>
      </c>
    </row>
    <row r="19" spans="1:7" ht="15.95" customHeight="1">
      <c r="A19" s="694" t="s">
        <v>709</v>
      </c>
      <c r="B19" s="25">
        <v>79724238</v>
      </c>
      <c r="C19" s="467" t="s">
        <v>717</v>
      </c>
      <c r="D19" s="25"/>
      <c r="E19" s="25">
        <v>79724238</v>
      </c>
      <c r="F19" s="732">
        <f t="shared" si="0"/>
        <v>0</v>
      </c>
      <c r="G19" s="736">
        <f t="shared" si="1"/>
        <v>79724238</v>
      </c>
    </row>
    <row r="20" spans="1:7" ht="15.95" customHeight="1">
      <c r="A20" s="694" t="s">
        <v>710</v>
      </c>
      <c r="B20" s="25">
        <v>28768132</v>
      </c>
      <c r="C20" s="467" t="s">
        <v>717</v>
      </c>
      <c r="D20" s="25"/>
      <c r="E20" s="25">
        <v>28768132</v>
      </c>
      <c r="F20" s="732">
        <f t="shared" si="0"/>
        <v>0</v>
      </c>
      <c r="G20" s="736">
        <f t="shared" si="1"/>
        <v>28768132</v>
      </c>
    </row>
    <row r="21" spans="1:7" ht="15.95" customHeight="1">
      <c r="A21" s="694" t="s">
        <v>711</v>
      </c>
      <c r="B21" s="26">
        <v>4500000</v>
      </c>
      <c r="C21" s="467" t="s">
        <v>717</v>
      </c>
      <c r="D21" s="26"/>
      <c r="E21" s="26">
        <v>4500000</v>
      </c>
      <c r="F21" s="733">
        <v>-4500000</v>
      </c>
      <c r="G21" s="736">
        <f t="shared" si="1"/>
        <v>0</v>
      </c>
    </row>
    <row r="22" spans="1:7" ht="15.95" customHeight="1">
      <c r="A22" s="696" t="s">
        <v>748</v>
      </c>
      <c r="B22" s="26">
        <v>300000</v>
      </c>
      <c r="C22" s="467" t="s">
        <v>749</v>
      </c>
      <c r="D22" s="26"/>
      <c r="E22" s="26"/>
      <c r="F22" s="733">
        <v>300000</v>
      </c>
      <c r="G22" s="736">
        <f t="shared" si="1"/>
        <v>300000</v>
      </c>
    </row>
    <row r="23" spans="1:7" ht="15.95" customHeight="1">
      <c r="A23" s="696" t="s">
        <v>750</v>
      </c>
      <c r="B23" s="26">
        <v>3000000</v>
      </c>
      <c r="C23" s="467" t="s">
        <v>749</v>
      </c>
      <c r="D23" s="26"/>
      <c r="E23" s="26"/>
      <c r="F23" s="733">
        <v>3000000</v>
      </c>
      <c r="G23" s="736">
        <f t="shared" si="1"/>
        <v>3000000</v>
      </c>
    </row>
    <row r="24" spans="1:7" ht="15.95" customHeight="1">
      <c r="A24" s="696" t="s">
        <v>751</v>
      </c>
      <c r="B24" s="26">
        <v>143900</v>
      </c>
      <c r="C24" s="467" t="s">
        <v>749</v>
      </c>
      <c r="D24" s="26"/>
      <c r="E24" s="26"/>
      <c r="F24" s="733">
        <v>143900</v>
      </c>
      <c r="G24" s="736">
        <f t="shared" si="1"/>
        <v>143900</v>
      </c>
    </row>
    <row r="25" spans="1:7" ht="15.95" customHeight="1">
      <c r="A25" s="695" t="s">
        <v>715</v>
      </c>
      <c r="B25" s="26">
        <v>10000000</v>
      </c>
      <c r="C25" s="467" t="s">
        <v>717</v>
      </c>
      <c r="D25" s="26"/>
      <c r="E25" s="26">
        <v>10000000</v>
      </c>
      <c r="F25" s="733"/>
      <c r="G25" s="736">
        <f t="shared" si="1"/>
        <v>10000000</v>
      </c>
    </row>
    <row r="26" spans="1:7" ht="33" customHeight="1">
      <c r="A26" s="696" t="s">
        <v>718</v>
      </c>
      <c r="B26" s="26">
        <v>7500000</v>
      </c>
      <c r="C26" s="467" t="s">
        <v>717</v>
      </c>
      <c r="D26" s="26"/>
      <c r="E26" s="26">
        <v>7500000</v>
      </c>
      <c r="F26" s="733">
        <v>-7500000</v>
      </c>
      <c r="G26" s="736">
        <f t="shared" si="1"/>
        <v>0</v>
      </c>
    </row>
    <row r="27" spans="1:7" ht="33" customHeight="1">
      <c r="A27" s="694" t="s">
        <v>719</v>
      </c>
      <c r="B27" s="25">
        <v>100000000</v>
      </c>
      <c r="C27" s="467" t="s">
        <v>723</v>
      </c>
      <c r="D27" s="25"/>
      <c r="E27" s="25">
        <v>50000000</v>
      </c>
      <c r="F27" s="732">
        <v>-50000000</v>
      </c>
      <c r="G27" s="736">
        <f t="shared" si="1"/>
        <v>0</v>
      </c>
    </row>
    <row r="28" spans="1:7" ht="33" customHeight="1">
      <c r="A28" s="694" t="s">
        <v>720</v>
      </c>
      <c r="B28" s="25">
        <v>58773600</v>
      </c>
      <c r="C28" s="467" t="s">
        <v>717</v>
      </c>
      <c r="D28" s="25"/>
      <c r="E28" s="25">
        <v>58773600</v>
      </c>
      <c r="F28" s="732">
        <v>-58773600</v>
      </c>
      <c r="G28" s="736">
        <f t="shared" si="1"/>
        <v>0</v>
      </c>
    </row>
    <row r="29" spans="1:7" ht="23.25" customHeight="1" thickBot="1">
      <c r="A29" s="60" t="s">
        <v>721</v>
      </c>
      <c r="B29" s="26">
        <v>3000000</v>
      </c>
      <c r="C29" s="468" t="s">
        <v>717</v>
      </c>
      <c r="D29" s="26"/>
      <c r="E29" s="26">
        <v>3000000</v>
      </c>
      <c r="F29" s="733">
        <v>-3000000</v>
      </c>
      <c r="G29" s="737">
        <f t="shared" si="1"/>
        <v>0</v>
      </c>
    </row>
    <row r="30" spans="1:7" s="57" customFormat="1" ht="18" customHeight="1" thickBot="1">
      <c r="A30" s="184" t="s">
        <v>63</v>
      </c>
      <c r="B30" s="56">
        <f>SUM(B8:B29)</f>
        <v>981730849</v>
      </c>
      <c r="C30" s="116"/>
      <c r="D30" s="56">
        <f>SUM(D8:D29)</f>
        <v>500000</v>
      </c>
      <c r="E30" s="56">
        <f>SUM(E8:E29)</f>
        <v>927786949</v>
      </c>
      <c r="F30" s="56">
        <f>SUM(F8:F29)</f>
        <v>-140329700</v>
      </c>
      <c r="G30" s="738">
        <f t="shared" si="1"/>
        <v>787457249</v>
      </c>
    </row>
    <row r="31" spans="1:7" s="57" customFormat="1" ht="18" customHeight="1">
      <c r="A31" s="739"/>
      <c r="B31" s="740"/>
      <c r="C31" s="741"/>
      <c r="D31" s="740"/>
      <c r="E31" s="740"/>
      <c r="F31" s="740"/>
      <c r="G31" s="742"/>
    </row>
    <row r="32" spans="1:7" ht="13.5" thickBot="1"/>
    <row r="33" spans="1:7">
      <c r="A33" s="743" t="s">
        <v>711</v>
      </c>
      <c r="B33" s="745">
        <v>4500000</v>
      </c>
      <c r="C33" s="744">
        <v>2019</v>
      </c>
      <c r="D33" s="744"/>
      <c r="E33" s="744"/>
      <c r="F33" s="745">
        <v>4500000</v>
      </c>
      <c r="G33" s="746">
        <f t="shared" ref="G33:G38" si="2">SUM(E33+F33)</f>
        <v>4500000</v>
      </c>
    </row>
    <row r="34" spans="1:7" ht="24">
      <c r="A34" s="747" t="s">
        <v>718</v>
      </c>
      <c r="B34" s="749">
        <v>7500000</v>
      </c>
      <c r="C34" s="748">
        <v>2019</v>
      </c>
      <c r="D34" s="748"/>
      <c r="E34" s="748"/>
      <c r="F34" s="749">
        <v>7500000</v>
      </c>
      <c r="G34" s="750">
        <f t="shared" si="2"/>
        <v>7500000</v>
      </c>
    </row>
    <row r="35" spans="1:7" ht="24">
      <c r="A35" s="747" t="s">
        <v>719</v>
      </c>
      <c r="B35" s="749">
        <v>50000000</v>
      </c>
      <c r="C35" s="748">
        <v>2019</v>
      </c>
      <c r="D35" s="748"/>
      <c r="E35" s="748"/>
      <c r="F35" s="749">
        <v>50000000</v>
      </c>
      <c r="G35" s="750">
        <f t="shared" si="2"/>
        <v>50000000</v>
      </c>
    </row>
    <row r="36" spans="1:7" ht="24">
      <c r="A36" s="747" t="s">
        <v>720</v>
      </c>
      <c r="B36" s="749">
        <v>58773600</v>
      </c>
      <c r="C36" s="748">
        <v>2019</v>
      </c>
      <c r="D36" s="748"/>
      <c r="E36" s="748"/>
      <c r="F36" s="749">
        <v>58773600</v>
      </c>
      <c r="G36" s="750">
        <f t="shared" si="2"/>
        <v>58773600</v>
      </c>
    </row>
    <row r="37" spans="1:7" ht="24.75" thickBot="1">
      <c r="A37" s="751" t="s">
        <v>721</v>
      </c>
      <c r="B37" s="753">
        <v>3000000</v>
      </c>
      <c r="C37" s="752">
        <v>2019</v>
      </c>
      <c r="D37" s="752"/>
      <c r="E37" s="752"/>
      <c r="F37" s="753">
        <v>3000000</v>
      </c>
      <c r="G37" s="754">
        <f t="shared" si="2"/>
        <v>3000000</v>
      </c>
    </row>
    <row r="38" spans="1:7" ht="13.5" thickBot="1">
      <c r="A38" s="755" t="s">
        <v>752</v>
      </c>
      <c r="B38" s="758">
        <f>SUM(B33:B37)</f>
        <v>123773600</v>
      </c>
      <c r="C38" s="756"/>
      <c r="D38" s="756"/>
      <c r="E38" s="756"/>
      <c r="F38" s="757">
        <f>SUM(F33:F37)</f>
        <v>123773600</v>
      </c>
      <c r="G38" s="759">
        <f t="shared" si="2"/>
        <v>123773600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9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F13"/>
  <sheetViews>
    <sheetView zoomScale="90" zoomScaleNormal="90" workbookViewId="0">
      <selection activeCell="D6" sqref="D6"/>
    </sheetView>
  </sheetViews>
  <sheetFormatPr defaultRowHeight="12.75"/>
  <cols>
    <col min="1" max="1" width="60.6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>
      <c r="A1" s="640"/>
      <c r="B1" s="627"/>
      <c r="C1" s="627"/>
      <c r="D1" s="627"/>
      <c r="E1" s="627"/>
      <c r="F1" s="627"/>
    </row>
    <row r="2" spans="1:6" ht="21.2" customHeight="1">
      <c r="A2" s="640"/>
      <c r="B2" s="808" t="str">
        <f ca="1">CONCATENATE("7. melléklet ",ALAPADATOK!A7," ",ALAPADATOK!B7," ",ALAPADATOK!C7," ",ALAPADATOK!D7," ",ALAPADATOK!E7," ",ALAPADATOK!F7," ",ALAPADATOK!G7," ",ALAPADATOK!H7)</f>
        <v>7. melléklet a … / 2019 ( … ) önkormányzati rendelethez</v>
      </c>
      <c r="C2" s="808"/>
      <c r="D2" s="808"/>
      <c r="E2" s="808"/>
      <c r="F2" s="808"/>
    </row>
    <row r="3" spans="1:6">
      <c r="A3" s="640"/>
      <c r="B3" s="627"/>
      <c r="C3" s="627"/>
      <c r="D3" s="627"/>
      <c r="E3" s="627"/>
      <c r="F3" s="627"/>
    </row>
    <row r="4" spans="1:6" ht="24.75" customHeight="1">
      <c r="A4" s="807" t="s">
        <v>1</v>
      </c>
      <c r="B4" s="807"/>
      <c r="C4" s="807"/>
      <c r="D4" s="807"/>
      <c r="E4" s="807"/>
      <c r="F4" s="807"/>
    </row>
    <row r="5" spans="1:6" ht="23.25" customHeight="1" thickBot="1">
      <c r="A5" s="640"/>
      <c r="B5" s="627"/>
      <c r="C5" s="627"/>
      <c r="D5" s="627"/>
      <c r="E5" s="627"/>
      <c r="F5" s="641" t="str">
        <f ca="1">KV_6.sz.mell.!F5</f>
        <v/>
      </c>
    </row>
    <row r="6" spans="1:6" s="44" customFormat="1" ht="48.75" customHeight="1" thickBot="1">
      <c r="A6" s="642" t="s">
        <v>67</v>
      </c>
      <c r="B6" s="643" t="s">
        <v>746</v>
      </c>
      <c r="C6" s="643" t="s">
        <v>66</v>
      </c>
      <c r="D6" s="643" t="str">
        <f ca="1">+KV_6.sz.mell.!D6</f>
        <v>Felhasználás   2018. XII. 31-ig</v>
      </c>
      <c r="E6" s="643" t="str">
        <f ca="1">+KV_6.sz.mell.!E6</f>
        <v>2019. évi előirányzat</v>
      </c>
      <c r="F6" s="645" t="str">
        <f ca="1">+CONCATENATE(LEFT(KV_ÖSSZEFÜGGÉSEK!A5,4),". utáni szükséglet ",CHAR(10),"")</f>
        <v xml:space="preserve">2019. utáni szükséglet 
</v>
      </c>
    </row>
    <row r="7" spans="1:6" s="54" customFormat="1" ht="15.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14" t="s">
        <v>562</v>
      </c>
    </row>
    <row r="8" spans="1:6" ht="15.95" customHeight="1">
      <c r="A8" s="690" t="s">
        <v>697</v>
      </c>
      <c r="B8" s="58">
        <v>95133147</v>
      </c>
      <c r="C8" s="469" t="s">
        <v>717</v>
      </c>
      <c r="D8" s="58"/>
      <c r="E8" s="58">
        <v>95133147</v>
      </c>
      <c r="F8" s="59">
        <f>B8-D8-E8</f>
        <v>0</v>
      </c>
    </row>
    <row r="9" spans="1:6" ht="15.95" customHeight="1">
      <c r="A9" s="690" t="s">
        <v>704</v>
      </c>
      <c r="B9" s="58">
        <v>18471833</v>
      </c>
      <c r="C9" s="469" t="s">
        <v>717</v>
      </c>
      <c r="D9" s="58"/>
      <c r="E9" s="58">
        <v>18471833</v>
      </c>
      <c r="F9" s="59">
        <f>B9-D9-E9</f>
        <v>0</v>
      </c>
    </row>
    <row r="10" spans="1:6" ht="15.95" customHeight="1">
      <c r="A10" s="691" t="s">
        <v>712</v>
      </c>
      <c r="B10" s="58">
        <v>73007938</v>
      </c>
      <c r="C10" s="469" t="s">
        <v>717</v>
      </c>
      <c r="D10" s="58"/>
      <c r="E10" s="58">
        <v>73007938</v>
      </c>
      <c r="F10" s="59">
        <f>B10-D10-E10</f>
        <v>0</v>
      </c>
    </row>
    <row r="11" spans="1:6" ht="15.95" customHeight="1">
      <c r="A11" s="691" t="s">
        <v>713</v>
      </c>
      <c r="B11" s="58">
        <v>5126500</v>
      </c>
      <c r="C11" s="469" t="s">
        <v>717</v>
      </c>
      <c r="D11" s="58"/>
      <c r="E11" s="58">
        <v>5126500</v>
      </c>
      <c r="F11" s="59">
        <f>B11-D11-E11</f>
        <v>0</v>
      </c>
    </row>
    <row r="12" spans="1:6" ht="15.95" customHeight="1" thickBot="1">
      <c r="A12" s="691" t="s">
        <v>714</v>
      </c>
      <c r="B12" s="58">
        <v>19999560</v>
      </c>
      <c r="C12" s="469" t="s">
        <v>717</v>
      </c>
      <c r="D12" s="58"/>
      <c r="E12" s="58">
        <v>19999560</v>
      </c>
      <c r="F12" s="59">
        <f>B12-D12-E12</f>
        <v>0</v>
      </c>
    </row>
    <row r="13" spans="1:6" s="57" customFormat="1" ht="18" customHeight="1" thickBot="1">
      <c r="A13" s="184" t="s">
        <v>63</v>
      </c>
      <c r="B13" s="185">
        <f>SUM(B8:B12)</f>
        <v>211738978</v>
      </c>
      <c r="C13" s="117"/>
      <c r="D13" s="185">
        <f>SUM(D8:D12)</f>
        <v>0</v>
      </c>
      <c r="E13" s="185">
        <f>SUM(E8:E12)</f>
        <v>211738978</v>
      </c>
      <c r="F13" s="61">
        <f>SUM(F8:F12)</f>
        <v>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74"/>
  <sheetViews>
    <sheetView zoomScale="120" zoomScaleNormal="120" workbookViewId="0">
      <selection activeCell="J17" sqref="J17"/>
    </sheetView>
  </sheetViews>
  <sheetFormatPr defaultRowHeight="12.75"/>
  <cols>
    <col min="1" max="1" width="38.6640625" style="46" customWidth="1"/>
    <col min="2" max="5" width="13.83203125" style="46" customWidth="1"/>
    <col min="6" max="16384" width="9.33203125" style="46"/>
  </cols>
  <sheetData>
    <row r="1" spans="1:5" ht="15">
      <c r="A1" s="810" t="str">
        <f ca="1">CONCATENATE("8. melléklet ",ALAPADATOK!A7," ",ALAPADATOK!B7," ",ALAPADATOK!C7," ",ALAPADATOK!D7," ",ALAPADATOK!E7," ",ALAPADATOK!F7," ",ALAPADATOK!G7," ",ALAPADATOK!H7)</f>
        <v>8. melléklet a … / 2019 ( … ) önkormányzati rendelethez</v>
      </c>
      <c r="B1" s="811"/>
      <c r="C1" s="811"/>
      <c r="D1" s="811"/>
      <c r="E1" s="811"/>
    </row>
    <row r="2" spans="1:5" ht="11.1" customHeight="1">
      <c r="A2" s="656"/>
      <c r="B2" s="657"/>
      <c r="C2" s="657"/>
      <c r="D2" s="657"/>
      <c r="E2" s="657"/>
    </row>
    <row r="3" spans="1:5" ht="15.75">
      <c r="A3" s="836" t="s">
        <v>681</v>
      </c>
      <c r="B3" s="837"/>
      <c r="C3" s="837"/>
      <c r="D3" s="837"/>
      <c r="E3" s="837"/>
    </row>
    <row r="4" spans="1:5" ht="15.75">
      <c r="A4" s="836" t="s">
        <v>682</v>
      </c>
      <c r="B4" s="836"/>
      <c r="C4" s="836"/>
      <c r="D4" s="836"/>
      <c r="E4" s="836"/>
    </row>
    <row r="5" spans="1:5" ht="15.75">
      <c r="A5" s="559" t="s">
        <v>138</v>
      </c>
      <c r="B5" s="833"/>
      <c r="C5" s="833"/>
      <c r="D5" s="833"/>
      <c r="E5" s="833"/>
    </row>
    <row r="6" spans="1:5" ht="13.5" thickBot="1">
      <c r="A6" s="157"/>
      <c r="B6" s="157"/>
      <c r="C6" s="157"/>
      <c r="D6" s="834" t="str">
        <f ca="1">KV_7.sz.mell.!F5</f>
        <v/>
      </c>
      <c r="E6" s="834"/>
    </row>
    <row r="7" spans="1:5" ht="15.2" customHeight="1" thickBot="1">
      <c r="A7" s="646" t="s">
        <v>131</v>
      </c>
      <c r="B7" s="647" t="str">
        <f ca="1">CONCATENATE((LEFT(KV_ÖSSZEFÜGGÉSEK!A5,4)),".")</f>
        <v>2019.</v>
      </c>
      <c r="C7" s="647" t="str">
        <f ca="1">CONCATENATE((LEFT(KV_ÖSSZEFÜGGÉSEK!A5,4))+1,".")</f>
        <v>2020.</v>
      </c>
      <c r="D7" s="647" t="str">
        <f ca="1">CONCATENATE((LEFT(KV_ÖSSZEFÜGGÉSEK!A5,4))+1,". után")</f>
        <v>2020. után</v>
      </c>
      <c r="E7" s="648" t="s">
        <v>51</v>
      </c>
    </row>
    <row r="8" spans="1:5">
      <c r="A8" s="210" t="s">
        <v>132</v>
      </c>
      <c r="B8" s="82"/>
      <c r="C8" s="82"/>
      <c r="D8" s="82"/>
      <c r="E8" s="211">
        <f t="shared" ref="E8:E14" si="0">SUM(B8:D8)</f>
        <v>0</v>
      </c>
    </row>
    <row r="9" spans="1:5">
      <c r="A9" s="212" t="s">
        <v>145</v>
      </c>
      <c r="B9" s="83"/>
      <c r="C9" s="83"/>
      <c r="D9" s="83"/>
      <c r="E9" s="213">
        <f t="shared" si="0"/>
        <v>0</v>
      </c>
    </row>
    <row r="10" spans="1:5">
      <c r="A10" s="214" t="s">
        <v>133</v>
      </c>
      <c r="B10" s="84"/>
      <c r="C10" s="84"/>
      <c r="D10" s="84"/>
      <c r="E10" s="215">
        <f t="shared" si="0"/>
        <v>0</v>
      </c>
    </row>
    <row r="11" spans="1:5">
      <c r="A11" s="214" t="s">
        <v>147</v>
      </c>
      <c r="B11" s="84"/>
      <c r="C11" s="84"/>
      <c r="D11" s="84"/>
      <c r="E11" s="215">
        <f t="shared" si="0"/>
        <v>0</v>
      </c>
    </row>
    <row r="12" spans="1:5">
      <c r="A12" s="214" t="s">
        <v>134</v>
      </c>
      <c r="B12" s="84"/>
      <c r="C12" s="84"/>
      <c r="D12" s="84"/>
      <c r="E12" s="215">
        <f t="shared" si="0"/>
        <v>0</v>
      </c>
    </row>
    <row r="13" spans="1:5">
      <c r="A13" s="214" t="s">
        <v>135</v>
      </c>
      <c r="B13" s="84"/>
      <c r="C13" s="84"/>
      <c r="D13" s="84"/>
      <c r="E13" s="215">
        <f t="shared" si="0"/>
        <v>0</v>
      </c>
    </row>
    <row r="14" spans="1:5" ht="13.5" thickBot="1">
      <c r="A14" s="85"/>
      <c r="B14" s="86"/>
      <c r="C14" s="86"/>
      <c r="D14" s="86"/>
      <c r="E14" s="215">
        <f t="shared" si="0"/>
        <v>0</v>
      </c>
    </row>
    <row r="15" spans="1:5" ht="13.5" thickBot="1">
      <c r="A15" s="216" t="s">
        <v>137</v>
      </c>
      <c r="B15" s="217">
        <f>B8+SUM(B10:B14)</f>
        <v>0</v>
      </c>
      <c r="C15" s="217">
        <f>C8+SUM(C10:C14)</f>
        <v>0</v>
      </c>
      <c r="D15" s="217">
        <f>D8+SUM(D10:D14)</f>
        <v>0</v>
      </c>
      <c r="E15" s="218">
        <f>E8+SUM(E10:E14)</f>
        <v>0</v>
      </c>
    </row>
    <row r="16" spans="1:5" ht="13.5" thickBot="1">
      <c r="A16" s="50"/>
      <c r="B16" s="50"/>
      <c r="C16" s="50"/>
      <c r="D16" s="50"/>
      <c r="E16" s="50"/>
    </row>
    <row r="17" spans="1:5" ht="15.2" customHeight="1" thickBot="1">
      <c r="A17" s="207" t="s">
        <v>136</v>
      </c>
      <c r="B17" s="208" t="str">
        <f ca="1">+B7</f>
        <v>2019.</v>
      </c>
      <c r="C17" s="208" t="str">
        <f ca="1">+C7</f>
        <v>2020.</v>
      </c>
      <c r="D17" s="208" t="str">
        <f ca="1">+D7</f>
        <v>2020. után</v>
      </c>
      <c r="E17" s="209" t="s">
        <v>51</v>
      </c>
    </row>
    <row r="18" spans="1:5">
      <c r="A18" s="210" t="s">
        <v>141</v>
      </c>
      <c r="B18" s="82"/>
      <c r="C18" s="82"/>
      <c r="D18" s="82"/>
      <c r="E18" s="211">
        <f t="shared" ref="E18:E23" si="1">SUM(B18:D18)</f>
        <v>0</v>
      </c>
    </row>
    <row r="19" spans="1:5">
      <c r="A19" s="219" t="s">
        <v>142</v>
      </c>
      <c r="B19" s="84"/>
      <c r="C19" s="84"/>
      <c r="D19" s="84"/>
      <c r="E19" s="215">
        <f t="shared" si="1"/>
        <v>0</v>
      </c>
    </row>
    <row r="20" spans="1:5">
      <c r="A20" s="214" t="s">
        <v>143</v>
      </c>
      <c r="B20" s="84"/>
      <c r="C20" s="84"/>
      <c r="D20" s="84"/>
      <c r="E20" s="215">
        <f t="shared" si="1"/>
        <v>0</v>
      </c>
    </row>
    <row r="21" spans="1:5">
      <c r="A21" s="214" t="s">
        <v>144</v>
      </c>
      <c r="B21" s="84"/>
      <c r="C21" s="84"/>
      <c r="D21" s="84"/>
      <c r="E21" s="215">
        <f t="shared" si="1"/>
        <v>0</v>
      </c>
    </row>
    <row r="22" spans="1:5">
      <c r="A22" s="87"/>
      <c r="B22" s="84"/>
      <c r="C22" s="84"/>
      <c r="D22" s="84"/>
      <c r="E22" s="215">
        <f t="shared" si="1"/>
        <v>0</v>
      </c>
    </row>
    <row r="23" spans="1:5" ht="13.5" thickBot="1">
      <c r="A23" s="85"/>
      <c r="B23" s="86"/>
      <c r="C23" s="86"/>
      <c r="D23" s="86"/>
      <c r="E23" s="215">
        <f t="shared" si="1"/>
        <v>0</v>
      </c>
    </row>
    <row r="24" spans="1:5" ht="13.5" thickBot="1">
      <c r="A24" s="216" t="s">
        <v>53</v>
      </c>
      <c r="B24" s="217">
        <f>SUM(B18:B23)</f>
        <v>0</v>
      </c>
      <c r="C24" s="217">
        <f>SUM(C18:C23)</f>
        <v>0</v>
      </c>
      <c r="D24" s="217">
        <f>SUM(D18:D23)</f>
        <v>0</v>
      </c>
      <c r="E24" s="218">
        <f>SUM(E18:E23)</f>
        <v>0</v>
      </c>
    </row>
    <row r="25" spans="1:5">
      <c r="A25" s="206"/>
      <c r="B25" s="206"/>
      <c r="C25" s="206"/>
      <c r="D25" s="206"/>
      <c r="E25" s="206"/>
    </row>
    <row r="26" spans="1:5" ht="15.75">
      <c r="A26" s="559" t="s">
        <v>138</v>
      </c>
      <c r="B26" s="833"/>
      <c r="C26" s="833"/>
      <c r="D26" s="833"/>
      <c r="E26" s="833"/>
    </row>
    <row r="27" spans="1:5" ht="13.5" thickBot="1">
      <c r="A27" s="206"/>
      <c r="B27" s="206"/>
      <c r="C27" s="206"/>
      <c r="D27" s="835" t="str">
        <f ca="1">D6</f>
        <v/>
      </c>
      <c r="E27" s="835"/>
    </row>
    <row r="28" spans="1:5" ht="13.5" thickBot="1">
      <c r="A28" s="207" t="s">
        <v>131</v>
      </c>
      <c r="B28" s="208" t="str">
        <f ca="1">+B17</f>
        <v>2019.</v>
      </c>
      <c r="C28" s="208" t="str">
        <f ca="1">+C17</f>
        <v>2020.</v>
      </c>
      <c r="D28" s="208" t="str">
        <f ca="1">+D17</f>
        <v>2020. után</v>
      </c>
      <c r="E28" s="209" t="s">
        <v>51</v>
      </c>
    </row>
    <row r="29" spans="1:5">
      <c r="A29" s="210" t="s">
        <v>132</v>
      </c>
      <c r="B29" s="82"/>
      <c r="C29" s="82"/>
      <c r="D29" s="82"/>
      <c r="E29" s="211">
        <f t="shared" ref="E29:E35" si="2">SUM(B29:D29)</f>
        <v>0</v>
      </c>
    </row>
    <row r="30" spans="1:5">
      <c r="A30" s="212" t="s">
        <v>145</v>
      </c>
      <c r="B30" s="83"/>
      <c r="C30" s="83"/>
      <c r="D30" s="83"/>
      <c r="E30" s="213">
        <f t="shared" si="2"/>
        <v>0</v>
      </c>
    </row>
    <row r="31" spans="1:5">
      <c r="A31" s="214" t="s">
        <v>133</v>
      </c>
      <c r="B31" s="84"/>
      <c r="C31" s="84"/>
      <c r="D31" s="84"/>
      <c r="E31" s="215">
        <f t="shared" si="2"/>
        <v>0</v>
      </c>
    </row>
    <row r="32" spans="1:5">
      <c r="A32" s="214" t="s">
        <v>147</v>
      </c>
      <c r="B32" s="84"/>
      <c r="C32" s="84"/>
      <c r="D32" s="84"/>
      <c r="E32" s="215">
        <f t="shared" si="2"/>
        <v>0</v>
      </c>
    </row>
    <row r="33" spans="1:8">
      <c r="A33" s="214" t="s">
        <v>134</v>
      </c>
      <c r="B33" s="84"/>
      <c r="C33" s="84"/>
      <c r="D33" s="84"/>
      <c r="E33" s="215">
        <f t="shared" si="2"/>
        <v>0</v>
      </c>
    </row>
    <row r="34" spans="1:8">
      <c r="A34" s="214" t="s">
        <v>135</v>
      </c>
      <c r="B34" s="84"/>
      <c r="C34" s="84"/>
      <c r="D34" s="84"/>
      <c r="E34" s="215">
        <f t="shared" si="2"/>
        <v>0</v>
      </c>
    </row>
    <row r="35" spans="1:8" ht="13.5" thickBot="1">
      <c r="A35" s="85"/>
      <c r="B35" s="86"/>
      <c r="C35" s="86"/>
      <c r="D35" s="86"/>
      <c r="E35" s="215">
        <f t="shared" si="2"/>
        <v>0</v>
      </c>
    </row>
    <row r="36" spans="1:8" ht="13.5" thickBot="1">
      <c r="A36" s="216" t="s">
        <v>137</v>
      </c>
      <c r="B36" s="217">
        <f>B29+SUM(B31:B35)</f>
        <v>0</v>
      </c>
      <c r="C36" s="217">
        <f>C29+SUM(C31:C35)</f>
        <v>0</v>
      </c>
      <c r="D36" s="217">
        <f>D29+SUM(D31:D35)</f>
        <v>0</v>
      </c>
      <c r="E36" s="218">
        <f>E29+SUM(E31:E35)</f>
        <v>0</v>
      </c>
    </row>
    <row r="37" spans="1:8" ht="13.5" thickBot="1">
      <c r="A37" s="50"/>
      <c r="B37" s="50"/>
      <c r="C37" s="50"/>
      <c r="D37" s="50"/>
      <c r="E37" s="50"/>
    </row>
    <row r="38" spans="1:8" ht="13.5" thickBot="1">
      <c r="A38" s="207" t="s">
        <v>136</v>
      </c>
      <c r="B38" s="208" t="str">
        <f ca="1">+B28</f>
        <v>2019.</v>
      </c>
      <c r="C38" s="208" t="str">
        <f ca="1">+C28</f>
        <v>2020.</v>
      </c>
      <c r="D38" s="208" t="str">
        <f ca="1">+D28</f>
        <v>2020. után</v>
      </c>
      <c r="E38" s="209" t="s">
        <v>51</v>
      </c>
    </row>
    <row r="39" spans="1:8">
      <c r="A39" s="210" t="s">
        <v>141</v>
      </c>
      <c r="B39" s="82"/>
      <c r="C39" s="82"/>
      <c r="D39" s="82"/>
      <c r="E39" s="211">
        <f>SUM(B39:D39)</f>
        <v>0</v>
      </c>
    </row>
    <row r="40" spans="1:8">
      <c r="A40" s="219" t="s">
        <v>142</v>
      </c>
      <c r="B40" s="84"/>
      <c r="C40" s="84"/>
      <c r="D40" s="84"/>
      <c r="E40" s="215">
        <f>SUM(B40:D40)</f>
        <v>0</v>
      </c>
    </row>
    <row r="41" spans="1:8">
      <c r="A41" s="214" t="s">
        <v>143</v>
      </c>
      <c r="B41" s="84"/>
      <c r="C41" s="84"/>
      <c r="D41" s="84"/>
      <c r="E41" s="215">
        <f>SUM(B41:D41)</f>
        <v>0</v>
      </c>
    </row>
    <row r="42" spans="1:8">
      <c r="A42" s="214" t="s">
        <v>144</v>
      </c>
      <c r="B42" s="84"/>
      <c r="C42" s="84"/>
      <c r="D42" s="84"/>
      <c r="E42" s="215">
        <f>SUM(B42:D42)</f>
        <v>0</v>
      </c>
    </row>
    <row r="43" spans="1:8" ht="13.5" thickBot="1">
      <c r="A43" s="85"/>
      <c r="B43" s="86"/>
      <c r="C43" s="86"/>
      <c r="D43" s="86"/>
      <c r="E43" s="215">
        <f>SUM(B43:D43)</f>
        <v>0</v>
      </c>
    </row>
    <row r="44" spans="1:8" ht="13.5" thickBot="1">
      <c r="A44" s="216" t="s">
        <v>53</v>
      </c>
      <c r="B44" s="217">
        <f>SUM(B39:B43)</f>
        <v>0</v>
      </c>
      <c r="C44" s="217">
        <f>SUM(C39:C43)</f>
        <v>0</v>
      </c>
      <c r="D44" s="217">
        <f>SUM(D39:D43)</f>
        <v>0</v>
      </c>
      <c r="E44" s="218">
        <f>SUM(E39:E43)</f>
        <v>0</v>
      </c>
    </row>
    <row r="45" spans="1:8">
      <c r="A45" s="206"/>
      <c r="B45" s="206"/>
      <c r="C45" s="206"/>
      <c r="D45" s="206"/>
      <c r="E45" s="206"/>
    </row>
    <row r="46" spans="1:8" ht="14.25">
      <c r="A46" s="819" t="str">
        <f ca="1"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819"/>
      <c r="C46" s="819"/>
      <c r="D46" s="819"/>
      <c r="E46" s="819"/>
    </row>
    <row r="47" spans="1:8" ht="13.5" thickBot="1">
      <c r="A47" s="206"/>
      <c r="B47" s="206"/>
      <c r="C47" s="206"/>
      <c r="D47" s="206"/>
      <c r="E47" s="206"/>
    </row>
    <row r="48" spans="1:8" ht="13.5" thickBot="1">
      <c r="A48" s="824" t="s">
        <v>139</v>
      </c>
      <c r="B48" s="825"/>
      <c r="C48" s="826"/>
      <c r="D48" s="822" t="s">
        <v>565</v>
      </c>
      <c r="E48" s="823"/>
      <c r="H48" s="47"/>
    </row>
    <row r="49" spans="1:5">
      <c r="A49" s="827"/>
      <c r="B49" s="828"/>
      <c r="C49" s="829"/>
      <c r="D49" s="815"/>
      <c r="E49" s="816"/>
    </row>
    <row r="50" spans="1:5" ht="13.5" thickBot="1">
      <c r="A50" s="830"/>
      <c r="B50" s="831"/>
      <c r="C50" s="832"/>
      <c r="D50" s="817"/>
      <c r="E50" s="818"/>
    </row>
    <row r="51" spans="1:5" ht="13.5" thickBot="1">
      <c r="A51" s="812" t="s">
        <v>53</v>
      </c>
      <c r="B51" s="813"/>
      <c r="C51" s="814"/>
      <c r="D51" s="820">
        <f>SUM(D49:E50)</f>
        <v>0</v>
      </c>
      <c r="E51" s="821"/>
    </row>
    <row r="52" spans="1:5">
      <c r="A52" s="157"/>
      <c r="B52" s="157"/>
      <c r="C52" s="157"/>
      <c r="D52" s="157"/>
      <c r="E52" s="157"/>
    </row>
    <row r="53" spans="1:5">
      <c r="A53" s="157"/>
      <c r="B53" s="157"/>
      <c r="C53" s="157"/>
      <c r="D53" s="157"/>
      <c r="E53" s="157"/>
    </row>
    <row r="54" spans="1:5">
      <c r="A54" s="157"/>
      <c r="B54" s="157"/>
      <c r="C54" s="157"/>
      <c r="D54" s="157"/>
      <c r="E54" s="157"/>
    </row>
    <row r="55" spans="1:5">
      <c r="A55" s="157"/>
      <c r="B55" s="157"/>
      <c r="C55" s="157"/>
      <c r="D55" s="157"/>
      <c r="E55" s="157"/>
    </row>
    <row r="56" spans="1:5">
      <c r="A56" s="157"/>
      <c r="B56" s="157"/>
      <c r="C56" s="157"/>
      <c r="D56" s="157"/>
      <c r="E56" s="157"/>
    </row>
    <row r="57" spans="1:5">
      <c r="A57" s="157"/>
      <c r="B57" s="157"/>
      <c r="C57" s="157"/>
      <c r="D57" s="157"/>
      <c r="E57" s="157"/>
    </row>
    <row r="58" spans="1:5">
      <c r="A58" s="157"/>
      <c r="B58" s="157"/>
      <c r="C58" s="157"/>
      <c r="D58" s="157"/>
      <c r="E58" s="157"/>
    </row>
    <row r="59" spans="1:5">
      <c r="A59" s="157"/>
      <c r="B59" s="157"/>
      <c r="C59" s="157"/>
      <c r="D59" s="157"/>
      <c r="E59" s="157"/>
    </row>
    <row r="60" spans="1:5">
      <c r="A60" s="157"/>
      <c r="B60" s="157"/>
      <c r="C60" s="157"/>
      <c r="D60" s="157"/>
      <c r="E60" s="157"/>
    </row>
    <row r="61" spans="1:5">
      <c r="A61" s="157"/>
      <c r="B61" s="157"/>
      <c r="C61" s="157"/>
      <c r="D61" s="157"/>
      <c r="E61" s="157"/>
    </row>
    <row r="62" spans="1:5">
      <c r="A62" s="157"/>
      <c r="B62" s="157"/>
      <c r="C62" s="157"/>
      <c r="D62" s="157"/>
      <c r="E62" s="157"/>
    </row>
    <row r="63" spans="1:5">
      <c r="A63" s="157"/>
      <c r="B63" s="157"/>
      <c r="C63" s="157"/>
      <c r="D63" s="157"/>
      <c r="E63" s="157"/>
    </row>
    <row r="64" spans="1:5">
      <c r="A64" s="157"/>
      <c r="B64" s="157"/>
      <c r="C64" s="157"/>
      <c r="D64" s="157"/>
      <c r="E64" s="157"/>
    </row>
    <row r="65" spans="1:5">
      <c r="A65" s="157"/>
      <c r="B65" s="157"/>
      <c r="C65" s="157"/>
      <c r="D65" s="157"/>
      <c r="E65" s="157"/>
    </row>
    <row r="66" spans="1:5">
      <c r="A66" s="157"/>
      <c r="B66" s="157"/>
      <c r="C66" s="157"/>
      <c r="D66" s="157"/>
      <c r="E66" s="157"/>
    </row>
    <row r="67" spans="1:5">
      <c r="A67" s="157"/>
      <c r="B67" s="157"/>
      <c r="C67" s="157"/>
      <c r="D67" s="157"/>
      <c r="E67" s="157"/>
    </row>
    <row r="68" spans="1:5">
      <c r="A68" s="157"/>
      <c r="B68" s="157"/>
      <c r="C68" s="157"/>
      <c r="D68" s="157"/>
      <c r="E68" s="157"/>
    </row>
    <row r="69" spans="1:5">
      <c r="A69" s="157"/>
      <c r="B69" s="157"/>
      <c r="C69" s="157"/>
      <c r="D69" s="157"/>
      <c r="E69" s="157"/>
    </row>
    <row r="70" spans="1:5">
      <c r="A70" s="157"/>
      <c r="B70" s="157"/>
      <c r="C70" s="157"/>
      <c r="D70" s="157"/>
      <c r="E70" s="157"/>
    </row>
    <row r="71" spans="1:5">
      <c r="A71" s="157"/>
      <c r="B71" s="157"/>
      <c r="C71" s="157"/>
      <c r="D71" s="157"/>
      <c r="E71" s="157"/>
    </row>
    <row r="72" spans="1:5">
      <c r="A72" s="157"/>
      <c r="B72" s="157"/>
      <c r="C72" s="157"/>
      <c r="D72" s="157"/>
      <c r="E72" s="157"/>
    </row>
    <row r="73" spans="1:5">
      <c r="A73" s="157"/>
      <c r="B73" s="157"/>
      <c r="C73" s="157"/>
      <c r="D73" s="157"/>
      <c r="E73" s="157"/>
    </row>
    <row r="74" spans="1:5">
      <c r="A74" s="157"/>
      <c r="B74" s="157"/>
      <c r="C74" s="157"/>
      <c r="D74" s="157"/>
      <c r="E74" s="157"/>
    </row>
    <row r="75" spans="1:5">
      <c r="A75" s="157"/>
      <c r="B75" s="157"/>
      <c r="C75" s="157"/>
      <c r="D75" s="157"/>
      <c r="E75" s="157"/>
    </row>
    <row r="76" spans="1:5">
      <c r="A76" s="157"/>
      <c r="B76" s="157"/>
      <c r="C76" s="157"/>
      <c r="D76" s="157"/>
      <c r="E76" s="157"/>
    </row>
    <row r="77" spans="1:5">
      <c r="A77" s="157"/>
      <c r="B77" s="157"/>
      <c r="C77" s="157"/>
      <c r="D77" s="157"/>
      <c r="E77" s="157"/>
    </row>
    <row r="78" spans="1:5">
      <c r="A78" s="157"/>
      <c r="B78" s="157"/>
      <c r="C78" s="157"/>
      <c r="D78" s="157"/>
      <c r="E78" s="157"/>
    </row>
    <row r="79" spans="1:5">
      <c r="A79" s="157"/>
      <c r="B79" s="157"/>
      <c r="C79" s="157"/>
      <c r="D79" s="157"/>
      <c r="E79" s="157"/>
    </row>
    <row r="80" spans="1:5">
      <c r="A80" s="157"/>
      <c r="B80" s="157"/>
      <c r="C80" s="157"/>
      <c r="D80" s="157"/>
      <c r="E80" s="157"/>
    </row>
    <row r="81" spans="1:5">
      <c r="A81" s="157"/>
      <c r="B81" s="157"/>
      <c r="C81" s="157"/>
      <c r="D81" s="157"/>
      <c r="E81" s="157"/>
    </row>
    <row r="82" spans="1:5">
      <c r="A82" s="157"/>
      <c r="B82" s="157"/>
      <c r="C82" s="157"/>
      <c r="D82" s="157"/>
      <c r="E82" s="157"/>
    </row>
    <row r="83" spans="1:5">
      <c r="A83" s="157"/>
      <c r="B83" s="157"/>
      <c r="C83" s="157"/>
      <c r="D83" s="157"/>
      <c r="E83" s="157"/>
    </row>
    <row r="84" spans="1:5">
      <c r="A84" s="157"/>
      <c r="B84" s="157"/>
      <c r="C84" s="157"/>
      <c r="D84" s="157"/>
      <c r="E84" s="157"/>
    </row>
    <row r="85" spans="1:5">
      <c r="A85" s="157"/>
      <c r="B85" s="157"/>
      <c r="C85" s="157"/>
      <c r="D85" s="157"/>
      <c r="E85" s="157"/>
    </row>
    <row r="86" spans="1:5">
      <c r="A86" s="157"/>
      <c r="B86" s="157"/>
      <c r="C86" s="157"/>
      <c r="D86" s="157"/>
      <c r="E86" s="157"/>
    </row>
    <row r="87" spans="1:5">
      <c r="A87" s="157"/>
      <c r="B87" s="157"/>
      <c r="C87" s="157"/>
      <c r="D87" s="157"/>
      <c r="E87" s="157"/>
    </row>
    <row r="88" spans="1:5">
      <c r="A88" s="157"/>
      <c r="B88" s="157"/>
      <c r="C88" s="157"/>
      <c r="D88" s="157"/>
      <c r="E88" s="157"/>
    </row>
    <row r="89" spans="1:5">
      <c r="A89" s="157"/>
      <c r="B89" s="157"/>
      <c r="C89" s="157"/>
      <c r="D89" s="157"/>
      <c r="E89" s="157"/>
    </row>
    <row r="90" spans="1:5">
      <c r="A90" s="157"/>
      <c r="B90" s="157"/>
      <c r="C90" s="157"/>
      <c r="D90" s="157"/>
      <c r="E90" s="157"/>
    </row>
    <row r="91" spans="1:5">
      <c r="A91" s="157"/>
      <c r="B91" s="157"/>
      <c r="C91" s="157"/>
      <c r="D91" s="157"/>
      <c r="E91" s="157"/>
    </row>
    <row r="92" spans="1:5">
      <c r="A92" s="157"/>
      <c r="B92" s="157"/>
      <c r="C92" s="157"/>
      <c r="D92" s="157"/>
      <c r="E92" s="157"/>
    </row>
    <row r="93" spans="1:5">
      <c r="A93" s="157"/>
      <c r="B93" s="157"/>
      <c r="C93" s="157"/>
      <c r="D93" s="157"/>
      <c r="E93" s="157"/>
    </row>
    <row r="94" spans="1:5">
      <c r="A94" s="157"/>
      <c r="B94" s="157"/>
      <c r="C94" s="157"/>
      <c r="D94" s="157"/>
      <c r="E94" s="157"/>
    </row>
    <row r="95" spans="1:5">
      <c r="A95" s="157"/>
      <c r="B95" s="157"/>
      <c r="C95" s="157"/>
      <c r="D95" s="157"/>
      <c r="E95" s="157"/>
    </row>
    <row r="96" spans="1:5">
      <c r="A96" s="157"/>
      <c r="B96" s="157"/>
      <c r="C96" s="157"/>
      <c r="D96" s="157"/>
      <c r="E96" s="157"/>
    </row>
    <row r="97" spans="1:5">
      <c r="A97" s="157"/>
      <c r="B97" s="157"/>
      <c r="C97" s="157"/>
      <c r="D97" s="157"/>
      <c r="E97" s="157"/>
    </row>
    <row r="98" spans="1:5">
      <c r="A98" s="157"/>
      <c r="B98" s="157"/>
      <c r="C98" s="157"/>
      <c r="D98" s="157"/>
      <c r="E98" s="157"/>
    </row>
    <row r="99" spans="1:5">
      <c r="A99" s="157"/>
      <c r="B99" s="157"/>
      <c r="C99" s="157"/>
      <c r="D99" s="157"/>
      <c r="E99" s="157"/>
    </row>
    <row r="100" spans="1:5">
      <c r="A100" s="157"/>
      <c r="B100" s="157"/>
      <c r="C100" s="157"/>
      <c r="D100" s="157"/>
      <c r="E100" s="157"/>
    </row>
    <row r="101" spans="1:5">
      <c r="A101" s="157"/>
      <c r="B101" s="157"/>
      <c r="C101" s="157"/>
      <c r="D101" s="157"/>
      <c r="E101" s="157"/>
    </row>
    <row r="102" spans="1:5">
      <c r="A102" s="157"/>
      <c r="B102" s="157"/>
      <c r="C102" s="157"/>
      <c r="D102" s="157"/>
      <c r="E102" s="157"/>
    </row>
    <row r="103" spans="1:5">
      <c r="A103" s="157"/>
      <c r="B103" s="157"/>
      <c r="C103" s="157"/>
      <c r="D103" s="157"/>
      <c r="E103" s="157"/>
    </row>
    <row r="104" spans="1:5">
      <c r="A104" s="157"/>
      <c r="B104" s="157"/>
      <c r="C104" s="157"/>
      <c r="D104" s="157"/>
      <c r="E104" s="157"/>
    </row>
    <row r="105" spans="1:5">
      <c r="A105" s="157"/>
      <c r="B105" s="157"/>
      <c r="C105" s="157"/>
      <c r="D105" s="157"/>
      <c r="E105" s="157"/>
    </row>
    <row r="106" spans="1:5">
      <c r="A106" s="157"/>
      <c r="B106" s="157"/>
      <c r="C106" s="157"/>
      <c r="D106" s="157"/>
      <c r="E106" s="157"/>
    </row>
    <row r="107" spans="1:5">
      <c r="A107" s="157"/>
      <c r="B107" s="157"/>
      <c r="C107" s="157"/>
      <c r="D107" s="157"/>
      <c r="E107" s="157"/>
    </row>
    <row r="108" spans="1:5">
      <c r="A108" s="157"/>
      <c r="B108" s="157"/>
      <c r="C108" s="157"/>
      <c r="D108" s="157"/>
      <c r="E108" s="157"/>
    </row>
    <row r="109" spans="1:5">
      <c r="A109" s="157"/>
      <c r="B109" s="157"/>
      <c r="C109" s="157"/>
      <c r="D109" s="157"/>
      <c r="E109" s="157"/>
    </row>
    <row r="110" spans="1:5">
      <c r="A110" s="157"/>
      <c r="B110" s="157"/>
      <c r="C110" s="157"/>
      <c r="D110" s="157"/>
      <c r="E110" s="157"/>
    </row>
    <row r="111" spans="1:5">
      <c r="A111" s="157"/>
      <c r="B111" s="157"/>
      <c r="C111" s="157"/>
      <c r="D111" s="157"/>
      <c r="E111" s="157"/>
    </row>
    <row r="112" spans="1:5">
      <c r="A112" s="157"/>
      <c r="B112" s="157"/>
      <c r="C112" s="157"/>
      <c r="D112" s="157"/>
      <c r="E112" s="157"/>
    </row>
    <row r="113" spans="1:5">
      <c r="A113" s="157"/>
      <c r="B113" s="157"/>
      <c r="C113" s="157"/>
      <c r="D113" s="157"/>
      <c r="E113" s="157"/>
    </row>
    <row r="114" spans="1:5">
      <c r="A114" s="157"/>
      <c r="B114" s="157"/>
      <c r="C114" s="157"/>
      <c r="D114" s="157"/>
      <c r="E114" s="157"/>
    </row>
    <row r="115" spans="1:5">
      <c r="A115" s="157"/>
      <c r="B115" s="157"/>
      <c r="C115" s="157"/>
      <c r="D115" s="157"/>
      <c r="E115" s="157"/>
    </row>
    <row r="116" spans="1:5">
      <c r="A116" s="157"/>
      <c r="B116" s="157"/>
      <c r="C116" s="157"/>
      <c r="D116" s="157"/>
      <c r="E116" s="157"/>
    </row>
    <row r="117" spans="1:5">
      <c r="A117" s="157"/>
      <c r="B117" s="157"/>
      <c r="C117" s="157"/>
      <c r="D117" s="157"/>
      <c r="E117" s="157"/>
    </row>
    <row r="118" spans="1:5">
      <c r="A118" s="157"/>
      <c r="B118" s="157"/>
      <c r="C118" s="157"/>
      <c r="D118" s="157"/>
      <c r="E118" s="157"/>
    </row>
    <row r="119" spans="1:5">
      <c r="A119" s="157"/>
      <c r="B119" s="157"/>
      <c r="C119" s="157"/>
      <c r="D119" s="157"/>
      <c r="E119" s="157"/>
    </row>
    <row r="120" spans="1:5">
      <c r="A120" s="157"/>
      <c r="B120" s="157"/>
      <c r="C120" s="157"/>
      <c r="D120" s="157"/>
      <c r="E120" s="157"/>
    </row>
    <row r="121" spans="1:5">
      <c r="A121" s="157"/>
      <c r="B121" s="157"/>
      <c r="C121" s="157"/>
      <c r="D121" s="157"/>
      <c r="E121" s="157"/>
    </row>
    <row r="122" spans="1:5">
      <c r="A122" s="157"/>
      <c r="B122" s="157"/>
      <c r="C122" s="157"/>
      <c r="D122" s="157"/>
      <c r="E122" s="157"/>
    </row>
    <row r="123" spans="1:5">
      <c r="A123" s="157"/>
      <c r="B123" s="157"/>
      <c r="C123" s="157"/>
      <c r="D123" s="157"/>
      <c r="E123" s="157"/>
    </row>
    <row r="124" spans="1:5">
      <c r="A124" s="157"/>
      <c r="B124" s="157"/>
      <c r="C124" s="157"/>
      <c r="D124" s="157"/>
      <c r="E124" s="157"/>
    </row>
    <row r="125" spans="1:5">
      <c r="A125" s="157"/>
      <c r="B125" s="157"/>
      <c r="C125" s="157"/>
      <c r="D125" s="157"/>
      <c r="E125" s="157"/>
    </row>
    <row r="126" spans="1:5">
      <c r="A126" s="157"/>
      <c r="B126" s="157"/>
      <c r="C126" s="157"/>
      <c r="D126" s="157"/>
      <c r="E126" s="157"/>
    </row>
    <row r="127" spans="1:5">
      <c r="A127" s="157"/>
      <c r="B127" s="157"/>
      <c r="C127" s="157"/>
      <c r="D127" s="157"/>
      <c r="E127" s="157"/>
    </row>
    <row r="128" spans="1:5">
      <c r="A128" s="157"/>
      <c r="B128" s="157"/>
      <c r="C128" s="157"/>
      <c r="D128" s="157"/>
      <c r="E128" s="157"/>
    </row>
    <row r="129" spans="1:5">
      <c r="A129" s="157"/>
      <c r="B129" s="157"/>
      <c r="C129" s="157"/>
      <c r="D129" s="157"/>
      <c r="E129" s="157"/>
    </row>
    <row r="130" spans="1:5">
      <c r="A130" s="157"/>
      <c r="B130" s="157"/>
      <c r="C130" s="157"/>
      <c r="D130" s="157"/>
      <c r="E130" s="157"/>
    </row>
    <row r="131" spans="1:5">
      <c r="A131" s="157"/>
      <c r="B131" s="157"/>
      <c r="C131" s="157"/>
      <c r="D131" s="157"/>
      <c r="E131" s="157"/>
    </row>
    <row r="132" spans="1:5">
      <c r="A132" s="157"/>
      <c r="B132" s="157"/>
      <c r="C132" s="157"/>
      <c r="D132" s="157"/>
      <c r="E132" s="157"/>
    </row>
    <row r="133" spans="1:5">
      <c r="A133" s="157"/>
      <c r="B133" s="157"/>
      <c r="C133" s="157"/>
      <c r="D133" s="157"/>
      <c r="E133" s="157"/>
    </row>
    <row r="134" spans="1:5">
      <c r="A134" s="157"/>
      <c r="B134" s="157"/>
      <c r="C134" s="157"/>
      <c r="D134" s="157"/>
      <c r="E134" s="157"/>
    </row>
    <row r="135" spans="1:5">
      <c r="A135" s="157"/>
      <c r="B135" s="157"/>
      <c r="C135" s="157"/>
      <c r="D135" s="157"/>
      <c r="E135" s="157"/>
    </row>
    <row r="136" spans="1:5">
      <c r="A136" s="157"/>
      <c r="B136" s="157"/>
      <c r="C136" s="157"/>
      <c r="D136" s="157"/>
      <c r="E136" s="157"/>
    </row>
    <row r="137" spans="1:5">
      <c r="A137" s="157"/>
      <c r="B137" s="157"/>
      <c r="C137" s="157"/>
      <c r="D137" s="157"/>
      <c r="E137" s="157"/>
    </row>
    <row r="138" spans="1:5">
      <c r="A138" s="157"/>
      <c r="B138" s="157"/>
      <c r="C138" s="157"/>
      <c r="D138" s="157"/>
      <c r="E138" s="157"/>
    </row>
    <row r="139" spans="1:5">
      <c r="A139" s="157"/>
      <c r="B139" s="157"/>
      <c r="C139" s="157"/>
      <c r="D139" s="157"/>
      <c r="E139" s="157"/>
    </row>
    <row r="140" spans="1:5">
      <c r="A140" s="157"/>
      <c r="B140" s="157"/>
      <c r="C140" s="157"/>
      <c r="D140" s="157"/>
      <c r="E140" s="157"/>
    </row>
    <row r="141" spans="1:5">
      <c r="A141" s="157"/>
      <c r="B141" s="157"/>
      <c r="C141" s="157"/>
      <c r="D141" s="157"/>
      <c r="E141" s="157"/>
    </row>
    <row r="142" spans="1:5">
      <c r="A142" s="157"/>
      <c r="B142" s="157"/>
      <c r="C142" s="157"/>
      <c r="D142" s="157"/>
      <c r="E142" s="157"/>
    </row>
    <row r="143" spans="1:5">
      <c r="A143" s="157"/>
      <c r="B143" s="157"/>
      <c r="C143" s="157"/>
      <c r="D143" s="157"/>
      <c r="E143" s="157"/>
    </row>
    <row r="144" spans="1:5">
      <c r="A144" s="157"/>
      <c r="B144" s="157"/>
      <c r="C144" s="157"/>
      <c r="D144" s="157"/>
      <c r="E144" s="157"/>
    </row>
    <row r="145" spans="1:5">
      <c r="A145" s="157"/>
      <c r="B145" s="157"/>
      <c r="C145" s="157"/>
      <c r="D145" s="157"/>
      <c r="E145" s="157"/>
    </row>
    <row r="146" spans="1:5">
      <c r="A146" s="157"/>
      <c r="B146" s="157"/>
      <c r="C146" s="157"/>
      <c r="D146" s="157"/>
      <c r="E146" s="157"/>
    </row>
    <row r="147" spans="1:5">
      <c r="A147" s="157"/>
      <c r="B147" s="157"/>
      <c r="C147" s="157"/>
      <c r="D147" s="157"/>
      <c r="E147" s="157"/>
    </row>
    <row r="148" spans="1:5">
      <c r="A148" s="157"/>
      <c r="B148" s="157"/>
      <c r="C148" s="157"/>
      <c r="D148" s="157"/>
      <c r="E148" s="157"/>
    </row>
    <row r="149" spans="1:5">
      <c r="A149" s="157"/>
      <c r="B149" s="157"/>
      <c r="C149" s="157"/>
      <c r="D149" s="157"/>
      <c r="E149" s="157"/>
    </row>
    <row r="150" spans="1:5">
      <c r="A150" s="157"/>
      <c r="B150" s="157"/>
      <c r="C150" s="157"/>
      <c r="D150" s="157"/>
      <c r="E150" s="157"/>
    </row>
    <row r="151" spans="1:5">
      <c r="A151" s="157"/>
      <c r="B151" s="157"/>
      <c r="C151" s="157"/>
      <c r="D151" s="157"/>
      <c r="E151" s="157"/>
    </row>
    <row r="152" spans="1:5">
      <c r="A152" s="157"/>
      <c r="B152" s="157"/>
      <c r="C152" s="157"/>
      <c r="D152" s="157"/>
      <c r="E152" s="157"/>
    </row>
    <row r="153" spans="1:5">
      <c r="A153" s="157"/>
      <c r="B153" s="157"/>
      <c r="C153" s="157"/>
      <c r="D153" s="157"/>
      <c r="E153" s="157"/>
    </row>
    <row r="154" spans="1:5">
      <c r="A154" s="157"/>
      <c r="B154" s="157"/>
      <c r="C154" s="157"/>
      <c r="D154" s="157"/>
      <c r="E154" s="157"/>
    </row>
    <row r="155" spans="1:5">
      <c r="A155" s="157"/>
      <c r="B155" s="157"/>
      <c r="C155" s="157"/>
      <c r="D155" s="157"/>
      <c r="E155" s="157"/>
    </row>
    <row r="156" spans="1:5">
      <c r="A156" s="157"/>
      <c r="B156" s="157"/>
      <c r="C156" s="157"/>
      <c r="D156" s="157"/>
      <c r="E156" s="157"/>
    </row>
    <row r="157" spans="1:5">
      <c r="A157" s="157"/>
      <c r="B157" s="157"/>
      <c r="C157" s="157"/>
      <c r="D157" s="157"/>
      <c r="E157" s="157"/>
    </row>
    <row r="158" spans="1:5">
      <c r="A158" s="157"/>
      <c r="B158" s="157"/>
      <c r="C158" s="157"/>
      <c r="D158" s="157"/>
      <c r="E158" s="157"/>
    </row>
    <row r="159" spans="1:5">
      <c r="A159" s="157"/>
      <c r="B159" s="157"/>
      <c r="C159" s="157"/>
      <c r="D159" s="157"/>
      <c r="E159" s="157"/>
    </row>
    <row r="160" spans="1:5">
      <c r="A160" s="157"/>
      <c r="B160" s="157"/>
      <c r="C160" s="157"/>
      <c r="D160" s="157"/>
      <c r="E160" s="157"/>
    </row>
    <row r="161" spans="1:5">
      <c r="A161" s="157"/>
      <c r="B161" s="157"/>
      <c r="C161" s="157"/>
      <c r="D161" s="157"/>
      <c r="E161" s="157"/>
    </row>
    <row r="162" spans="1:5">
      <c r="A162" s="157"/>
      <c r="B162" s="157"/>
      <c r="C162" s="157"/>
      <c r="D162" s="157"/>
      <c r="E162" s="157"/>
    </row>
    <row r="163" spans="1:5">
      <c r="A163" s="157"/>
      <c r="B163" s="157"/>
      <c r="C163" s="157"/>
      <c r="D163" s="157"/>
      <c r="E163" s="157"/>
    </row>
    <row r="164" spans="1:5">
      <c r="A164" s="157"/>
      <c r="B164" s="157"/>
      <c r="C164" s="157"/>
      <c r="D164" s="157"/>
      <c r="E164" s="157"/>
    </row>
    <row r="165" spans="1:5">
      <c r="A165" s="157"/>
      <c r="B165" s="157"/>
      <c r="C165" s="157"/>
      <c r="D165" s="157"/>
      <c r="E165" s="157"/>
    </row>
    <row r="166" spans="1:5">
      <c r="A166" s="157"/>
      <c r="B166" s="157"/>
      <c r="C166" s="157"/>
      <c r="D166" s="157"/>
      <c r="E166" s="157"/>
    </row>
    <row r="167" spans="1:5">
      <c r="A167" s="157"/>
      <c r="B167" s="157"/>
      <c r="C167" s="157"/>
      <c r="D167" s="157"/>
      <c r="E167" s="157"/>
    </row>
    <row r="168" spans="1:5">
      <c r="A168" s="157"/>
      <c r="B168" s="157"/>
      <c r="C168" s="157"/>
      <c r="D168" s="157"/>
      <c r="E168" s="157"/>
    </row>
    <row r="169" spans="1:5">
      <c r="A169" s="157"/>
      <c r="B169" s="157"/>
      <c r="C169" s="157"/>
      <c r="D169" s="157"/>
      <c r="E169" s="157"/>
    </row>
    <row r="170" spans="1:5">
      <c r="A170" s="157"/>
      <c r="B170" s="157"/>
      <c r="C170" s="157"/>
      <c r="D170" s="157"/>
      <c r="E170" s="157"/>
    </row>
    <row r="171" spans="1:5">
      <c r="A171" s="157"/>
      <c r="B171" s="157"/>
      <c r="C171" s="157"/>
      <c r="D171" s="157"/>
      <c r="E171" s="157"/>
    </row>
    <row r="172" spans="1:5">
      <c r="A172" s="157"/>
      <c r="B172" s="157"/>
      <c r="C172" s="157"/>
      <c r="D172" s="157"/>
      <c r="E172" s="157"/>
    </row>
    <row r="173" spans="1:5">
      <c r="A173" s="157"/>
      <c r="B173" s="157"/>
      <c r="C173" s="157"/>
      <c r="D173" s="157"/>
      <c r="E173" s="157"/>
    </row>
    <row r="174" spans="1:5">
      <c r="A174" s="157"/>
      <c r="B174" s="157"/>
      <c r="C174" s="157"/>
      <c r="D174" s="157"/>
      <c r="E174" s="157"/>
    </row>
  </sheetData>
  <sheetProtection sheet="1"/>
  <mergeCells count="16">
    <mergeCell ref="B5:E5"/>
    <mergeCell ref="B26:E26"/>
    <mergeCell ref="D6:E6"/>
    <mergeCell ref="D27:E27"/>
    <mergeCell ref="A3:E3"/>
    <mergeCell ref="A4:E4"/>
    <mergeCell ref="A1:E1"/>
    <mergeCell ref="A51:C51"/>
    <mergeCell ref="D49:E49"/>
    <mergeCell ref="D50:E50"/>
    <mergeCell ref="A46:E46"/>
    <mergeCell ref="D51:E51"/>
    <mergeCell ref="D48:E48"/>
    <mergeCell ref="A48:C48"/>
    <mergeCell ref="A49:C49"/>
    <mergeCell ref="A50:C50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79"/>
  <sheetViews>
    <sheetView zoomScale="120" zoomScaleNormal="120" zoomScaleSheetLayoutView="85" workbookViewId="0">
      <selection activeCell="D5" sqref="D5:E5"/>
    </sheetView>
  </sheetViews>
  <sheetFormatPr defaultRowHeight="12.75"/>
  <cols>
    <col min="1" max="1" width="19.5" style="387" customWidth="1"/>
    <col min="2" max="2" width="72" style="388" customWidth="1"/>
    <col min="3" max="3" width="25" style="389" customWidth="1"/>
    <col min="4" max="4" width="14.5" style="389" customWidth="1"/>
    <col min="5" max="5" width="17" style="389" customWidth="1"/>
    <col min="6" max="16384" width="9.33203125" style="3"/>
  </cols>
  <sheetData>
    <row r="1" spans="1:5" s="2" customFormat="1" ht="16.5" customHeight="1" thickBot="1">
      <c r="A1" s="598"/>
      <c r="B1" s="599"/>
      <c r="C1" s="593" t="str">
        <f ca="1">CONCATENATE("9.1. melléklet ",ALAPADATOK!A7," ",ALAPADATOK!B7," ",ALAPADATOK!C7," ",ALAPADATOK!D7," ",ALAPADATOK!E7," ",ALAPADATOK!F7," ",ALAPADATOK!G7," ",ALAPADATOK!H7)</f>
        <v>9.1. melléklet a … / 2019 ( … ) önkormányzati rendelethez</v>
      </c>
      <c r="D1" s="593"/>
      <c r="E1" s="593"/>
    </row>
    <row r="2" spans="1:5" s="88" customFormat="1" ht="21.2" customHeight="1">
      <c r="A2" s="600" t="s">
        <v>61</v>
      </c>
      <c r="B2" s="601" t="str">
        <f ca="1">CONCATENATE(ALAPADATOK!A3)</f>
        <v>DABAS ÖNKORMÁNYZATA</v>
      </c>
      <c r="C2" s="602" t="s">
        <v>54</v>
      </c>
      <c r="D2" s="702"/>
      <c r="E2" s="702"/>
    </row>
    <row r="3" spans="1:5" s="88" customFormat="1" ht="16.5" thickBot="1">
      <c r="A3" s="603" t="s">
        <v>203</v>
      </c>
      <c r="B3" s="604" t="s">
        <v>398</v>
      </c>
      <c r="C3" s="605" t="s">
        <v>54</v>
      </c>
      <c r="D3" s="703"/>
      <c r="E3" s="703"/>
    </row>
    <row r="4" spans="1:5" s="89" customFormat="1" ht="15.95" customHeight="1" thickBot="1">
      <c r="A4" s="606"/>
      <c r="B4" s="606"/>
      <c r="C4" s="607" t="str">
        <f ca="1">KV_7.sz.mell.!F5</f>
        <v/>
      </c>
      <c r="D4" s="607"/>
      <c r="E4" s="607"/>
    </row>
    <row r="5" spans="1:5" ht="23.25" customHeight="1" thickBot="1">
      <c r="A5" s="608" t="s">
        <v>205</v>
      </c>
      <c r="B5" s="609" t="s">
        <v>563</v>
      </c>
      <c r="C5" s="610" t="s">
        <v>55</v>
      </c>
      <c r="D5" s="610" t="s">
        <v>743</v>
      </c>
      <c r="E5" s="610" t="s">
        <v>744</v>
      </c>
    </row>
    <row r="6" spans="1:5" s="62" customFormat="1" ht="20.25" customHeight="1" thickBot="1">
      <c r="A6" s="611"/>
      <c r="B6" s="612" t="s">
        <v>493</v>
      </c>
      <c r="C6" s="613" t="s">
        <v>494</v>
      </c>
      <c r="D6" s="613" t="s">
        <v>494</v>
      </c>
      <c r="E6" s="613" t="s">
        <v>494</v>
      </c>
    </row>
    <row r="7" spans="1:5" s="62" customFormat="1" ht="15.95" customHeight="1" thickBot="1">
      <c r="A7" s="614"/>
      <c r="B7" s="615" t="s">
        <v>56</v>
      </c>
      <c r="C7" s="616"/>
      <c r="D7" s="616"/>
      <c r="E7" s="616"/>
    </row>
    <row r="8" spans="1:5" s="62" customFormat="1" ht="12" customHeight="1" thickBot="1">
      <c r="A8" s="32" t="s">
        <v>18</v>
      </c>
      <c r="B8" s="21" t="s">
        <v>252</v>
      </c>
      <c r="C8" s="294">
        <f>+C9+C10+C11+C12+C13+C14</f>
        <v>905656407</v>
      </c>
      <c r="D8" s="294">
        <f>+D9+D10+D11+D12+D13+D14</f>
        <v>0</v>
      </c>
      <c r="E8" s="294">
        <f>SUM(C8:D8)</f>
        <v>905656407</v>
      </c>
    </row>
    <row r="9" spans="1:5" s="90" customFormat="1" ht="12" customHeight="1">
      <c r="A9" s="432" t="s">
        <v>98</v>
      </c>
      <c r="B9" s="413" t="s">
        <v>253</v>
      </c>
      <c r="C9" s="297">
        <v>172534022</v>
      </c>
      <c r="D9" s="297"/>
      <c r="E9" s="706">
        <f t="shared" ref="E9:E72" si="0">SUM(C9:D9)</f>
        <v>172534022</v>
      </c>
    </row>
    <row r="10" spans="1:5" s="91" customFormat="1" ht="12" customHeight="1">
      <c r="A10" s="433" t="s">
        <v>99</v>
      </c>
      <c r="B10" s="414" t="s">
        <v>254</v>
      </c>
      <c r="C10" s="296">
        <v>437309484</v>
      </c>
      <c r="D10" s="296"/>
      <c r="E10" s="707">
        <f t="shared" si="0"/>
        <v>437309484</v>
      </c>
    </row>
    <row r="11" spans="1:5" s="91" customFormat="1" ht="12" customHeight="1">
      <c r="A11" s="433" t="s">
        <v>100</v>
      </c>
      <c r="B11" s="414" t="s">
        <v>550</v>
      </c>
      <c r="C11" s="296">
        <v>275225961</v>
      </c>
      <c r="D11" s="296"/>
      <c r="E11" s="707">
        <f t="shared" si="0"/>
        <v>275225961</v>
      </c>
    </row>
    <row r="12" spans="1:5" s="91" customFormat="1" ht="12" customHeight="1">
      <c r="A12" s="433" t="s">
        <v>101</v>
      </c>
      <c r="B12" s="414" t="s">
        <v>256</v>
      </c>
      <c r="C12" s="296">
        <v>20586940</v>
      </c>
      <c r="D12" s="296"/>
      <c r="E12" s="707">
        <f t="shared" si="0"/>
        <v>20586940</v>
      </c>
    </row>
    <row r="13" spans="1:5" s="91" customFormat="1" ht="12" customHeight="1">
      <c r="A13" s="433" t="s">
        <v>148</v>
      </c>
      <c r="B13" s="414" t="s">
        <v>506</v>
      </c>
      <c r="C13" s="296"/>
      <c r="D13" s="296"/>
      <c r="E13" s="704">
        <f t="shared" si="0"/>
        <v>0</v>
      </c>
    </row>
    <row r="14" spans="1:5" s="90" customFormat="1" ht="12" customHeight="1" thickBot="1">
      <c r="A14" s="434" t="s">
        <v>102</v>
      </c>
      <c r="B14" s="553" t="s">
        <v>576</v>
      </c>
      <c r="C14" s="296"/>
      <c r="D14" s="296"/>
      <c r="E14" s="705">
        <f t="shared" si="0"/>
        <v>0</v>
      </c>
    </row>
    <row r="15" spans="1:5" s="90" customFormat="1" ht="12" customHeight="1" thickBot="1">
      <c r="A15" s="32" t="s">
        <v>19</v>
      </c>
      <c r="B15" s="289" t="s">
        <v>257</v>
      </c>
      <c r="C15" s="294">
        <f>+C16+C17+C18+C19+C20</f>
        <v>4300000</v>
      </c>
      <c r="D15" s="294">
        <f>+D16+D17+D18+D19+D20</f>
        <v>6335494</v>
      </c>
      <c r="E15" s="294">
        <f t="shared" si="0"/>
        <v>10635494</v>
      </c>
    </row>
    <row r="16" spans="1:5" s="90" customFormat="1" ht="12" customHeight="1">
      <c r="A16" s="432" t="s">
        <v>104</v>
      </c>
      <c r="B16" s="413" t="s">
        <v>258</v>
      </c>
      <c r="C16" s="297"/>
      <c r="D16" s="297"/>
      <c r="E16" s="706">
        <f t="shared" si="0"/>
        <v>0</v>
      </c>
    </row>
    <row r="17" spans="1:5" s="90" customFormat="1" ht="12" customHeight="1">
      <c r="A17" s="433" t="s">
        <v>105</v>
      </c>
      <c r="B17" s="414" t="s">
        <v>259</v>
      </c>
      <c r="C17" s="296"/>
      <c r="D17" s="296"/>
      <c r="E17" s="707">
        <f t="shared" si="0"/>
        <v>0</v>
      </c>
    </row>
    <row r="18" spans="1:5" s="90" customFormat="1" ht="12" customHeight="1">
      <c r="A18" s="433" t="s">
        <v>106</v>
      </c>
      <c r="B18" s="414" t="s">
        <v>422</v>
      </c>
      <c r="C18" s="296"/>
      <c r="D18" s="296"/>
      <c r="E18" s="707">
        <f t="shared" si="0"/>
        <v>0</v>
      </c>
    </row>
    <row r="19" spans="1:5" s="90" customFormat="1" ht="12" customHeight="1">
      <c r="A19" s="433" t="s">
        <v>107</v>
      </c>
      <c r="B19" s="414" t="s">
        <v>423</v>
      </c>
      <c r="C19" s="296"/>
      <c r="D19" s="296"/>
      <c r="E19" s="707">
        <f t="shared" si="0"/>
        <v>0</v>
      </c>
    </row>
    <row r="20" spans="1:5" s="90" customFormat="1" ht="12" customHeight="1">
      <c r="A20" s="433" t="s">
        <v>108</v>
      </c>
      <c r="B20" s="414" t="s">
        <v>260</v>
      </c>
      <c r="C20" s="296">
        <v>4300000</v>
      </c>
      <c r="D20" s="296">
        <v>6335494</v>
      </c>
      <c r="E20" s="707">
        <f t="shared" si="0"/>
        <v>10635494</v>
      </c>
    </row>
    <row r="21" spans="1:5" s="91" customFormat="1" ht="12" customHeight="1" thickBot="1">
      <c r="A21" s="434" t="s">
        <v>117</v>
      </c>
      <c r="B21" s="553" t="s">
        <v>577</v>
      </c>
      <c r="C21" s="298"/>
      <c r="D21" s="298"/>
      <c r="E21" s="708">
        <f t="shared" si="0"/>
        <v>0</v>
      </c>
    </row>
    <row r="22" spans="1:5" s="91" customFormat="1" ht="12" customHeight="1" thickBot="1">
      <c r="A22" s="32" t="s">
        <v>20</v>
      </c>
      <c r="B22" s="21" t="s">
        <v>262</v>
      </c>
      <c r="C22" s="294">
        <f>+C23+C24+C25+C26+C27</f>
        <v>384801977</v>
      </c>
      <c r="D22" s="294">
        <f>+D23+D24+D25+D26+D27</f>
        <v>0</v>
      </c>
      <c r="E22" s="294">
        <f t="shared" si="0"/>
        <v>384801977</v>
      </c>
    </row>
    <row r="23" spans="1:5" s="91" customFormat="1" ht="12" customHeight="1">
      <c r="A23" s="432" t="s">
        <v>87</v>
      </c>
      <c r="B23" s="413" t="s">
        <v>263</v>
      </c>
      <c r="C23" s="297"/>
      <c r="D23" s="297"/>
      <c r="E23" s="706">
        <f t="shared" si="0"/>
        <v>0</v>
      </c>
    </row>
    <row r="24" spans="1:5" s="90" customFormat="1" ht="12" customHeight="1">
      <c r="A24" s="433" t="s">
        <v>88</v>
      </c>
      <c r="B24" s="414" t="s">
        <v>264</v>
      </c>
      <c r="C24" s="296"/>
      <c r="D24" s="296"/>
      <c r="E24" s="707">
        <f t="shared" si="0"/>
        <v>0</v>
      </c>
    </row>
    <row r="25" spans="1:5" s="91" customFormat="1" ht="12" customHeight="1">
      <c r="A25" s="433" t="s">
        <v>89</v>
      </c>
      <c r="B25" s="414" t="s">
        <v>424</v>
      </c>
      <c r="C25" s="296"/>
      <c r="D25" s="296"/>
      <c r="E25" s="707">
        <f t="shared" si="0"/>
        <v>0</v>
      </c>
    </row>
    <row r="26" spans="1:5" s="91" customFormat="1" ht="12" customHeight="1">
      <c r="A26" s="433" t="s">
        <v>90</v>
      </c>
      <c r="B26" s="414" t="s">
        <v>425</v>
      </c>
      <c r="C26" s="296"/>
      <c r="D26" s="296"/>
      <c r="E26" s="707">
        <f t="shared" si="0"/>
        <v>0</v>
      </c>
    </row>
    <row r="27" spans="1:5" s="91" customFormat="1" ht="12" customHeight="1">
      <c r="A27" s="433" t="s">
        <v>171</v>
      </c>
      <c r="B27" s="414" t="s">
        <v>265</v>
      </c>
      <c r="C27" s="296">
        <v>384801977</v>
      </c>
      <c r="D27" s="296"/>
      <c r="E27" s="707">
        <f t="shared" si="0"/>
        <v>384801977</v>
      </c>
    </row>
    <row r="28" spans="1:5" s="91" customFormat="1" ht="12" customHeight="1" thickBot="1">
      <c r="A28" s="434" t="s">
        <v>172</v>
      </c>
      <c r="B28" s="553" t="s">
        <v>569</v>
      </c>
      <c r="C28" s="554"/>
      <c r="D28" s="554"/>
      <c r="E28" s="708"/>
    </row>
    <row r="29" spans="1:5" s="91" customFormat="1" ht="12" customHeight="1" thickBot="1">
      <c r="A29" s="32" t="s">
        <v>173</v>
      </c>
      <c r="B29" s="21" t="s">
        <v>560</v>
      </c>
      <c r="C29" s="300">
        <f>+C30+C34+C35+C36</f>
        <v>1190000000</v>
      </c>
      <c r="D29" s="300">
        <f>+D30+D34+D35+D36</f>
        <v>0</v>
      </c>
      <c r="E29" s="294">
        <f t="shared" si="0"/>
        <v>1190000000</v>
      </c>
    </row>
    <row r="30" spans="1:5" s="91" customFormat="1" ht="12" customHeight="1">
      <c r="A30" s="432" t="s">
        <v>268</v>
      </c>
      <c r="B30" s="413" t="s">
        <v>555</v>
      </c>
      <c r="C30" s="408">
        <f>+C31+C32+C33</f>
        <v>954000000</v>
      </c>
      <c r="D30" s="408"/>
      <c r="E30" s="706">
        <f t="shared" si="0"/>
        <v>954000000</v>
      </c>
    </row>
    <row r="31" spans="1:5" s="91" customFormat="1" ht="12" customHeight="1">
      <c r="A31" s="433" t="s">
        <v>269</v>
      </c>
      <c r="B31" s="414" t="s">
        <v>556</v>
      </c>
      <c r="C31" s="296">
        <v>2000000</v>
      </c>
      <c r="D31" s="296"/>
      <c r="E31" s="707">
        <f t="shared" si="0"/>
        <v>2000000</v>
      </c>
    </row>
    <row r="32" spans="1:5" s="91" customFormat="1" ht="12" customHeight="1">
      <c r="A32" s="433" t="s">
        <v>270</v>
      </c>
      <c r="B32" s="414" t="s">
        <v>557</v>
      </c>
      <c r="C32" s="296">
        <v>950000000</v>
      </c>
      <c r="D32" s="296"/>
      <c r="E32" s="707">
        <f t="shared" si="0"/>
        <v>950000000</v>
      </c>
    </row>
    <row r="33" spans="1:5" s="91" customFormat="1" ht="12" customHeight="1">
      <c r="A33" s="433" t="s">
        <v>271</v>
      </c>
      <c r="B33" s="414" t="s">
        <v>558</v>
      </c>
      <c r="C33" s="296">
        <v>2000000</v>
      </c>
      <c r="D33" s="296"/>
      <c r="E33" s="707">
        <f t="shared" si="0"/>
        <v>2000000</v>
      </c>
    </row>
    <row r="34" spans="1:5" s="91" customFormat="1" ht="12" customHeight="1">
      <c r="A34" s="433" t="s">
        <v>552</v>
      </c>
      <c r="B34" s="414" t="s">
        <v>272</v>
      </c>
      <c r="C34" s="296">
        <v>105000000</v>
      </c>
      <c r="D34" s="296"/>
      <c r="E34" s="707">
        <f t="shared" si="0"/>
        <v>105000000</v>
      </c>
    </row>
    <row r="35" spans="1:5" s="91" customFormat="1" ht="12" customHeight="1">
      <c r="A35" s="433" t="s">
        <v>553</v>
      </c>
      <c r="B35" s="414" t="s">
        <v>273</v>
      </c>
      <c r="C35" s="296">
        <v>131000000</v>
      </c>
      <c r="D35" s="296"/>
      <c r="E35" s="707">
        <f t="shared" si="0"/>
        <v>131000000</v>
      </c>
    </row>
    <row r="36" spans="1:5" s="91" customFormat="1" ht="12" customHeight="1" thickBot="1">
      <c r="A36" s="434" t="s">
        <v>554</v>
      </c>
      <c r="B36" s="509" t="s">
        <v>274</v>
      </c>
      <c r="C36" s="298"/>
      <c r="D36" s="298"/>
      <c r="E36" s="708">
        <f t="shared" si="0"/>
        <v>0</v>
      </c>
    </row>
    <row r="37" spans="1:5" s="91" customFormat="1" ht="12" customHeight="1" thickBot="1">
      <c r="A37" s="32" t="s">
        <v>22</v>
      </c>
      <c r="B37" s="21" t="s">
        <v>434</v>
      </c>
      <c r="C37" s="294">
        <f>SUM(C38:C48)</f>
        <v>154789198</v>
      </c>
      <c r="D37" s="294">
        <f>SUM(D38:D48)</f>
        <v>0</v>
      </c>
      <c r="E37" s="294">
        <f t="shared" si="0"/>
        <v>154789198</v>
      </c>
    </row>
    <row r="38" spans="1:5" s="91" customFormat="1" ht="12" customHeight="1">
      <c r="A38" s="432" t="s">
        <v>91</v>
      </c>
      <c r="B38" s="413" t="s">
        <v>277</v>
      </c>
      <c r="C38" s="297"/>
      <c r="D38" s="297"/>
      <c r="E38" s="706">
        <f t="shared" si="0"/>
        <v>0</v>
      </c>
    </row>
    <row r="39" spans="1:5" s="91" customFormat="1" ht="12" customHeight="1">
      <c r="A39" s="433" t="s">
        <v>92</v>
      </c>
      <c r="B39" s="414" t="s">
        <v>278</v>
      </c>
      <c r="C39" s="296">
        <v>113639000</v>
      </c>
      <c r="D39" s="296"/>
      <c r="E39" s="707">
        <f t="shared" si="0"/>
        <v>113639000</v>
      </c>
    </row>
    <row r="40" spans="1:5" s="91" customFormat="1" ht="12" customHeight="1">
      <c r="A40" s="433" t="s">
        <v>93</v>
      </c>
      <c r="B40" s="414" t="s">
        <v>279</v>
      </c>
      <c r="C40" s="296">
        <v>12000000</v>
      </c>
      <c r="D40" s="296"/>
      <c r="E40" s="707">
        <f t="shared" si="0"/>
        <v>12000000</v>
      </c>
    </row>
    <row r="41" spans="1:5" s="91" customFormat="1" ht="12" customHeight="1">
      <c r="A41" s="433" t="s">
        <v>175</v>
      </c>
      <c r="B41" s="414" t="s">
        <v>280</v>
      </c>
      <c r="C41" s="296"/>
      <c r="D41" s="296"/>
      <c r="E41" s="707">
        <f t="shared" si="0"/>
        <v>0</v>
      </c>
    </row>
    <row r="42" spans="1:5" s="91" customFormat="1" ht="12" customHeight="1">
      <c r="A42" s="433" t="s">
        <v>176</v>
      </c>
      <c r="B42" s="414" t="s">
        <v>281</v>
      </c>
      <c r="C42" s="296">
        <v>8000000</v>
      </c>
      <c r="D42" s="296"/>
      <c r="E42" s="707">
        <f t="shared" si="0"/>
        <v>8000000</v>
      </c>
    </row>
    <row r="43" spans="1:5" s="91" customFormat="1" ht="12" customHeight="1">
      <c r="A43" s="433" t="s">
        <v>177</v>
      </c>
      <c r="B43" s="414" t="s">
        <v>282</v>
      </c>
      <c r="C43" s="296">
        <v>20150198</v>
      </c>
      <c r="D43" s="296"/>
      <c r="E43" s="707">
        <f t="shared" si="0"/>
        <v>20150198</v>
      </c>
    </row>
    <row r="44" spans="1:5" s="91" customFormat="1" ht="12" customHeight="1">
      <c r="A44" s="433" t="s">
        <v>178</v>
      </c>
      <c r="B44" s="414" t="s">
        <v>283</v>
      </c>
      <c r="C44" s="296"/>
      <c r="D44" s="296"/>
      <c r="E44" s="707">
        <f t="shared" si="0"/>
        <v>0</v>
      </c>
    </row>
    <row r="45" spans="1:5" s="91" customFormat="1" ht="12" customHeight="1">
      <c r="A45" s="433" t="s">
        <v>179</v>
      </c>
      <c r="B45" s="414" t="s">
        <v>559</v>
      </c>
      <c r="C45" s="296">
        <v>1000000</v>
      </c>
      <c r="D45" s="296"/>
      <c r="E45" s="707">
        <f t="shared" si="0"/>
        <v>1000000</v>
      </c>
    </row>
    <row r="46" spans="1:5" s="91" customFormat="1" ht="12" customHeight="1">
      <c r="A46" s="433" t="s">
        <v>275</v>
      </c>
      <c r="B46" s="414" t="s">
        <v>285</v>
      </c>
      <c r="C46" s="299"/>
      <c r="D46" s="299"/>
      <c r="E46" s="707">
        <f t="shared" si="0"/>
        <v>0</v>
      </c>
    </row>
    <row r="47" spans="1:5" s="91" customFormat="1" ht="12" customHeight="1">
      <c r="A47" s="434" t="s">
        <v>276</v>
      </c>
      <c r="B47" s="415" t="s">
        <v>436</v>
      </c>
      <c r="C47" s="400"/>
      <c r="D47" s="400"/>
      <c r="E47" s="707">
        <f t="shared" si="0"/>
        <v>0</v>
      </c>
    </row>
    <row r="48" spans="1:5" s="91" customFormat="1" ht="12" customHeight="1" thickBot="1">
      <c r="A48" s="434" t="s">
        <v>435</v>
      </c>
      <c r="B48" s="553" t="s">
        <v>578</v>
      </c>
      <c r="C48" s="556"/>
      <c r="D48" s="556"/>
      <c r="E48" s="708">
        <f t="shared" si="0"/>
        <v>0</v>
      </c>
    </row>
    <row r="49" spans="1:5" s="91" customFormat="1" ht="12" customHeight="1" thickBot="1">
      <c r="A49" s="32" t="s">
        <v>23</v>
      </c>
      <c r="B49" s="21" t="s">
        <v>287</v>
      </c>
      <c r="C49" s="294">
        <f>SUM(C50:C54)</f>
        <v>40000000</v>
      </c>
      <c r="D49" s="294">
        <f>SUM(D50:D54)</f>
        <v>0</v>
      </c>
      <c r="E49" s="294">
        <f t="shared" si="0"/>
        <v>40000000</v>
      </c>
    </row>
    <row r="50" spans="1:5" s="91" customFormat="1" ht="12" customHeight="1">
      <c r="A50" s="432" t="s">
        <v>94</v>
      </c>
      <c r="B50" s="413" t="s">
        <v>291</v>
      </c>
      <c r="C50" s="457"/>
      <c r="D50" s="457"/>
      <c r="E50" s="706">
        <f t="shared" si="0"/>
        <v>0</v>
      </c>
    </row>
    <row r="51" spans="1:5" s="91" customFormat="1" ht="12" customHeight="1">
      <c r="A51" s="433" t="s">
        <v>95</v>
      </c>
      <c r="B51" s="414" t="s">
        <v>292</v>
      </c>
      <c r="C51" s="299">
        <v>40000000</v>
      </c>
      <c r="D51" s="299"/>
      <c r="E51" s="707">
        <f t="shared" si="0"/>
        <v>40000000</v>
      </c>
    </row>
    <row r="52" spans="1:5" s="91" customFormat="1" ht="12" customHeight="1">
      <c r="A52" s="433" t="s">
        <v>288</v>
      </c>
      <c r="B52" s="414" t="s">
        <v>293</v>
      </c>
      <c r="C52" s="299"/>
      <c r="D52" s="299"/>
      <c r="E52" s="707">
        <f t="shared" si="0"/>
        <v>0</v>
      </c>
    </row>
    <row r="53" spans="1:5" s="91" customFormat="1" ht="12" customHeight="1">
      <c r="A53" s="433" t="s">
        <v>289</v>
      </c>
      <c r="B53" s="414" t="s">
        <v>294</v>
      </c>
      <c r="C53" s="299"/>
      <c r="D53" s="299"/>
      <c r="E53" s="707">
        <f t="shared" si="0"/>
        <v>0</v>
      </c>
    </row>
    <row r="54" spans="1:5" s="91" customFormat="1" ht="12" customHeight="1" thickBot="1">
      <c r="A54" s="434" t="s">
        <v>290</v>
      </c>
      <c r="B54" s="415" t="s">
        <v>295</v>
      </c>
      <c r="C54" s="400"/>
      <c r="D54" s="400"/>
      <c r="E54" s="707">
        <f t="shared" si="0"/>
        <v>0</v>
      </c>
    </row>
    <row r="55" spans="1:5" s="91" customFormat="1" ht="12" customHeight="1" thickBot="1">
      <c r="A55" s="32" t="s">
        <v>180</v>
      </c>
      <c r="B55" s="21" t="s">
        <v>296</v>
      </c>
      <c r="C55" s="294">
        <f>SUM(C56:C58)</f>
        <v>0</v>
      </c>
      <c r="D55" s="294">
        <f>SUM(D56:D58)</f>
        <v>0</v>
      </c>
      <c r="E55" s="707">
        <f t="shared" si="0"/>
        <v>0</v>
      </c>
    </row>
    <row r="56" spans="1:5" s="91" customFormat="1" ht="12" customHeight="1">
      <c r="A56" s="432" t="s">
        <v>96</v>
      </c>
      <c r="B56" s="413" t="s">
        <v>297</v>
      </c>
      <c r="C56" s="297"/>
      <c r="D56" s="297"/>
      <c r="E56" s="707">
        <f t="shared" si="0"/>
        <v>0</v>
      </c>
    </row>
    <row r="57" spans="1:5" s="91" customFormat="1" ht="12" customHeight="1">
      <c r="A57" s="433" t="s">
        <v>97</v>
      </c>
      <c r="B57" s="414" t="s">
        <v>426</v>
      </c>
      <c r="C57" s="296"/>
      <c r="D57" s="296"/>
      <c r="E57" s="707">
        <f t="shared" si="0"/>
        <v>0</v>
      </c>
    </row>
    <row r="58" spans="1:5" s="91" customFormat="1" ht="12" customHeight="1">
      <c r="A58" s="433" t="s">
        <v>300</v>
      </c>
      <c r="B58" s="414" t="s">
        <v>298</v>
      </c>
      <c r="C58" s="296"/>
      <c r="D58" s="296"/>
      <c r="E58" s="707">
        <f t="shared" si="0"/>
        <v>0</v>
      </c>
    </row>
    <row r="59" spans="1:5" s="91" customFormat="1" ht="12" customHeight="1" thickBot="1">
      <c r="A59" s="434" t="s">
        <v>301</v>
      </c>
      <c r="B59" s="415" t="s">
        <v>299</v>
      </c>
      <c r="C59" s="298"/>
      <c r="D59" s="298"/>
      <c r="E59" s="708"/>
    </row>
    <row r="60" spans="1:5" s="91" customFormat="1" ht="12" customHeight="1" thickBot="1">
      <c r="A60" s="32" t="s">
        <v>25</v>
      </c>
      <c r="B60" s="289" t="s">
        <v>302</v>
      </c>
      <c r="C60" s="294">
        <f>SUM(C61:C63)</f>
        <v>50000000</v>
      </c>
      <c r="D60" s="294">
        <f>SUM(D61:D63)</f>
        <v>0</v>
      </c>
      <c r="E60" s="294">
        <f t="shared" si="0"/>
        <v>50000000</v>
      </c>
    </row>
    <row r="61" spans="1:5" s="91" customFormat="1" ht="12" customHeight="1">
      <c r="A61" s="432" t="s">
        <v>181</v>
      </c>
      <c r="B61" s="413" t="s">
        <v>304</v>
      </c>
      <c r="C61" s="299"/>
      <c r="D61" s="299"/>
      <c r="E61" s="706">
        <f t="shared" si="0"/>
        <v>0</v>
      </c>
    </row>
    <row r="62" spans="1:5" s="91" customFormat="1" ht="12" customHeight="1">
      <c r="A62" s="433" t="s">
        <v>182</v>
      </c>
      <c r="B62" s="414" t="s">
        <v>427</v>
      </c>
      <c r="C62" s="299"/>
      <c r="D62" s="299"/>
      <c r="E62" s="707">
        <f t="shared" si="0"/>
        <v>0</v>
      </c>
    </row>
    <row r="63" spans="1:5" s="91" customFormat="1" ht="12" customHeight="1">
      <c r="A63" s="433" t="s">
        <v>231</v>
      </c>
      <c r="B63" s="414" t="s">
        <v>305</v>
      </c>
      <c r="C63" s="299">
        <v>50000000</v>
      </c>
      <c r="D63" s="299"/>
      <c r="E63" s="707">
        <f t="shared" si="0"/>
        <v>50000000</v>
      </c>
    </row>
    <row r="64" spans="1:5" s="91" customFormat="1" ht="12" customHeight="1" thickBot="1">
      <c r="A64" s="434" t="s">
        <v>303</v>
      </c>
      <c r="B64" s="415" t="s">
        <v>306</v>
      </c>
      <c r="C64" s="299"/>
      <c r="D64" s="299"/>
      <c r="E64" s="708">
        <f t="shared" si="0"/>
        <v>0</v>
      </c>
    </row>
    <row r="65" spans="1:5" s="91" customFormat="1" ht="12" customHeight="1" thickBot="1">
      <c r="A65" s="32" t="s">
        <v>26</v>
      </c>
      <c r="B65" s="21" t="s">
        <v>307</v>
      </c>
      <c r="C65" s="300">
        <f>+C8+C15+C22+C29+C37+C49+C55+C60</f>
        <v>2729547582</v>
      </c>
      <c r="D65" s="300">
        <f>+D8+D15+D22+D29+D37+D49+D55+D60</f>
        <v>6335494</v>
      </c>
      <c r="E65" s="294">
        <f t="shared" si="0"/>
        <v>2735883076</v>
      </c>
    </row>
    <row r="66" spans="1:5" s="91" customFormat="1" ht="12" customHeight="1" thickBot="1">
      <c r="A66" s="435" t="s">
        <v>394</v>
      </c>
      <c r="B66" s="289" t="s">
        <v>309</v>
      </c>
      <c r="C66" s="294">
        <f>SUM(C67:C69)</f>
        <v>0</v>
      </c>
      <c r="D66" s="294">
        <f>SUM(D67:D69)</f>
        <v>0</v>
      </c>
      <c r="E66" s="706">
        <f t="shared" si="0"/>
        <v>0</v>
      </c>
    </row>
    <row r="67" spans="1:5" s="91" customFormat="1" ht="12" customHeight="1">
      <c r="A67" s="432" t="s">
        <v>337</v>
      </c>
      <c r="B67" s="413" t="s">
        <v>310</v>
      </c>
      <c r="C67" s="299"/>
      <c r="D67" s="299"/>
      <c r="E67" s="707">
        <f t="shared" si="0"/>
        <v>0</v>
      </c>
    </row>
    <row r="68" spans="1:5" s="91" customFormat="1" ht="12" customHeight="1">
      <c r="A68" s="433" t="s">
        <v>346</v>
      </c>
      <c r="B68" s="414" t="s">
        <v>311</v>
      </c>
      <c r="C68" s="299"/>
      <c r="D68" s="299"/>
      <c r="E68" s="707">
        <f t="shared" si="0"/>
        <v>0</v>
      </c>
    </row>
    <row r="69" spans="1:5" s="91" customFormat="1" ht="12" customHeight="1" thickBot="1">
      <c r="A69" s="434" t="s">
        <v>347</v>
      </c>
      <c r="B69" s="416" t="s">
        <v>461</v>
      </c>
      <c r="C69" s="299"/>
      <c r="D69" s="299"/>
      <c r="E69" s="707">
        <f t="shared" si="0"/>
        <v>0</v>
      </c>
    </row>
    <row r="70" spans="1:5" s="91" customFormat="1" ht="12" customHeight="1" thickBot="1">
      <c r="A70" s="435" t="s">
        <v>313</v>
      </c>
      <c r="B70" s="289" t="s">
        <v>314</v>
      </c>
      <c r="C70" s="294">
        <f>SUM(C71:C74)</f>
        <v>0</v>
      </c>
      <c r="D70" s="294">
        <f>SUM(D71:D74)</f>
        <v>0</v>
      </c>
      <c r="E70" s="707">
        <f t="shared" si="0"/>
        <v>0</v>
      </c>
    </row>
    <row r="71" spans="1:5" s="91" customFormat="1" ht="12" customHeight="1">
      <c r="A71" s="432" t="s">
        <v>149</v>
      </c>
      <c r="B71" s="413" t="s">
        <v>315</v>
      </c>
      <c r="C71" s="299"/>
      <c r="D71" s="299"/>
      <c r="E71" s="707">
        <f t="shared" si="0"/>
        <v>0</v>
      </c>
    </row>
    <row r="72" spans="1:5" s="91" customFormat="1" ht="12" customHeight="1">
      <c r="A72" s="433" t="s">
        <v>150</v>
      </c>
      <c r="B72" s="414" t="s">
        <v>571</v>
      </c>
      <c r="C72" s="299"/>
      <c r="D72" s="299"/>
      <c r="E72" s="707">
        <f t="shared" si="0"/>
        <v>0</v>
      </c>
    </row>
    <row r="73" spans="1:5" s="91" customFormat="1" ht="12" customHeight="1">
      <c r="A73" s="433" t="s">
        <v>338</v>
      </c>
      <c r="B73" s="414" t="s">
        <v>316</v>
      </c>
      <c r="C73" s="299"/>
      <c r="D73" s="299"/>
      <c r="E73" s="707">
        <f t="shared" ref="E73:E90" si="1">SUM(C73:D73)</f>
        <v>0</v>
      </c>
    </row>
    <row r="74" spans="1:5" s="91" customFormat="1" ht="12" customHeight="1" thickBot="1">
      <c r="A74" s="434" t="s">
        <v>339</v>
      </c>
      <c r="B74" s="291" t="s">
        <v>572</v>
      </c>
      <c r="C74" s="299"/>
      <c r="D74" s="299"/>
      <c r="E74" s="708">
        <f t="shared" si="1"/>
        <v>0</v>
      </c>
    </row>
    <row r="75" spans="1:5" s="91" customFormat="1" ht="12" customHeight="1" thickBot="1">
      <c r="A75" s="435" t="s">
        <v>317</v>
      </c>
      <c r="B75" s="289" t="s">
        <v>318</v>
      </c>
      <c r="C75" s="294">
        <f>SUM(C76:C77)</f>
        <v>350000000</v>
      </c>
      <c r="D75" s="294">
        <f>SUM(D76:D77)</f>
        <v>0</v>
      </c>
      <c r="E75" s="294">
        <f t="shared" si="1"/>
        <v>350000000</v>
      </c>
    </row>
    <row r="76" spans="1:5" s="91" customFormat="1" ht="12" customHeight="1">
      <c r="A76" s="432" t="s">
        <v>340</v>
      </c>
      <c r="B76" s="413" t="s">
        <v>319</v>
      </c>
      <c r="C76" s="299">
        <v>350000000</v>
      </c>
      <c r="D76" s="299"/>
      <c r="E76" s="706">
        <f t="shared" si="1"/>
        <v>350000000</v>
      </c>
    </row>
    <row r="77" spans="1:5" s="91" customFormat="1" ht="12" customHeight="1" thickBot="1">
      <c r="A77" s="434" t="s">
        <v>341</v>
      </c>
      <c r="B77" s="415" t="s">
        <v>320</v>
      </c>
      <c r="C77" s="299"/>
      <c r="D77" s="299"/>
      <c r="E77" s="707">
        <f t="shared" si="1"/>
        <v>0</v>
      </c>
    </row>
    <row r="78" spans="1:5" s="90" customFormat="1" ht="12" customHeight="1" thickBot="1">
      <c r="A78" s="435" t="s">
        <v>321</v>
      </c>
      <c r="B78" s="289" t="s">
        <v>322</v>
      </c>
      <c r="C78" s="294">
        <f>SUM(C79:C81)</f>
        <v>0</v>
      </c>
      <c r="D78" s="294">
        <f>SUM(D79:D81)</f>
        <v>0</v>
      </c>
      <c r="E78" s="707">
        <f t="shared" si="1"/>
        <v>0</v>
      </c>
    </row>
    <row r="79" spans="1:5" s="91" customFormat="1" ht="12" customHeight="1">
      <c r="A79" s="432" t="s">
        <v>342</v>
      </c>
      <c r="B79" s="413" t="s">
        <v>323</v>
      </c>
      <c r="C79" s="299"/>
      <c r="D79" s="299"/>
      <c r="E79" s="707">
        <f t="shared" si="1"/>
        <v>0</v>
      </c>
    </row>
    <row r="80" spans="1:5" s="91" customFormat="1" ht="12" customHeight="1">
      <c r="A80" s="433" t="s">
        <v>343</v>
      </c>
      <c r="B80" s="414" t="s">
        <v>324</v>
      </c>
      <c r="C80" s="299"/>
      <c r="D80" s="299"/>
      <c r="E80" s="707">
        <f t="shared" si="1"/>
        <v>0</v>
      </c>
    </row>
    <row r="81" spans="1:5" s="91" customFormat="1" ht="12" customHeight="1" thickBot="1">
      <c r="A81" s="434" t="s">
        <v>344</v>
      </c>
      <c r="B81" s="415" t="s">
        <v>573</v>
      </c>
      <c r="C81" s="299"/>
      <c r="D81" s="299"/>
      <c r="E81" s="708">
        <f t="shared" si="1"/>
        <v>0</v>
      </c>
    </row>
    <row r="82" spans="1:5" s="91" customFormat="1" ht="12" customHeight="1" thickBot="1">
      <c r="A82" s="435" t="s">
        <v>325</v>
      </c>
      <c r="B82" s="289" t="s">
        <v>345</v>
      </c>
      <c r="C82" s="294">
        <f>SUM(C83:C86)</f>
        <v>0</v>
      </c>
      <c r="D82" s="294">
        <f>SUM(D83:D86)</f>
        <v>0</v>
      </c>
      <c r="E82" s="294">
        <f t="shared" si="1"/>
        <v>0</v>
      </c>
    </row>
    <row r="83" spans="1:5" s="91" customFormat="1" ht="12" customHeight="1">
      <c r="A83" s="436" t="s">
        <v>326</v>
      </c>
      <c r="B83" s="413" t="s">
        <v>327</v>
      </c>
      <c r="C83" s="299"/>
      <c r="D83" s="299"/>
      <c r="E83" s="706">
        <f t="shared" si="1"/>
        <v>0</v>
      </c>
    </row>
    <row r="84" spans="1:5" s="91" customFormat="1" ht="12" customHeight="1">
      <c r="A84" s="437" t="s">
        <v>328</v>
      </c>
      <c r="B84" s="414" t="s">
        <v>329</v>
      </c>
      <c r="C84" s="299"/>
      <c r="D84" s="299"/>
      <c r="E84" s="707">
        <f t="shared" si="1"/>
        <v>0</v>
      </c>
    </row>
    <row r="85" spans="1:5" s="91" customFormat="1" ht="12" customHeight="1">
      <c r="A85" s="437" t="s">
        <v>330</v>
      </c>
      <c r="B85" s="414" t="s">
        <v>331</v>
      </c>
      <c r="C85" s="299"/>
      <c r="D85" s="299"/>
      <c r="E85" s="707">
        <f t="shared" si="1"/>
        <v>0</v>
      </c>
    </row>
    <row r="86" spans="1:5" s="90" customFormat="1" ht="12" customHeight="1" thickBot="1">
      <c r="A86" s="438" t="s">
        <v>332</v>
      </c>
      <c r="B86" s="415" t="s">
        <v>333</v>
      </c>
      <c r="C86" s="299"/>
      <c r="D86" s="299"/>
      <c r="E86" s="708">
        <f t="shared" si="1"/>
        <v>0</v>
      </c>
    </row>
    <row r="87" spans="1:5" s="90" customFormat="1" ht="12" customHeight="1" thickBot="1">
      <c r="A87" s="435" t="s">
        <v>334</v>
      </c>
      <c r="B87" s="289" t="s">
        <v>475</v>
      </c>
      <c r="C87" s="458"/>
      <c r="D87" s="458"/>
      <c r="E87" s="294">
        <f t="shared" si="1"/>
        <v>0</v>
      </c>
    </row>
    <row r="88" spans="1:5" s="90" customFormat="1" ht="12" customHeight="1" thickBot="1">
      <c r="A88" s="435" t="s">
        <v>507</v>
      </c>
      <c r="B88" s="289" t="s">
        <v>335</v>
      </c>
      <c r="C88" s="458"/>
      <c r="D88" s="458"/>
      <c r="E88" s="294">
        <f t="shared" si="1"/>
        <v>0</v>
      </c>
    </row>
    <row r="89" spans="1:5" s="90" customFormat="1" ht="12" customHeight="1" thickBot="1">
      <c r="A89" s="435" t="s">
        <v>508</v>
      </c>
      <c r="B89" s="420" t="s">
        <v>478</v>
      </c>
      <c r="C89" s="300">
        <f>+C66+C70+C75+C78+C82+C88+C87</f>
        <v>350000000</v>
      </c>
      <c r="D89" s="300">
        <f>+D66+D70+D75+D78+D82+D88+D87</f>
        <v>0</v>
      </c>
      <c r="E89" s="294">
        <f t="shared" si="1"/>
        <v>350000000</v>
      </c>
    </row>
    <row r="90" spans="1:5" s="90" customFormat="1" ht="12" customHeight="1" thickBot="1">
      <c r="A90" s="439" t="s">
        <v>509</v>
      </c>
      <c r="B90" s="421" t="s">
        <v>510</v>
      </c>
      <c r="C90" s="300">
        <f>+C65+C89</f>
        <v>3079547582</v>
      </c>
      <c r="D90" s="300">
        <f>+D65+D89</f>
        <v>6335494</v>
      </c>
      <c r="E90" s="294">
        <f t="shared" si="1"/>
        <v>3085883076</v>
      </c>
    </row>
    <row r="91" spans="1:5" s="91" customFormat="1" ht="15.2" customHeight="1" thickBot="1">
      <c r="A91" s="233"/>
      <c r="B91" s="234"/>
      <c r="C91" s="359"/>
      <c r="D91" s="359"/>
      <c r="E91" s="359"/>
    </row>
    <row r="92" spans="1:5" s="62" customFormat="1" ht="16.5" customHeight="1" thickBot="1">
      <c r="A92" s="237"/>
      <c r="B92" s="238" t="s">
        <v>57</v>
      </c>
      <c r="C92" s="361"/>
      <c r="D92" s="361"/>
      <c r="E92" s="361"/>
    </row>
    <row r="93" spans="1:5" s="92" customFormat="1" ht="12" customHeight="1" thickBot="1">
      <c r="A93" s="406" t="s">
        <v>18</v>
      </c>
      <c r="B93" s="28" t="s">
        <v>514</v>
      </c>
      <c r="C93" s="293">
        <f>+C94+C95+C96+C97+C98+C111</f>
        <v>926022768</v>
      </c>
      <c r="D93" s="293">
        <f>+D94+D95+D96+D97+D98+D111</f>
        <v>-7403071</v>
      </c>
      <c r="E93" s="293">
        <f>+E94+E95+E96+E97+E98+E111</f>
        <v>918619697</v>
      </c>
    </row>
    <row r="94" spans="1:5" ht="12" customHeight="1">
      <c r="A94" s="440" t="s">
        <v>98</v>
      </c>
      <c r="B94" s="10" t="s">
        <v>49</v>
      </c>
      <c r="C94" s="295">
        <v>134270710</v>
      </c>
      <c r="D94" s="295">
        <v>2000000</v>
      </c>
      <c r="E94" s="709">
        <f>SUM(C94+D94)</f>
        <v>136270710</v>
      </c>
    </row>
    <row r="95" spans="1:5" ht="12" customHeight="1">
      <c r="A95" s="433" t="s">
        <v>99</v>
      </c>
      <c r="B95" s="8" t="s">
        <v>183</v>
      </c>
      <c r="C95" s="296">
        <v>26182789</v>
      </c>
      <c r="D95" s="296">
        <v>1577250</v>
      </c>
      <c r="E95" s="710">
        <f>SUM(C95+D95)</f>
        <v>27760039</v>
      </c>
    </row>
    <row r="96" spans="1:5" ht="12" customHeight="1">
      <c r="A96" s="433" t="s">
        <v>100</v>
      </c>
      <c r="B96" s="8" t="s">
        <v>140</v>
      </c>
      <c r="C96" s="298">
        <v>319470205</v>
      </c>
      <c r="D96" s="298">
        <v>26960061</v>
      </c>
      <c r="E96" s="710">
        <f>SUM(C96+D96)</f>
        <v>346430266</v>
      </c>
    </row>
    <row r="97" spans="1:5" ht="12" customHeight="1">
      <c r="A97" s="433" t="s">
        <v>101</v>
      </c>
      <c r="B97" s="11" t="s">
        <v>184</v>
      </c>
      <c r="C97" s="298">
        <v>61500000</v>
      </c>
      <c r="D97" s="298"/>
      <c r="E97" s="710">
        <f>SUM(C97+D97)</f>
        <v>61500000</v>
      </c>
    </row>
    <row r="98" spans="1:5" ht="12" customHeight="1">
      <c r="A98" s="433" t="s">
        <v>112</v>
      </c>
      <c r="B98" s="19" t="s">
        <v>185</v>
      </c>
      <c r="C98" s="298">
        <v>280441006</v>
      </c>
      <c r="D98" s="298"/>
      <c r="E98" s="710">
        <f>SUM(C98+D98)</f>
        <v>280441006</v>
      </c>
    </row>
    <row r="99" spans="1:5" ht="12" customHeight="1">
      <c r="A99" s="433" t="s">
        <v>102</v>
      </c>
      <c r="B99" s="8" t="s">
        <v>511</v>
      </c>
      <c r="C99" s="298"/>
      <c r="D99" s="298"/>
      <c r="E99" s="298"/>
    </row>
    <row r="100" spans="1:5" ht="12" customHeight="1">
      <c r="A100" s="433" t="s">
        <v>103</v>
      </c>
      <c r="B100" s="139" t="s">
        <v>441</v>
      </c>
      <c r="C100" s="298"/>
      <c r="D100" s="298"/>
      <c r="E100" s="298"/>
    </row>
    <row r="101" spans="1:5" ht="12" customHeight="1">
      <c r="A101" s="433" t="s">
        <v>113</v>
      </c>
      <c r="B101" s="139" t="s">
        <v>440</v>
      </c>
      <c r="C101" s="298"/>
      <c r="D101" s="298"/>
      <c r="E101" s="298"/>
    </row>
    <row r="102" spans="1:5" ht="12" customHeight="1">
      <c r="A102" s="433" t="s">
        <v>114</v>
      </c>
      <c r="B102" s="139" t="s">
        <v>351</v>
      </c>
      <c r="C102" s="298"/>
      <c r="D102" s="298"/>
      <c r="E102" s="298"/>
    </row>
    <row r="103" spans="1:5" ht="12" customHeight="1">
      <c r="A103" s="433" t="s">
        <v>115</v>
      </c>
      <c r="B103" s="140" t="s">
        <v>352</v>
      </c>
      <c r="C103" s="298"/>
      <c r="D103" s="298"/>
      <c r="E103" s="298"/>
    </row>
    <row r="104" spans="1:5" ht="12" customHeight="1">
      <c r="A104" s="433" t="s">
        <v>116</v>
      </c>
      <c r="B104" s="140" t="s">
        <v>353</v>
      </c>
      <c r="C104" s="298"/>
      <c r="D104" s="298"/>
      <c r="E104" s="298"/>
    </row>
    <row r="105" spans="1:5" ht="12" customHeight="1">
      <c r="A105" s="433" t="s">
        <v>118</v>
      </c>
      <c r="B105" s="139" t="s">
        <v>354</v>
      </c>
      <c r="C105" s="298"/>
      <c r="D105" s="298"/>
      <c r="E105" s="298"/>
    </row>
    <row r="106" spans="1:5" ht="12" customHeight="1">
      <c r="A106" s="433" t="s">
        <v>186</v>
      </c>
      <c r="B106" s="139" t="s">
        <v>355</v>
      </c>
      <c r="C106" s="298"/>
      <c r="D106" s="298"/>
      <c r="E106" s="298"/>
    </row>
    <row r="107" spans="1:5" ht="12" customHeight="1">
      <c r="A107" s="433" t="s">
        <v>349</v>
      </c>
      <c r="B107" s="140" t="s">
        <v>356</v>
      </c>
      <c r="C107" s="298"/>
      <c r="D107" s="298"/>
      <c r="E107" s="298"/>
    </row>
    <row r="108" spans="1:5" ht="12" customHeight="1">
      <c r="A108" s="441" t="s">
        <v>350</v>
      </c>
      <c r="B108" s="141" t="s">
        <v>357</v>
      </c>
      <c r="C108" s="298"/>
      <c r="D108" s="298"/>
      <c r="E108" s="298"/>
    </row>
    <row r="109" spans="1:5" ht="12" customHeight="1">
      <c r="A109" s="433" t="s">
        <v>438</v>
      </c>
      <c r="B109" s="141" t="s">
        <v>358</v>
      </c>
      <c r="C109" s="298"/>
      <c r="D109" s="298"/>
      <c r="E109" s="298"/>
    </row>
    <row r="110" spans="1:5" ht="12" customHeight="1">
      <c r="A110" s="433" t="s">
        <v>439</v>
      </c>
      <c r="B110" s="140" t="s">
        <v>359</v>
      </c>
      <c r="C110" s="296"/>
      <c r="D110" s="296"/>
      <c r="E110" s="296"/>
    </row>
    <row r="111" spans="1:5" ht="12" customHeight="1">
      <c r="A111" s="433" t="s">
        <v>443</v>
      </c>
      <c r="B111" s="11" t="s">
        <v>50</v>
      </c>
      <c r="C111" s="296">
        <v>104158058</v>
      </c>
      <c r="D111" s="296">
        <f>SUM(D112:D113)</f>
        <v>-37940382</v>
      </c>
      <c r="E111" s="296">
        <f>SUM(C111+D111)</f>
        <v>66217676</v>
      </c>
    </row>
    <row r="112" spans="1:5" ht="12" customHeight="1">
      <c r="A112" s="434" t="s">
        <v>444</v>
      </c>
      <c r="B112" s="8" t="s">
        <v>512</v>
      </c>
      <c r="C112" s="298"/>
      <c r="D112" s="298"/>
      <c r="E112" s="298"/>
    </row>
    <row r="113" spans="1:5" ht="12" customHeight="1" thickBot="1">
      <c r="A113" s="442" t="s">
        <v>445</v>
      </c>
      <c r="B113" s="142" t="s">
        <v>513</v>
      </c>
      <c r="C113" s="302"/>
      <c r="D113" s="302">
        <v>-37940382</v>
      </c>
      <c r="E113" s="302"/>
    </row>
    <row r="114" spans="1:5" ht="12" customHeight="1" thickBot="1">
      <c r="A114" s="32" t="s">
        <v>19</v>
      </c>
      <c r="B114" s="27" t="s">
        <v>360</v>
      </c>
      <c r="C114" s="294">
        <f>+C115+C117+C119</f>
        <v>1139525927</v>
      </c>
      <c r="D114" s="294">
        <f>+D115+D117+D119</f>
        <v>-16556100</v>
      </c>
      <c r="E114" s="294">
        <f>+E115+E117+E119</f>
        <v>1122969827</v>
      </c>
    </row>
    <row r="115" spans="1:5" ht="12" customHeight="1">
      <c r="A115" s="432" t="s">
        <v>104</v>
      </c>
      <c r="B115" s="8" t="s">
        <v>230</v>
      </c>
      <c r="C115" s="297">
        <v>927786949</v>
      </c>
      <c r="D115" s="297">
        <v>-140329700</v>
      </c>
      <c r="E115" s="297">
        <f>SUM(C115+D115)</f>
        <v>787457249</v>
      </c>
    </row>
    <row r="116" spans="1:5" ht="12" customHeight="1">
      <c r="A116" s="432" t="s">
        <v>105</v>
      </c>
      <c r="B116" s="12" t="s">
        <v>364</v>
      </c>
      <c r="C116" s="297"/>
      <c r="D116" s="297"/>
      <c r="E116" s="297"/>
    </row>
    <row r="117" spans="1:5" ht="12" customHeight="1">
      <c r="A117" s="432" t="s">
        <v>106</v>
      </c>
      <c r="B117" s="12" t="s">
        <v>187</v>
      </c>
      <c r="C117" s="296">
        <v>211738978</v>
      </c>
      <c r="D117" s="296"/>
      <c r="E117" s="297">
        <f t="shared" ref="E117:E127" si="2">SUM(C117+D117)</f>
        <v>211738978</v>
      </c>
    </row>
    <row r="118" spans="1:5" ht="12" customHeight="1">
      <c r="A118" s="432" t="s">
        <v>107</v>
      </c>
      <c r="B118" s="12" t="s">
        <v>365</v>
      </c>
      <c r="C118" s="261"/>
      <c r="D118" s="261"/>
      <c r="E118" s="297">
        <f t="shared" si="2"/>
        <v>0</v>
      </c>
    </row>
    <row r="119" spans="1:5" ht="12" customHeight="1">
      <c r="A119" s="432" t="s">
        <v>108</v>
      </c>
      <c r="B119" s="291" t="s">
        <v>232</v>
      </c>
      <c r="C119" s="261"/>
      <c r="D119" s="261">
        <f>SUM(D120:D127)</f>
        <v>123773600</v>
      </c>
      <c r="E119" s="297">
        <f t="shared" si="2"/>
        <v>123773600</v>
      </c>
    </row>
    <row r="120" spans="1:5" ht="12" customHeight="1">
      <c r="A120" s="432" t="s">
        <v>117</v>
      </c>
      <c r="B120" s="290" t="s">
        <v>428</v>
      </c>
      <c r="C120" s="261"/>
      <c r="D120" s="261"/>
      <c r="E120" s="297">
        <f t="shared" si="2"/>
        <v>0</v>
      </c>
    </row>
    <row r="121" spans="1:5" ht="12" customHeight="1">
      <c r="A121" s="432" t="s">
        <v>119</v>
      </c>
      <c r="B121" s="409" t="s">
        <v>370</v>
      </c>
      <c r="C121" s="261"/>
      <c r="D121" s="261"/>
      <c r="E121" s="297">
        <f t="shared" si="2"/>
        <v>0</v>
      </c>
    </row>
    <row r="122" spans="1:5" ht="12" customHeight="1">
      <c r="A122" s="432" t="s">
        <v>188</v>
      </c>
      <c r="B122" s="140" t="s">
        <v>353</v>
      </c>
      <c r="C122" s="261"/>
      <c r="D122" s="261"/>
      <c r="E122" s="297">
        <f t="shared" si="2"/>
        <v>0</v>
      </c>
    </row>
    <row r="123" spans="1:5" ht="12" customHeight="1">
      <c r="A123" s="432" t="s">
        <v>189</v>
      </c>
      <c r="B123" s="140" t="s">
        <v>369</v>
      </c>
      <c r="C123" s="261"/>
      <c r="D123" s="261"/>
      <c r="E123" s="297">
        <f t="shared" si="2"/>
        <v>0</v>
      </c>
    </row>
    <row r="124" spans="1:5" ht="12" customHeight="1">
      <c r="A124" s="432" t="s">
        <v>190</v>
      </c>
      <c r="B124" s="140" t="s">
        <v>368</v>
      </c>
      <c r="C124" s="261"/>
      <c r="D124" s="261"/>
      <c r="E124" s="297">
        <f t="shared" si="2"/>
        <v>0</v>
      </c>
    </row>
    <row r="125" spans="1:5" ht="12" customHeight="1">
      <c r="A125" s="432" t="s">
        <v>361</v>
      </c>
      <c r="B125" s="140" t="s">
        <v>356</v>
      </c>
      <c r="C125" s="261"/>
      <c r="D125" s="261"/>
      <c r="E125" s="297">
        <f t="shared" si="2"/>
        <v>0</v>
      </c>
    </row>
    <row r="126" spans="1:5" ht="12" customHeight="1">
      <c r="A126" s="432" t="s">
        <v>362</v>
      </c>
      <c r="B126" s="140" t="s">
        <v>367</v>
      </c>
      <c r="C126" s="261"/>
      <c r="D126" s="261"/>
      <c r="E126" s="297">
        <f t="shared" si="2"/>
        <v>0</v>
      </c>
    </row>
    <row r="127" spans="1:5" ht="12" customHeight="1" thickBot="1">
      <c r="A127" s="441" t="s">
        <v>363</v>
      </c>
      <c r="B127" s="140" t="s">
        <v>366</v>
      </c>
      <c r="C127" s="263"/>
      <c r="D127" s="263">
        <v>123773600</v>
      </c>
      <c r="E127" s="297">
        <f t="shared" si="2"/>
        <v>123773600</v>
      </c>
    </row>
    <row r="128" spans="1:5" ht="12" customHeight="1" thickBot="1">
      <c r="A128" s="32" t="s">
        <v>20</v>
      </c>
      <c r="B128" s="121" t="s">
        <v>448</v>
      </c>
      <c r="C128" s="294">
        <f>+C93+C114</f>
        <v>2065548695</v>
      </c>
      <c r="D128" s="294">
        <f>+D93+D114</f>
        <v>-23959171</v>
      </c>
      <c r="E128" s="294">
        <f>+E93+E114</f>
        <v>2041589524</v>
      </c>
    </row>
    <row r="129" spans="1:11" ht="12" customHeight="1" thickBot="1">
      <c r="A129" s="32" t="s">
        <v>21</v>
      </c>
      <c r="B129" s="121" t="s">
        <v>449</v>
      </c>
      <c r="C129" s="294">
        <f>+C130+C131+C132</f>
        <v>0</v>
      </c>
      <c r="D129" s="294">
        <f>+D130+D131+D132</f>
        <v>0</v>
      </c>
      <c r="E129" s="294">
        <f>+E130+E131+E132</f>
        <v>0</v>
      </c>
    </row>
    <row r="130" spans="1:11" s="92" customFormat="1" ht="12" customHeight="1">
      <c r="A130" s="432" t="s">
        <v>268</v>
      </c>
      <c r="B130" s="9" t="s">
        <v>517</v>
      </c>
      <c r="C130" s="261"/>
      <c r="D130" s="261"/>
      <c r="E130" s="261"/>
    </row>
    <row r="131" spans="1:11" ht="12" customHeight="1">
      <c r="A131" s="432" t="s">
        <v>269</v>
      </c>
      <c r="B131" s="9" t="s">
        <v>457</v>
      </c>
      <c r="C131" s="261"/>
      <c r="D131" s="261"/>
      <c r="E131" s="261"/>
    </row>
    <row r="132" spans="1:11" ht="12" customHeight="1" thickBot="1">
      <c r="A132" s="441" t="s">
        <v>270</v>
      </c>
      <c r="B132" s="7" t="s">
        <v>516</v>
      </c>
      <c r="C132" s="261"/>
      <c r="D132" s="261"/>
      <c r="E132" s="261"/>
    </row>
    <row r="133" spans="1:11" ht="12" customHeight="1" thickBot="1">
      <c r="A133" s="32" t="s">
        <v>22</v>
      </c>
      <c r="B133" s="121" t="s">
        <v>450</v>
      </c>
      <c r="C133" s="294">
        <f>+C134+C135+C136+C137+C138+C139</f>
        <v>0</v>
      </c>
      <c r="D133" s="294">
        <f>+D134+D135+D136+D137+D138+D139</f>
        <v>0</v>
      </c>
      <c r="E133" s="294">
        <f>+E134+E135+E136+E137+E138+E139</f>
        <v>0</v>
      </c>
    </row>
    <row r="134" spans="1:11" ht="12" customHeight="1">
      <c r="A134" s="432" t="s">
        <v>91</v>
      </c>
      <c r="B134" s="9" t="s">
        <v>459</v>
      </c>
      <c r="C134" s="261"/>
      <c r="D134" s="261"/>
      <c r="E134" s="261"/>
    </row>
    <row r="135" spans="1:11" ht="12" customHeight="1">
      <c r="A135" s="432" t="s">
        <v>92</v>
      </c>
      <c r="B135" s="9" t="s">
        <v>451</v>
      </c>
      <c r="C135" s="261"/>
      <c r="D135" s="261"/>
      <c r="E135" s="261"/>
    </row>
    <row r="136" spans="1:11" ht="12" customHeight="1">
      <c r="A136" s="432" t="s">
        <v>93</v>
      </c>
      <c r="B136" s="9" t="s">
        <v>452</v>
      </c>
      <c r="C136" s="261"/>
      <c r="D136" s="261"/>
      <c r="E136" s="261"/>
    </row>
    <row r="137" spans="1:11" ht="12" customHeight="1">
      <c r="A137" s="432" t="s">
        <v>175</v>
      </c>
      <c r="B137" s="9" t="s">
        <v>515</v>
      </c>
      <c r="C137" s="261"/>
      <c r="D137" s="261"/>
      <c r="E137" s="261"/>
    </row>
    <row r="138" spans="1:11" ht="12" customHeight="1">
      <c r="A138" s="432" t="s">
        <v>176</v>
      </c>
      <c r="B138" s="9" t="s">
        <v>454</v>
      </c>
      <c r="C138" s="261"/>
      <c r="D138" s="261"/>
      <c r="E138" s="261"/>
    </row>
    <row r="139" spans="1:11" s="92" customFormat="1" ht="12" customHeight="1" thickBot="1">
      <c r="A139" s="441" t="s">
        <v>177</v>
      </c>
      <c r="B139" s="7" t="s">
        <v>455</v>
      </c>
      <c r="C139" s="261"/>
      <c r="D139" s="261"/>
      <c r="E139" s="261"/>
    </row>
    <row r="140" spans="1:11" ht="12" customHeight="1" thickBot="1">
      <c r="A140" s="32" t="s">
        <v>23</v>
      </c>
      <c r="B140" s="121" t="s">
        <v>541</v>
      </c>
      <c r="C140" s="300">
        <f>+C141+C142+C144+C145+C143</f>
        <v>1013998887</v>
      </c>
      <c r="D140" s="300">
        <f>+D141+D142+D144+D145+D143</f>
        <v>30294665</v>
      </c>
      <c r="E140" s="300">
        <f>+E141+E142+E144+E145+E143</f>
        <v>1044293552</v>
      </c>
      <c r="K140" s="244"/>
    </row>
    <row r="141" spans="1:11">
      <c r="A141" s="432" t="s">
        <v>94</v>
      </c>
      <c r="B141" s="9" t="s">
        <v>371</v>
      </c>
      <c r="C141" s="261"/>
      <c r="D141" s="261"/>
      <c r="E141" s="261"/>
    </row>
    <row r="142" spans="1:11" ht="12" customHeight="1">
      <c r="A142" s="432" t="s">
        <v>95</v>
      </c>
      <c r="B142" s="9" t="s">
        <v>372</v>
      </c>
      <c r="C142" s="261"/>
      <c r="D142" s="261">
        <v>30294665</v>
      </c>
      <c r="E142" s="261">
        <f>SUM(C142+D142)</f>
        <v>30294665</v>
      </c>
    </row>
    <row r="143" spans="1:11" ht="12" customHeight="1">
      <c r="A143" s="432" t="s">
        <v>288</v>
      </c>
      <c r="B143" s="9" t="s">
        <v>540</v>
      </c>
      <c r="C143" s="261">
        <v>1013998887</v>
      </c>
      <c r="D143" s="261"/>
      <c r="E143" s="261">
        <v>1013998887</v>
      </c>
    </row>
    <row r="144" spans="1:11" s="92" customFormat="1" ht="12" customHeight="1">
      <c r="A144" s="432" t="s">
        <v>289</v>
      </c>
      <c r="B144" s="9" t="s">
        <v>464</v>
      </c>
      <c r="C144" s="261"/>
      <c r="D144" s="261"/>
      <c r="E144" s="261"/>
    </row>
    <row r="145" spans="1:5" s="92" customFormat="1" ht="12" customHeight="1" thickBot="1">
      <c r="A145" s="441" t="s">
        <v>290</v>
      </c>
      <c r="B145" s="7" t="s">
        <v>390</v>
      </c>
      <c r="C145" s="261"/>
      <c r="D145" s="261"/>
      <c r="E145" s="261"/>
    </row>
    <row r="146" spans="1:5" s="92" customFormat="1" ht="12" customHeight="1" thickBot="1">
      <c r="A146" s="32" t="s">
        <v>24</v>
      </c>
      <c r="B146" s="121" t="s">
        <v>465</v>
      </c>
      <c r="C146" s="303">
        <f>+C147+C148+C149+C150+C151</f>
        <v>0</v>
      </c>
      <c r="D146" s="303">
        <f>+D147+D148+D149+D150+D151</f>
        <v>0</v>
      </c>
      <c r="E146" s="303">
        <f>+E147+E148+E149+E150+E151</f>
        <v>0</v>
      </c>
    </row>
    <row r="147" spans="1:5" s="92" customFormat="1" ht="12" customHeight="1">
      <c r="A147" s="432" t="s">
        <v>96</v>
      </c>
      <c r="B147" s="9" t="s">
        <v>460</v>
      </c>
      <c r="C147" s="261"/>
      <c r="D147" s="261"/>
      <c r="E147" s="261"/>
    </row>
    <row r="148" spans="1:5" s="92" customFormat="1" ht="12" customHeight="1">
      <c r="A148" s="432" t="s">
        <v>97</v>
      </c>
      <c r="B148" s="9" t="s">
        <v>467</v>
      </c>
      <c r="C148" s="261"/>
      <c r="D148" s="261"/>
      <c r="E148" s="261"/>
    </row>
    <row r="149" spans="1:5" s="92" customFormat="1" ht="12" customHeight="1">
      <c r="A149" s="432" t="s">
        <v>300</v>
      </c>
      <c r="B149" s="9" t="s">
        <v>462</v>
      </c>
      <c r="C149" s="261"/>
      <c r="D149" s="261"/>
      <c r="E149" s="261"/>
    </row>
    <row r="150" spans="1:5" s="92" customFormat="1" ht="12" customHeight="1">
      <c r="A150" s="432" t="s">
        <v>301</v>
      </c>
      <c r="B150" s="9" t="s">
        <v>518</v>
      </c>
      <c r="C150" s="261"/>
      <c r="D150" s="261"/>
      <c r="E150" s="261"/>
    </row>
    <row r="151" spans="1:5" ht="12.75" customHeight="1" thickBot="1">
      <c r="A151" s="441" t="s">
        <v>466</v>
      </c>
      <c r="B151" s="7" t="s">
        <v>469</v>
      </c>
      <c r="C151" s="263"/>
      <c r="D151" s="263"/>
      <c r="E151" s="263"/>
    </row>
    <row r="152" spans="1:5" ht="12.75" customHeight="1" thickBot="1">
      <c r="A152" s="484" t="s">
        <v>25</v>
      </c>
      <c r="B152" s="121" t="s">
        <v>470</v>
      </c>
      <c r="C152" s="303"/>
      <c r="D152" s="303"/>
      <c r="E152" s="303"/>
    </row>
    <row r="153" spans="1:5" ht="12.75" customHeight="1" thickBot="1">
      <c r="A153" s="484" t="s">
        <v>26</v>
      </c>
      <c r="B153" s="121" t="s">
        <v>471</v>
      </c>
      <c r="C153" s="303"/>
      <c r="D153" s="303"/>
      <c r="E153" s="303"/>
    </row>
    <row r="154" spans="1:5" ht="12" customHeight="1" thickBot="1">
      <c r="A154" s="32" t="s">
        <v>27</v>
      </c>
      <c r="B154" s="121" t="s">
        <v>473</v>
      </c>
      <c r="C154" s="423">
        <f>+C129+C133+C140+C146+C152+C153</f>
        <v>1013998887</v>
      </c>
      <c r="D154" s="423">
        <f>+D129+D133+D140+D146+D152+D153</f>
        <v>30294665</v>
      </c>
      <c r="E154" s="423">
        <f>+E129+E133+E140+E146+E152+E153</f>
        <v>1044293552</v>
      </c>
    </row>
    <row r="155" spans="1:5" ht="15.2" customHeight="1" thickBot="1">
      <c r="A155" s="443" t="s">
        <v>28</v>
      </c>
      <c r="B155" s="377" t="s">
        <v>472</v>
      </c>
      <c r="C155" s="423">
        <f>+C128+C154</f>
        <v>3079547582</v>
      </c>
      <c r="D155" s="423">
        <f>+D128+D154</f>
        <v>6335494</v>
      </c>
      <c r="E155" s="423">
        <f>+E128+E154</f>
        <v>3085883076</v>
      </c>
    </row>
    <row r="156" spans="1:5" ht="13.5" thickBot="1">
      <c r="A156" s="385"/>
      <c r="B156" s="386"/>
      <c r="C156" s="620">
        <f>C90-C155</f>
        <v>0</v>
      </c>
      <c r="D156" s="620">
        <f>D90-D155</f>
        <v>0</v>
      </c>
      <c r="E156" s="620">
        <f>E90-E155</f>
        <v>0</v>
      </c>
    </row>
    <row r="157" spans="1:5" ht="15.2" customHeight="1" thickBot="1">
      <c r="A157" s="242" t="s">
        <v>519</v>
      </c>
      <c r="B157" s="243"/>
      <c r="C157" s="118">
        <v>40</v>
      </c>
      <c r="D157" s="118"/>
      <c r="E157" s="118">
        <v>40</v>
      </c>
    </row>
    <row r="158" spans="1:5" ht="14.45" customHeight="1" thickBot="1">
      <c r="A158" s="242" t="s">
        <v>206</v>
      </c>
      <c r="B158" s="243"/>
      <c r="C158" s="118"/>
      <c r="D158" s="118"/>
      <c r="E158" s="118"/>
    </row>
    <row r="159" spans="1:5">
      <c r="A159" s="617"/>
      <c r="B159" s="618"/>
      <c r="C159" s="675"/>
      <c r="D159" s="675"/>
      <c r="E159" s="675"/>
    </row>
    <row r="160" spans="1:5">
      <c r="A160" s="617"/>
      <c r="B160" s="618"/>
    </row>
    <row r="161" spans="1:5">
      <c r="A161" s="617"/>
      <c r="B161" s="618"/>
      <c r="C161" s="619"/>
      <c r="D161" s="619"/>
      <c r="E161" s="619"/>
    </row>
    <row r="162" spans="1:5">
      <c r="A162" s="617"/>
      <c r="B162" s="618"/>
      <c r="C162" s="619"/>
      <c r="D162" s="619"/>
      <c r="E162" s="619"/>
    </row>
    <row r="163" spans="1:5">
      <c r="A163" s="617"/>
      <c r="B163" s="618"/>
      <c r="C163" s="619"/>
      <c r="D163" s="619"/>
      <c r="E163" s="619"/>
    </row>
    <row r="164" spans="1:5">
      <c r="A164" s="617"/>
      <c r="B164" s="618"/>
      <c r="C164" s="619"/>
      <c r="D164" s="619"/>
      <c r="E164" s="619"/>
    </row>
    <row r="165" spans="1:5">
      <c r="A165" s="617"/>
      <c r="B165" s="618"/>
      <c r="C165" s="619"/>
      <c r="D165" s="619"/>
      <c r="E165" s="619"/>
    </row>
    <row r="166" spans="1:5">
      <c r="A166" s="617"/>
      <c r="B166" s="618"/>
      <c r="C166" s="619"/>
      <c r="D166" s="619"/>
      <c r="E166" s="619"/>
    </row>
    <row r="167" spans="1:5">
      <c r="A167" s="617"/>
      <c r="B167" s="618"/>
      <c r="C167" s="619"/>
      <c r="D167" s="619"/>
      <c r="E167" s="619"/>
    </row>
    <row r="168" spans="1:5">
      <c r="A168" s="617"/>
      <c r="B168" s="618"/>
      <c r="C168" s="619"/>
      <c r="D168" s="619"/>
      <c r="E168" s="619"/>
    </row>
    <row r="169" spans="1:5">
      <c r="A169" s="617"/>
      <c r="B169" s="618"/>
      <c r="C169" s="619"/>
      <c r="D169" s="619"/>
      <c r="E169" s="619"/>
    </row>
    <row r="170" spans="1:5">
      <c r="A170" s="617"/>
      <c r="B170" s="618"/>
      <c r="C170" s="619"/>
      <c r="D170" s="619"/>
      <c r="E170" s="619"/>
    </row>
    <row r="171" spans="1:5">
      <c r="A171" s="617"/>
      <c r="B171" s="618"/>
      <c r="C171" s="619"/>
      <c r="D171" s="619"/>
      <c r="E171" s="619"/>
    </row>
    <row r="172" spans="1:5">
      <c r="A172" s="617"/>
      <c r="B172" s="618"/>
      <c r="C172" s="619"/>
      <c r="D172" s="619"/>
      <c r="E172" s="619"/>
    </row>
    <row r="173" spans="1:5">
      <c r="A173" s="617"/>
      <c r="B173" s="618"/>
      <c r="C173" s="619"/>
      <c r="D173" s="619"/>
      <c r="E173" s="619"/>
    </row>
    <row r="174" spans="1:5">
      <c r="A174" s="617"/>
      <c r="B174" s="618"/>
      <c r="C174" s="619"/>
      <c r="D174" s="619"/>
      <c r="E174" s="619"/>
    </row>
    <row r="175" spans="1:5">
      <c r="A175" s="617"/>
      <c r="B175" s="618"/>
      <c r="C175" s="619"/>
      <c r="D175" s="619"/>
      <c r="E175" s="619"/>
    </row>
    <row r="176" spans="1:5">
      <c r="A176" s="617"/>
      <c r="B176" s="618"/>
      <c r="C176" s="619"/>
      <c r="D176" s="619"/>
      <c r="E176" s="619"/>
    </row>
    <row r="177" spans="1:5">
      <c r="A177" s="617"/>
      <c r="B177" s="618"/>
      <c r="C177" s="619"/>
      <c r="D177" s="619"/>
      <c r="E177" s="619"/>
    </row>
    <row r="178" spans="1:5">
      <c r="A178" s="617"/>
      <c r="B178" s="618"/>
      <c r="C178" s="619"/>
      <c r="D178" s="619"/>
      <c r="E178" s="619"/>
    </row>
    <row r="179" spans="1:5">
      <c r="A179" s="617"/>
      <c r="B179" s="618"/>
      <c r="C179" s="619"/>
      <c r="D179" s="619"/>
      <c r="E179" s="619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7" customWidth="1"/>
    <col min="2" max="2" width="72" style="388" customWidth="1"/>
    <col min="3" max="3" width="25" style="389" customWidth="1"/>
    <col min="4" max="16384" width="9.33203125" style="3"/>
  </cols>
  <sheetData>
    <row r="1" spans="1:3" s="2" customFormat="1" ht="16.5" customHeight="1" thickBot="1">
      <c r="A1" s="598"/>
      <c r="B1" s="599"/>
      <c r="C1" s="593" t="str">
        <f ca="1">CONCATENATE("9.1.1. melléklet ",ALAPADATOK!A7," ",ALAPADATOK!B7," ",ALAPADATOK!C7," ",ALAPADATOK!D7," ",ALAPADATOK!E7," ",ALAPADATOK!F7," ",ALAPADATOK!G7," ",ALAPADATOK!H7)</f>
        <v>9.1.1. melléklet a … / 2019 ( … ) önkormányzati rendelethez</v>
      </c>
    </row>
    <row r="2" spans="1:3" s="88" customFormat="1" ht="21.2" customHeight="1">
      <c r="A2" s="600" t="s">
        <v>61</v>
      </c>
      <c r="B2" s="601" t="str">
        <f ca="1">CONCATENATE(ALAPADATOK!A3)</f>
        <v>DABAS ÖNKORMÁNYZATA</v>
      </c>
      <c r="C2" s="602" t="s">
        <v>54</v>
      </c>
    </row>
    <row r="3" spans="1:3" s="88" customFormat="1" ht="16.5" thickBot="1">
      <c r="A3" s="603" t="s">
        <v>203</v>
      </c>
      <c r="B3" s="604" t="s">
        <v>429</v>
      </c>
      <c r="C3" s="605" t="s">
        <v>59</v>
      </c>
    </row>
    <row r="4" spans="1:3" s="89" customFormat="1" ht="15.95" customHeight="1" thickBot="1">
      <c r="A4" s="606"/>
      <c r="B4" s="606"/>
      <c r="C4" s="607" t="str">
        <f ca="1">KV_9.1.sz.mell!C4</f>
        <v/>
      </c>
    </row>
    <row r="5" spans="1:3" ht="13.5" thickBot="1">
      <c r="A5" s="608" t="s">
        <v>205</v>
      </c>
      <c r="B5" s="609" t="s">
        <v>563</v>
      </c>
      <c r="C5" s="610" t="s">
        <v>55</v>
      </c>
    </row>
    <row r="6" spans="1:3" s="62" customFormat="1" ht="12.95" customHeight="1" thickBot="1">
      <c r="A6" s="611"/>
      <c r="B6" s="612" t="s">
        <v>493</v>
      </c>
      <c r="C6" s="613" t="s">
        <v>494</v>
      </c>
    </row>
    <row r="7" spans="1:3" s="62" customFormat="1" ht="15.95" customHeight="1" thickBot="1">
      <c r="A7" s="227"/>
      <c r="B7" s="228" t="s">
        <v>56</v>
      </c>
      <c r="C7" s="354"/>
    </row>
    <row r="8" spans="1:3" s="62" customFormat="1" ht="12" customHeight="1" thickBot="1">
      <c r="A8" s="32" t="s">
        <v>18</v>
      </c>
      <c r="B8" s="21" t="s">
        <v>252</v>
      </c>
      <c r="C8" s="294">
        <f>+C9+C10+C11+C12+C13+C14</f>
        <v>0</v>
      </c>
    </row>
    <row r="9" spans="1:3" s="90" customFormat="1" ht="12" customHeight="1">
      <c r="A9" s="432" t="s">
        <v>98</v>
      </c>
      <c r="B9" s="413" t="s">
        <v>253</v>
      </c>
      <c r="C9" s="297"/>
    </row>
    <row r="10" spans="1:3" s="91" customFormat="1" ht="12" customHeight="1">
      <c r="A10" s="433" t="s">
        <v>99</v>
      </c>
      <c r="B10" s="414" t="s">
        <v>254</v>
      </c>
      <c r="C10" s="296"/>
    </row>
    <row r="11" spans="1:3" s="91" customFormat="1" ht="12" customHeight="1">
      <c r="A11" s="433" t="s">
        <v>100</v>
      </c>
      <c r="B11" s="414" t="s">
        <v>550</v>
      </c>
      <c r="C11" s="296"/>
    </row>
    <row r="12" spans="1:3" s="91" customFormat="1" ht="12" customHeight="1">
      <c r="A12" s="433" t="s">
        <v>101</v>
      </c>
      <c r="B12" s="414" t="s">
        <v>256</v>
      </c>
      <c r="C12" s="296"/>
    </row>
    <row r="13" spans="1:3" s="91" customFormat="1" ht="12" customHeight="1">
      <c r="A13" s="433" t="s">
        <v>148</v>
      </c>
      <c r="B13" s="414" t="s">
        <v>506</v>
      </c>
      <c r="C13" s="296"/>
    </row>
    <row r="14" spans="1:3" s="90" customFormat="1" ht="12" customHeight="1" thickBot="1">
      <c r="A14" s="434" t="s">
        <v>102</v>
      </c>
      <c r="B14" s="415" t="s">
        <v>433</v>
      </c>
      <c r="C14" s="296"/>
    </row>
    <row r="15" spans="1:3" s="90" customFormat="1" ht="12" customHeight="1" thickBot="1">
      <c r="A15" s="32" t="s">
        <v>19</v>
      </c>
      <c r="B15" s="289" t="s">
        <v>257</v>
      </c>
      <c r="C15" s="294">
        <f>+C16+C17+C18+C19+C20</f>
        <v>0</v>
      </c>
    </row>
    <row r="16" spans="1:3" s="90" customFormat="1" ht="12" customHeight="1">
      <c r="A16" s="432" t="s">
        <v>104</v>
      </c>
      <c r="B16" s="413" t="s">
        <v>258</v>
      </c>
      <c r="C16" s="297"/>
    </row>
    <row r="17" spans="1:3" s="90" customFormat="1" ht="12" customHeight="1">
      <c r="A17" s="433" t="s">
        <v>105</v>
      </c>
      <c r="B17" s="414" t="s">
        <v>259</v>
      </c>
      <c r="C17" s="296"/>
    </row>
    <row r="18" spans="1:3" s="90" customFormat="1" ht="12" customHeight="1">
      <c r="A18" s="433" t="s">
        <v>106</v>
      </c>
      <c r="B18" s="414" t="s">
        <v>422</v>
      </c>
      <c r="C18" s="296"/>
    </row>
    <row r="19" spans="1:3" s="90" customFormat="1" ht="12" customHeight="1">
      <c r="A19" s="433" t="s">
        <v>107</v>
      </c>
      <c r="B19" s="414" t="s">
        <v>423</v>
      </c>
      <c r="C19" s="296"/>
    </row>
    <row r="20" spans="1:3" s="90" customFormat="1" ht="12" customHeight="1">
      <c r="A20" s="433" t="s">
        <v>108</v>
      </c>
      <c r="B20" s="414" t="s">
        <v>260</v>
      </c>
      <c r="C20" s="296"/>
    </row>
    <row r="21" spans="1:3" s="91" customFormat="1" ht="12" customHeight="1" thickBot="1">
      <c r="A21" s="434" t="s">
        <v>117</v>
      </c>
      <c r="B21" s="415" t="s">
        <v>261</v>
      </c>
      <c r="C21" s="298"/>
    </row>
    <row r="22" spans="1:3" s="91" customFormat="1" ht="12" customHeight="1" thickBot="1">
      <c r="A22" s="32" t="s">
        <v>20</v>
      </c>
      <c r="B22" s="21" t="s">
        <v>262</v>
      </c>
      <c r="C22" s="294">
        <f>+C23+C24+C25+C26+C27</f>
        <v>0</v>
      </c>
    </row>
    <row r="23" spans="1:3" s="91" customFormat="1" ht="12" customHeight="1">
      <c r="A23" s="432" t="s">
        <v>87</v>
      </c>
      <c r="B23" s="413" t="s">
        <v>263</v>
      </c>
      <c r="C23" s="297"/>
    </row>
    <row r="24" spans="1:3" s="90" customFormat="1" ht="12" customHeight="1">
      <c r="A24" s="433" t="s">
        <v>88</v>
      </c>
      <c r="B24" s="414" t="s">
        <v>264</v>
      </c>
      <c r="C24" s="296"/>
    </row>
    <row r="25" spans="1:3" s="91" customFormat="1" ht="12" customHeight="1">
      <c r="A25" s="433" t="s">
        <v>89</v>
      </c>
      <c r="B25" s="414" t="s">
        <v>424</v>
      </c>
      <c r="C25" s="296"/>
    </row>
    <row r="26" spans="1:3" s="91" customFormat="1" ht="12" customHeight="1">
      <c r="A26" s="433" t="s">
        <v>90</v>
      </c>
      <c r="B26" s="414" t="s">
        <v>425</v>
      </c>
      <c r="C26" s="296"/>
    </row>
    <row r="27" spans="1:3" s="91" customFormat="1" ht="12" customHeight="1">
      <c r="A27" s="433" t="s">
        <v>171</v>
      </c>
      <c r="B27" s="414" t="s">
        <v>265</v>
      </c>
      <c r="C27" s="296"/>
    </row>
    <row r="28" spans="1:3" s="91" customFormat="1" ht="12" customHeight="1" thickBot="1">
      <c r="A28" s="434" t="s">
        <v>172</v>
      </c>
      <c r="B28" s="415" t="s">
        <v>266</v>
      </c>
      <c r="C28" s="298"/>
    </row>
    <row r="29" spans="1:3" s="91" customFormat="1" ht="12" customHeight="1" thickBot="1">
      <c r="A29" s="32" t="s">
        <v>173</v>
      </c>
      <c r="B29" s="21" t="s">
        <v>560</v>
      </c>
      <c r="C29" s="300">
        <f>SUM(C30:C36)</f>
        <v>0</v>
      </c>
    </row>
    <row r="30" spans="1:3" s="91" customFormat="1" ht="12" customHeight="1">
      <c r="A30" s="432" t="s">
        <v>268</v>
      </c>
      <c r="B30" s="413" t="s">
        <v>555</v>
      </c>
      <c r="C30" s="297"/>
    </row>
    <row r="31" spans="1:3" s="91" customFormat="1" ht="12" customHeight="1">
      <c r="A31" s="433" t="s">
        <v>269</v>
      </c>
      <c r="B31" s="414" t="s">
        <v>556</v>
      </c>
      <c r="C31" s="296"/>
    </row>
    <row r="32" spans="1:3" s="91" customFormat="1" ht="12" customHeight="1">
      <c r="A32" s="433" t="s">
        <v>270</v>
      </c>
      <c r="B32" s="414" t="s">
        <v>557</v>
      </c>
      <c r="C32" s="296"/>
    </row>
    <row r="33" spans="1:3" s="91" customFormat="1" ht="12" customHeight="1">
      <c r="A33" s="433" t="s">
        <v>271</v>
      </c>
      <c r="B33" s="414" t="s">
        <v>558</v>
      </c>
      <c r="C33" s="296"/>
    </row>
    <row r="34" spans="1:3" s="91" customFormat="1" ht="12" customHeight="1">
      <c r="A34" s="433" t="s">
        <v>552</v>
      </c>
      <c r="B34" s="414" t="s">
        <v>272</v>
      </c>
      <c r="C34" s="296"/>
    </row>
    <row r="35" spans="1:3" s="91" customFormat="1" ht="12" customHeight="1">
      <c r="A35" s="433" t="s">
        <v>553</v>
      </c>
      <c r="B35" s="414" t="s">
        <v>273</v>
      </c>
      <c r="C35" s="296"/>
    </row>
    <row r="36" spans="1:3" s="91" customFormat="1" ht="12" customHeight="1" thickBot="1">
      <c r="A36" s="434" t="s">
        <v>554</v>
      </c>
      <c r="B36" s="509" t="s">
        <v>274</v>
      </c>
      <c r="C36" s="298"/>
    </row>
    <row r="37" spans="1:3" s="91" customFormat="1" ht="12" customHeight="1" thickBot="1">
      <c r="A37" s="32" t="s">
        <v>22</v>
      </c>
      <c r="B37" s="21" t="s">
        <v>434</v>
      </c>
      <c r="C37" s="294">
        <f>SUM(C38:C48)</f>
        <v>0</v>
      </c>
    </row>
    <row r="38" spans="1:3" s="91" customFormat="1" ht="12" customHeight="1">
      <c r="A38" s="432" t="s">
        <v>91</v>
      </c>
      <c r="B38" s="413" t="s">
        <v>277</v>
      </c>
      <c r="C38" s="297"/>
    </row>
    <row r="39" spans="1:3" s="91" customFormat="1" ht="12" customHeight="1">
      <c r="A39" s="433" t="s">
        <v>92</v>
      </c>
      <c r="B39" s="414" t="s">
        <v>278</v>
      </c>
      <c r="C39" s="296"/>
    </row>
    <row r="40" spans="1:3" s="91" customFormat="1" ht="12" customHeight="1">
      <c r="A40" s="433" t="s">
        <v>93</v>
      </c>
      <c r="B40" s="414" t="s">
        <v>279</v>
      </c>
      <c r="C40" s="296"/>
    </row>
    <row r="41" spans="1:3" s="91" customFormat="1" ht="12" customHeight="1">
      <c r="A41" s="433" t="s">
        <v>175</v>
      </c>
      <c r="B41" s="414" t="s">
        <v>280</v>
      </c>
      <c r="C41" s="296"/>
    </row>
    <row r="42" spans="1:3" s="91" customFormat="1" ht="12" customHeight="1">
      <c r="A42" s="433" t="s">
        <v>176</v>
      </c>
      <c r="B42" s="414" t="s">
        <v>281</v>
      </c>
      <c r="C42" s="296"/>
    </row>
    <row r="43" spans="1:3" s="91" customFormat="1" ht="12" customHeight="1">
      <c r="A43" s="433" t="s">
        <v>177</v>
      </c>
      <c r="B43" s="414" t="s">
        <v>282</v>
      </c>
      <c r="C43" s="296"/>
    </row>
    <row r="44" spans="1:3" s="91" customFormat="1" ht="12" customHeight="1">
      <c r="A44" s="433" t="s">
        <v>178</v>
      </c>
      <c r="B44" s="414" t="s">
        <v>283</v>
      </c>
      <c r="C44" s="296"/>
    </row>
    <row r="45" spans="1:3" s="91" customFormat="1" ht="12" customHeight="1">
      <c r="A45" s="433" t="s">
        <v>179</v>
      </c>
      <c r="B45" s="414" t="s">
        <v>559</v>
      </c>
      <c r="C45" s="296"/>
    </row>
    <row r="46" spans="1:3" s="91" customFormat="1" ht="12" customHeight="1">
      <c r="A46" s="433" t="s">
        <v>275</v>
      </c>
      <c r="B46" s="414" t="s">
        <v>285</v>
      </c>
      <c r="C46" s="299"/>
    </row>
    <row r="47" spans="1:3" s="91" customFormat="1" ht="12" customHeight="1">
      <c r="A47" s="434" t="s">
        <v>276</v>
      </c>
      <c r="B47" s="415" t="s">
        <v>436</v>
      </c>
      <c r="C47" s="400"/>
    </row>
    <row r="48" spans="1:3" s="91" customFormat="1" ht="12" customHeight="1" thickBot="1">
      <c r="A48" s="434" t="s">
        <v>435</v>
      </c>
      <c r="B48" s="415" t="s">
        <v>286</v>
      </c>
      <c r="C48" s="400"/>
    </row>
    <row r="49" spans="1:3" s="91" customFormat="1" ht="12" customHeight="1" thickBot="1">
      <c r="A49" s="32" t="s">
        <v>23</v>
      </c>
      <c r="B49" s="21" t="s">
        <v>287</v>
      </c>
      <c r="C49" s="294">
        <f>SUM(C50:C54)</f>
        <v>0</v>
      </c>
    </row>
    <row r="50" spans="1:3" s="91" customFormat="1" ht="12" customHeight="1">
      <c r="A50" s="432" t="s">
        <v>94</v>
      </c>
      <c r="B50" s="413" t="s">
        <v>291</v>
      </c>
      <c r="C50" s="457"/>
    </row>
    <row r="51" spans="1:3" s="91" customFormat="1" ht="12" customHeight="1">
      <c r="A51" s="433" t="s">
        <v>95</v>
      </c>
      <c r="B51" s="414" t="s">
        <v>292</v>
      </c>
      <c r="C51" s="299"/>
    </row>
    <row r="52" spans="1:3" s="91" customFormat="1" ht="12" customHeight="1">
      <c r="A52" s="433" t="s">
        <v>288</v>
      </c>
      <c r="B52" s="414" t="s">
        <v>293</v>
      </c>
      <c r="C52" s="299"/>
    </row>
    <row r="53" spans="1:3" s="91" customFormat="1" ht="12" customHeight="1">
      <c r="A53" s="433" t="s">
        <v>289</v>
      </c>
      <c r="B53" s="414" t="s">
        <v>294</v>
      </c>
      <c r="C53" s="299"/>
    </row>
    <row r="54" spans="1:3" s="91" customFormat="1" ht="12" customHeight="1" thickBot="1">
      <c r="A54" s="434" t="s">
        <v>290</v>
      </c>
      <c r="B54" s="415" t="s">
        <v>295</v>
      </c>
      <c r="C54" s="400"/>
    </row>
    <row r="55" spans="1:3" s="91" customFormat="1" ht="12" customHeight="1" thickBot="1">
      <c r="A55" s="32" t="s">
        <v>180</v>
      </c>
      <c r="B55" s="21" t="s">
        <v>296</v>
      </c>
      <c r="C55" s="294">
        <f>SUM(C56:C58)</f>
        <v>0</v>
      </c>
    </row>
    <row r="56" spans="1:3" s="91" customFormat="1" ht="12" customHeight="1">
      <c r="A56" s="432" t="s">
        <v>96</v>
      </c>
      <c r="B56" s="413" t="s">
        <v>297</v>
      </c>
      <c r="C56" s="297"/>
    </row>
    <row r="57" spans="1:3" s="91" customFormat="1" ht="12" customHeight="1">
      <c r="A57" s="433" t="s">
        <v>97</v>
      </c>
      <c r="B57" s="414" t="s">
        <v>426</v>
      </c>
      <c r="C57" s="296"/>
    </row>
    <row r="58" spans="1:3" s="91" customFormat="1" ht="12" customHeight="1">
      <c r="A58" s="433" t="s">
        <v>300</v>
      </c>
      <c r="B58" s="414" t="s">
        <v>298</v>
      </c>
      <c r="C58" s="296"/>
    </row>
    <row r="59" spans="1:3" s="91" customFormat="1" ht="12" customHeight="1" thickBot="1">
      <c r="A59" s="434" t="s">
        <v>301</v>
      </c>
      <c r="B59" s="415" t="s">
        <v>299</v>
      </c>
      <c r="C59" s="298"/>
    </row>
    <row r="60" spans="1:3" s="91" customFormat="1" ht="12" customHeight="1" thickBot="1">
      <c r="A60" s="32" t="s">
        <v>25</v>
      </c>
      <c r="B60" s="289" t="s">
        <v>302</v>
      </c>
      <c r="C60" s="294">
        <f>SUM(C61:C63)</f>
        <v>0</v>
      </c>
    </row>
    <row r="61" spans="1:3" s="91" customFormat="1" ht="12" customHeight="1">
      <c r="A61" s="432" t="s">
        <v>181</v>
      </c>
      <c r="B61" s="413" t="s">
        <v>304</v>
      </c>
      <c r="C61" s="299"/>
    </row>
    <row r="62" spans="1:3" s="91" customFormat="1" ht="12" customHeight="1">
      <c r="A62" s="433" t="s">
        <v>182</v>
      </c>
      <c r="B62" s="414" t="s">
        <v>427</v>
      </c>
      <c r="C62" s="299"/>
    </row>
    <row r="63" spans="1:3" s="91" customFormat="1" ht="12" customHeight="1">
      <c r="A63" s="433" t="s">
        <v>231</v>
      </c>
      <c r="B63" s="414" t="s">
        <v>305</v>
      </c>
      <c r="C63" s="299"/>
    </row>
    <row r="64" spans="1:3" s="91" customFormat="1" ht="12" customHeight="1" thickBot="1">
      <c r="A64" s="434" t="s">
        <v>303</v>
      </c>
      <c r="B64" s="415" t="s">
        <v>306</v>
      </c>
      <c r="C64" s="299"/>
    </row>
    <row r="65" spans="1:3" s="91" customFormat="1" ht="12" customHeight="1" thickBot="1">
      <c r="A65" s="32" t="s">
        <v>26</v>
      </c>
      <c r="B65" s="21" t="s">
        <v>307</v>
      </c>
      <c r="C65" s="300">
        <f>+C8+C15+C22+C29+C37+C49+C55+C60</f>
        <v>0</v>
      </c>
    </row>
    <row r="66" spans="1:3" s="91" customFormat="1" ht="12" customHeight="1" thickBot="1">
      <c r="A66" s="435" t="s">
        <v>394</v>
      </c>
      <c r="B66" s="289" t="s">
        <v>309</v>
      </c>
      <c r="C66" s="294">
        <f>SUM(C67:C69)</f>
        <v>0</v>
      </c>
    </row>
    <row r="67" spans="1:3" s="91" customFormat="1" ht="12" customHeight="1">
      <c r="A67" s="432" t="s">
        <v>337</v>
      </c>
      <c r="B67" s="413" t="s">
        <v>310</v>
      </c>
      <c r="C67" s="299"/>
    </row>
    <row r="68" spans="1:3" s="91" customFormat="1" ht="12" customHeight="1">
      <c r="A68" s="433" t="s">
        <v>346</v>
      </c>
      <c r="B68" s="414" t="s">
        <v>311</v>
      </c>
      <c r="C68" s="299"/>
    </row>
    <row r="69" spans="1:3" s="91" customFormat="1" ht="12" customHeight="1" thickBot="1">
      <c r="A69" s="434" t="s">
        <v>347</v>
      </c>
      <c r="B69" s="416" t="s">
        <v>312</v>
      </c>
      <c r="C69" s="299"/>
    </row>
    <row r="70" spans="1:3" s="91" customFormat="1" ht="12" customHeight="1" thickBot="1">
      <c r="A70" s="435" t="s">
        <v>313</v>
      </c>
      <c r="B70" s="289" t="s">
        <v>314</v>
      </c>
      <c r="C70" s="294">
        <f>SUM(C71:C74)</f>
        <v>0</v>
      </c>
    </row>
    <row r="71" spans="1:3" s="91" customFormat="1" ht="12" customHeight="1">
      <c r="A71" s="432" t="s">
        <v>149</v>
      </c>
      <c r="B71" s="413" t="s">
        <v>315</v>
      </c>
      <c r="C71" s="299"/>
    </row>
    <row r="72" spans="1:3" s="91" customFormat="1" ht="12" customHeight="1">
      <c r="A72" s="433" t="s">
        <v>150</v>
      </c>
      <c r="B72" s="414" t="s">
        <v>571</v>
      </c>
      <c r="C72" s="299"/>
    </row>
    <row r="73" spans="1:3" s="91" customFormat="1" ht="12" customHeight="1">
      <c r="A73" s="433" t="s">
        <v>338</v>
      </c>
      <c r="B73" s="414" t="s">
        <v>316</v>
      </c>
      <c r="C73" s="299"/>
    </row>
    <row r="74" spans="1:3" s="91" customFormat="1" ht="12" customHeight="1" thickBot="1">
      <c r="A74" s="434" t="s">
        <v>339</v>
      </c>
      <c r="B74" s="291" t="s">
        <v>572</v>
      </c>
      <c r="C74" s="299"/>
    </row>
    <row r="75" spans="1:3" s="91" customFormat="1" ht="12" customHeight="1" thickBot="1">
      <c r="A75" s="435" t="s">
        <v>317</v>
      </c>
      <c r="B75" s="289" t="s">
        <v>318</v>
      </c>
      <c r="C75" s="294">
        <f>SUM(C76:C77)</f>
        <v>0</v>
      </c>
    </row>
    <row r="76" spans="1:3" s="91" customFormat="1" ht="12" customHeight="1">
      <c r="A76" s="432" t="s">
        <v>340</v>
      </c>
      <c r="B76" s="413" t="s">
        <v>319</v>
      </c>
      <c r="C76" s="299"/>
    </row>
    <row r="77" spans="1:3" s="91" customFormat="1" ht="12" customHeight="1" thickBot="1">
      <c r="A77" s="434" t="s">
        <v>341</v>
      </c>
      <c r="B77" s="415" t="s">
        <v>320</v>
      </c>
      <c r="C77" s="299"/>
    </row>
    <row r="78" spans="1:3" s="90" customFormat="1" ht="12" customHeight="1" thickBot="1">
      <c r="A78" s="435" t="s">
        <v>321</v>
      </c>
      <c r="B78" s="289" t="s">
        <v>322</v>
      </c>
      <c r="C78" s="294">
        <f>SUM(C79:C81)</f>
        <v>0</v>
      </c>
    </row>
    <row r="79" spans="1:3" s="91" customFormat="1" ht="12" customHeight="1">
      <c r="A79" s="432" t="s">
        <v>342</v>
      </c>
      <c r="B79" s="413" t="s">
        <v>323</v>
      </c>
      <c r="C79" s="299"/>
    </row>
    <row r="80" spans="1:3" s="91" customFormat="1" ht="12" customHeight="1">
      <c r="A80" s="433" t="s">
        <v>343</v>
      </c>
      <c r="B80" s="414" t="s">
        <v>324</v>
      </c>
      <c r="C80" s="299"/>
    </row>
    <row r="81" spans="1:3" s="91" customFormat="1" ht="12" customHeight="1" thickBot="1">
      <c r="A81" s="434" t="s">
        <v>344</v>
      </c>
      <c r="B81" s="415" t="s">
        <v>573</v>
      </c>
      <c r="C81" s="299"/>
    </row>
    <row r="82" spans="1:3" s="91" customFormat="1" ht="12" customHeight="1" thickBot="1">
      <c r="A82" s="435" t="s">
        <v>325</v>
      </c>
      <c r="B82" s="289" t="s">
        <v>345</v>
      </c>
      <c r="C82" s="294">
        <f>SUM(C83:C86)</f>
        <v>0</v>
      </c>
    </row>
    <row r="83" spans="1:3" s="91" customFormat="1" ht="12" customHeight="1">
      <c r="A83" s="436" t="s">
        <v>326</v>
      </c>
      <c r="B83" s="413" t="s">
        <v>327</v>
      </c>
      <c r="C83" s="299"/>
    </row>
    <row r="84" spans="1:3" s="91" customFormat="1" ht="12" customHeight="1">
      <c r="A84" s="437" t="s">
        <v>328</v>
      </c>
      <c r="B84" s="414" t="s">
        <v>329</v>
      </c>
      <c r="C84" s="299"/>
    </row>
    <row r="85" spans="1:3" s="91" customFormat="1" ht="12" customHeight="1">
      <c r="A85" s="437" t="s">
        <v>330</v>
      </c>
      <c r="B85" s="414" t="s">
        <v>331</v>
      </c>
      <c r="C85" s="299"/>
    </row>
    <row r="86" spans="1:3" s="90" customFormat="1" ht="12" customHeight="1" thickBot="1">
      <c r="A86" s="438" t="s">
        <v>332</v>
      </c>
      <c r="B86" s="415" t="s">
        <v>333</v>
      </c>
      <c r="C86" s="299"/>
    </row>
    <row r="87" spans="1:3" s="90" customFormat="1" ht="12" customHeight="1" thickBot="1">
      <c r="A87" s="435" t="s">
        <v>334</v>
      </c>
      <c r="B87" s="289" t="s">
        <v>475</v>
      </c>
      <c r="C87" s="458"/>
    </row>
    <row r="88" spans="1:3" s="90" customFormat="1" ht="12" customHeight="1" thickBot="1">
      <c r="A88" s="435" t="s">
        <v>507</v>
      </c>
      <c r="B88" s="289" t="s">
        <v>335</v>
      </c>
      <c r="C88" s="458"/>
    </row>
    <row r="89" spans="1:3" s="90" customFormat="1" ht="12" customHeight="1" thickBot="1">
      <c r="A89" s="435" t="s">
        <v>508</v>
      </c>
      <c r="B89" s="420" t="s">
        <v>478</v>
      </c>
      <c r="C89" s="300">
        <f>+C66+C70+C75+C78+C82+C88+C87</f>
        <v>0</v>
      </c>
    </row>
    <row r="90" spans="1:3" s="90" customFormat="1" ht="12" customHeight="1" thickBot="1">
      <c r="A90" s="439" t="s">
        <v>509</v>
      </c>
      <c r="B90" s="421" t="s">
        <v>510</v>
      </c>
      <c r="C90" s="300">
        <f>+C65+C89</f>
        <v>0</v>
      </c>
    </row>
    <row r="91" spans="1:3" s="91" customFormat="1" ht="15.2" customHeight="1" thickBot="1">
      <c r="A91" s="233"/>
      <c r="B91" s="234"/>
      <c r="C91" s="359"/>
    </row>
    <row r="92" spans="1:3" s="62" customFormat="1" ht="16.5" customHeight="1" thickBot="1">
      <c r="A92" s="237"/>
      <c r="B92" s="238" t="s">
        <v>57</v>
      </c>
      <c r="C92" s="361"/>
    </row>
    <row r="93" spans="1:3" s="92" customFormat="1" ht="12" customHeight="1" thickBot="1">
      <c r="A93" s="406" t="s">
        <v>18</v>
      </c>
      <c r="B93" s="28" t="s">
        <v>514</v>
      </c>
      <c r="C93" s="293">
        <f>+C94+C95+C96+C97+C98+C111</f>
        <v>0</v>
      </c>
    </row>
    <row r="94" spans="1:3" ht="12" customHeight="1">
      <c r="A94" s="440" t="s">
        <v>98</v>
      </c>
      <c r="B94" s="10" t="s">
        <v>49</v>
      </c>
      <c r="C94" s="295"/>
    </row>
    <row r="95" spans="1:3" ht="12" customHeight="1">
      <c r="A95" s="433" t="s">
        <v>99</v>
      </c>
      <c r="B95" s="8" t="s">
        <v>183</v>
      </c>
      <c r="C95" s="296"/>
    </row>
    <row r="96" spans="1:3" ht="12" customHeight="1">
      <c r="A96" s="433" t="s">
        <v>100</v>
      </c>
      <c r="B96" s="8" t="s">
        <v>140</v>
      </c>
      <c r="C96" s="298"/>
    </row>
    <row r="97" spans="1:3" ht="12" customHeight="1">
      <c r="A97" s="433" t="s">
        <v>101</v>
      </c>
      <c r="B97" s="11" t="s">
        <v>184</v>
      </c>
      <c r="C97" s="298"/>
    </row>
    <row r="98" spans="1:3" ht="12" customHeight="1">
      <c r="A98" s="433" t="s">
        <v>112</v>
      </c>
      <c r="B98" s="19" t="s">
        <v>185</v>
      </c>
      <c r="C98" s="298"/>
    </row>
    <row r="99" spans="1:3" ht="12" customHeight="1">
      <c r="A99" s="433" t="s">
        <v>102</v>
      </c>
      <c r="B99" s="8" t="s">
        <v>511</v>
      </c>
      <c r="C99" s="298"/>
    </row>
    <row r="100" spans="1:3" ht="12" customHeight="1">
      <c r="A100" s="433" t="s">
        <v>103</v>
      </c>
      <c r="B100" s="139" t="s">
        <v>441</v>
      </c>
      <c r="C100" s="298"/>
    </row>
    <row r="101" spans="1:3" ht="12" customHeight="1">
      <c r="A101" s="433" t="s">
        <v>113</v>
      </c>
      <c r="B101" s="139" t="s">
        <v>440</v>
      </c>
      <c r="C101" s="298"/>
    </row>
    <row r="102" spans="1:3" ht="12" customHeight="1">
      <c r="A102" s="433" t="s">
        <v>114</v>
      </c>
      <c r="B102" s="139" t="s">
        <v>351</v>
      </c>
      <c r="C102" s="298"/>
    </row>
    <row r="103" spans="1:3" ht="12" customHeight="1">
      <c r="A103" s="433" t="s">
        <v>115</v>
      </c>
      <c r="B103" s="140" t="s">
        <v>352</v>
      </c>
      <c r="C103" s="298"/>
    </row>
    <row r="104" spans="1:3" ht="12" customHeight="1">
      <c r="A104" s="433" t="s">
        <v>116</v>
      </c>
      <c r="B104" s="140" t="s">
        <v>353</v>
      </c>
      <c r="C104" s="298"/>
    </row>
    <row r="105" spans="1:3" ht="12" customHeight="1">
      <c r="A105" s="433" t="s">
        <v>118</v>
      </c>
      <c r="B105" s="139" t="s">
        <v>354</v>
      </c>
      <c r="C105" s="298"/>
    </row>
    <row r="106" spans="1:3" ht="12" customHeight="1">
      <c r="A106" s="433" t="s">
        <v>186</v>
      </c>
      <c r="B106" s="139" t="s">
        <v>355</v>
      </c>
      <c r="C106" s="298"/>
    </row>
    <row r="107" spans="1:3" ht="12" customHeight="1">
      <c r="A107" s="433" t="s">
        <v>349</v>
      </c>
      <c r="B107" s="140" t="s">
        <v>356</v>
      </c>
      <c r="C107" s="298"/>
    </row>
    <row r="108" spans="1:3" ht="12" customHeight="1">
      <c r="A108" s="441" t="s">
        <v>350</v>
      </c>
      <c r="B108" s="141" t="s">
        <v>357</v>
      </c>
      <c r="C108" s="298"/>
    </row>
    <row r="109" spans="1:3" ht="12" customHeight="1">
      <c r="A109" s="433" t="s">
        <v>438</v>
      </c>
      <c r="B109" s="141" t="s">
        <v>358</v>
      </c>
      <c r="C109" s="298"/>
    </row>
    <row r="110" spans="1:3" ht="12" customHeight="1">
      <c r="A110" s="433" t="s">
        <v>439</v>
      </c>
      <c r="B110" s="140" t="s">
        <v>359</v>
      </c>
      <c r="C110" s="296"/>
    </row>
    <row r="111" spans="1:3" ht="12" customHeight="1">
      <c r="A111" s="433" t="s">
        <v>443</v>
      </c>
      <c r="B111" s="11" t="s">
        <v>50</v>
      </c>
      <c r="C111" s="296"/>
    </row>
    <row r="112" spans="1:3" ht="12" customHeight="1">
      <c r="A112" s="434" t="s">
        <v>444</v>
      </c>
      <c r="B112" s="8" t="s">
        <v>512</v>
      </c>
      <c r="C112" s="298"/>
    </row>
    <row r="113" spans="1:3" ht="12" customHeight="1" thickBot="1">
      <c r="A113" s="442" t="s">
        <v>445</v>
      </c>
      <c r="B113" s="142" t="s">
        <v>513</v>
      </c>
      <c r="C113" s="302"/>
    </row>
    <row r="114" spans="1:3" ht="12" customHeight="1" thickBot="1">
      <c r="A114" s="32" t="s">
        <v>19</v>
      </c>
      <c r="B114" s="27" t="s">
        <v>360</v>
      </c>
      <c r="C114" s="294">
        <f>+C115+C117+C119</f>
        <v>0</v>
      </c>
    </row>
    <row r="115" spans="1:3" ht="12" customHeight="1">
      <c r="A115" s="432" t="s">
        <v>104</v>
      </c>
      <c r="B115" s="8" t="s">
        <v>230</v>
      </c>
      <c r="C115" s="297"/>
    </row>
    <row r="116" spans="1:3" ht="12" customHeight="1">
      <c r="A116" s="432" t="s">
        <v>105</v>
      </c>
      <c r="B116" s="12" t="s">
        <v>364</v>
      </c>
      <c r="C116" s="297"/>
    </row>
    <row r="117" spans="1:3" ht="12" customHeight="1">
      <c r="A117" s="432" t="s">
        <v>106</v>
      </c>
      <c r="B117" s="12" t="s">
        <v>187</v>
      </c>
      <c r="C117" s="296"/>
    </row>
    <row r="118" spans="1:3" ht="12" customHeight="1">
      <c r="A118" s="432" t="s">
        <v>107</v>
      </c>
      <c r="B118" s="12" t="s">
        <v>365</v>
      </c>
      <c r="C118" s="261"/>
    </row>
    <row r="119" spans="1:3" ht="12" customHeight="1">
      <c r="A119" s="432" t="s">
        <v>108</v>
      </c>
      <c r="B119" s="291" t="s">
        <v>232</v>
      </c>
      <c r="C119" s="261"/>
    </row>
    <row r="120" spans="1:3" ht="12" customHeight="1">
      <c r="A120" s="432" t="s">
        <v>117</v>
      </c>
      <c r="B120" s="290" t="s">
        <v>428</v>
      </c>
      <c r="C120" s="261"/>
    </row>
    <row r="121" spans="1:3" ht="12" customHeight="1">
      <c r="A121" s="432" t="s">
        <v>119</v>
      </c>
      <c r="B121" s="409" t="s">
        <v>370</v>
      </c>
      <c r="C121" s="261"/>
    </row>
    <row r="122" spans="1:3" ht="12" customHeight="1">
      <c r="A122" s="432" t="s">
        <v>188</v>
      </c>
      <c r="B122" s="140" t="s">
        <v>353</v>
      </c>
      <c r="C122" s="261"/>
    </row>
    <row r="123" spans="1:3" ht="12" customHeight="1">
      <c r="A123" s="432" t="s">
        <v>189</v>
      </c>
      <c r="B123" s="140" t="s">
        <v>369</v>
      </c>
      <c r="C123" s="261"/>
    </row>
    <row r="124" spans="1:3" ht="12" customHeight="1">
      <c r="A124" s="432" t="s">
        <v>190</v>
      </c>
      <c r="B124" s="140" t="s">
        <v>368</v>
      </c>
      <c r="C124" s="261"/>
    </row>
    <row r="125" spans="1:3" ht="12" customHeight="1">
      <c r="A125" s="432" t="s">
        <v>361</v>
      </c>
      <c r="B125" s="140" t="s">
        <v>356</v>
      </c>
      <c r="C125" s="261"/>
    </row>
    <row r="126" spans="1:3" ht="12" customHeight="1">
      <c r="A126" s="432" t="s">
        <v>362</v>
      </c>
      <c r="B126" s="140" t="s">
        <v>367</v>
      </c>
      <c r="C126" s="261"/>
    </row>
    <row r="127" spans="1:3" ht="12" customHeight="1" thickBot="1">
      <c r="A127" s="441" t="s">
        <v>363</v>
      </c>
      <c r="B127" s="140" t="s">
        <v>366</v>
      </c>
      <c r="C127" s="263"/>
    </row>
    <row r="128" spans="1:3" ht="12" customHeight="1" thickBot="1">
      <c r="A128" s="32" t="s">
        <v>20</v>
      </c>
      <c r="B128" s="121" t="s">
        <v>448</v>
      </c>
      <c r="C128" s="294">
        <f>+C93+C114</f>
        <v>0</v>
      </c>
    </row>
    <row r="129" spans="1:11" ht="12" customHeight="1" thickBot="1">
      <c r="A129" s="32" t="s">
        <v>21</v>
      </c>
      <c r="B129" s="121" t="s">
        <v>449</v>
      </c>
      <c r="C129" s="294">
        <f>+C130+C131+C132</f>
        <v>0</v>
      </c>
    </row>
    <row r="130" spans="1:11" s="92" customFormat="1" ht="12" customHeight="1">
      <c r="A130" s="432" t="s">
        <v>268</v>
      </c>
      <c r="B130" s="9" t="s">
        <v>517</v>
      </c>
      <c r="C130" s="261"/>
    </row>
    <row r="131" spans="1:11" ht="12" customHeight="1">
      <c r="A131" s="432" t="s">
        <v>269</v>
      </c>
      <c r="B131" s="9" t="s">
        <v>457</v>
      </c>
      <c r="C131" s="261"/>
    </row>
    <row r="132" spans="1:11" ht="12" customHeight="1" thickBot="1">
      <c r="A132" s="441" t="s">
        <v>270</v>
      </c>
      <c r="B132" s="7" t="s">
        <v>516</v>
      </c>
      <c r="C132" s="261"/>
    </row>
    <row r="133" spans="1:11" ht="12" customHeight="1" thickBot="1">
      <c r="A133" s="32" t="s">
        <v>22</v>
      </c>
      <c r="B133" s="121" t="s">
        <v>450</v>
      </c>
      <c r="C133" s="294">
        <f>+C134+C135+C136+C137+C138+C139</f>
        <v>0</v>
      </c>
    </row>
    <row r="134" spans="1:11" ht="12" customHeight="1">
      <c r="A134" s="432" t="s">
        <v>91</v>
      </c>
      <c r="B134" s="9" t="s">
        <v>459</v>
      </c>
      <c r="C134" s="261"/>
    </row>
    <row r="135" spans="1:11" ht="12" customHeight="1">
      <c r="A135" s="432" t="s">
        <v>92</v>
      </c>
      <c r="B135" s="9" t="s">
        <v>451</v>
      </c>
      <c r="C135" s="261"/>
    </row>
    <row r="136" spans="1:11" ht="12" customHeight="1">
      <c r="A136" s="432" t="s">
        <v>93</v>
      </c>
      <c r="B136" s="9" t="s">
        <v>452</v>
      </c>
      <c r="C136" s="261"/>
    </row>
    <row r="137" spans="1:11" ht="12" customHeight="1">
      <c r="A137" s="432" t="s">
        <v>175</v>
      </c>
      <c r="B137" s="9" t="s">
        <v>515</v>
      </c>
      <c r="C137" s="261"/>
    </row>
    <row r="138" spans="1:11" ht="12" customHeight="1">
      <c r="A138" s="432" t="s">
        <v>176</v>
      </c>
      <c r="B138" s="9" t="s">
        <v>454</v>
      </c>
      <c r="C138" s="261"/>
    </row>
    <row r="139" spans="1:11" s="92" customFormat="1" ht="12" customHeight="1" thickBot="1">
      <c r="A139" s="441" t="s">
        <v>177</v>
      </c>
      <c r="B139" s="7" t="s">
        <v>455</v>
      </c>
      <c r="C139" s="261"/>
    </row>
    <row r="140" spans="1:11" ht="12" customHeight="1" thickBot="1">
      <c r="A140" s="32" t="s">
        <v>23</v>
      </c>
      <c r="B140" s="121" t="s">
        <v>541</v>
      </c>
      <c r="C140" s="300">
        <f>+C141+C142+C144+C145+C143</f>
        <v>0</v>
      </c>
      <c r="K140" s="244"/>
    </row>
    <row r="141" spans="1:11">
      <c r="A141" s="432" t="s">
        <v>94</v>
      </c>
      <c r="B141" s="9" t="s">
        <v>371</v>
      </c>
      <c r="C141" s="261"/>
    </row>
    <row r="142" spans="1:11" ht="12" customHeight="1">
      <c r="A142" s="432" t="s">
        <v>95</v>
      </c>
      <c r="B142" s="9" t="s">
        <v>372</v>
      </c>
      <c r="C142" s="261"/>
    </row>
    <row r="143" spans="1:11" s="92" customFormat="1" ht="12" customHeight="1">
      <c r="A143" s="432" t="s">
        <v>288</v>
      </c>
      <c r="B143" s="9" t="s">
        <v>540</v>
      </c>
      <c r="C143" s="261"/>
    </row>
    <row r="144" spans="1:11" s="92" customFormat="1" ht="12" customHeight="1">
      <c r="A144" s="432" t="s">
        <v>289</v>
      </c>
      <c r="B144" s="9" t="s">
        <v>464</v>
      </c>
      <c r="C144" s="261"/>
    </row>
    <row r="145" spans="1:3" s="92" customFormat="1" ht="12" customHeight="1" thickBot="1">
      <c r="A145" s="441" t="s">
        <v>290</v>
      </c>
      <c r="B145" s="7" t="s">
        <v>390</v>
      </c>
      <c r="C145" s="261"/>
    </row>
    <row r="146" spans="1:3" s="92" customFormat="1" ht="12" customHeight="1" thickBot="1">
      <c r="A146" s="32" t="s">
        <v>24</v>
      </c>
      <c r="B146" s="121" t="s">
        <v>465</v>
      </c>
      <c r="C146" s="303">
        <f>+C147+C148+C149+C150+C151</f>
        <v>0</v>
      </c>
    </row>
    <row r="147" spans="1:3" s="92" customFormat="1" ht="12" customHeight="1">
      <c r="A147" s="432" t="s">
        <v>96</v>
      </c>
      <c r="B147" s="9" t="s">
        <v>460</v>
      </c>
      <c r="C147" s="261"/>
    </row>
    <row r="148" spans="1:3" s="92" customFormat="1" ht="12" customHeight="1">
      <c r="A148" s="432" t="s">
        <v>97</v>
      </c>
      <c r="B148" s="9" t="s">
        <v>467</v>
      </c>
      <c r="C148" s="261"/>
    </row>
    <row r="149" spans="1:3" s="92" customFormat="1" ht="12" customHeight="1">
      <c r="A149" s="432" t="s">
        <v>300</v>
      </c>
      <c r="B149" s="9" t="s">
        <v>462</v>
      </c>
      <c r="C149" s="261"/>
    </row>
    <row r="150" spans="1:3" ht="12.75" customHeight="1">
      <c r="A150" s="432" t="s">
        <v>301</v>
      </c>
      <c r="B150" s="9" t="s">
        <v>518</v>
      </c>
      <c r="C150" s="261"/>
    </row>
    <row r="151" spans="1:3" ht="12.75" customHeight="1" thickBot="1">
      <c r="A151" s="441" t="s">
        <v>466</v>
      </c>
      <c r="B151" s="7" t="s">
        <v>469</v>
      </c>
      <c r="C151" s="263"/>
    </row>
    <row r="152" spans="1:3" ht="12.75" customHeight="1" thickBot="1">
      <c r="A152" s="484" t="s">
        <v>25</v>
      </c>
      <c r="B152" s="121" t="s">
        <v>470</v>
      </c>
      <c r="C152" s="303"/>
    </row>
    <row r="153" spans="1:3" ht="12" customHeight="1" thickBot="1">
      <c r="A153" s="484" t="s">
        <v>26</v>
      </c>
      <c r="B153" s="121" t="s">
        <v>471</v>
      </c>
      <c r="C153" s="303"/>
    </row>
    <row r="154" spans="1:3" ht="15.2" customHeight="1" thickBot="1">
      <c r="A154" s="32" t="s">
        <v>27</v>
      </c>
      <c r="B154" s="121" t="s">
        <v>473</v>
      </c>
      <c r="C154" s="423">
        <f>+C129+C133+C140+C146+C152+C153</f>
        <v>0</v>
      </c>
    </row>
    <row r="155" spans="1:3" ht="13.5" thickBot="1">
      <c r="A155" s="443" t="s">
        <v>28</v>
      </c>
      <c r="B155" s="377" t="s">
        <v>472</v>
      </c>
      <c r="C155" s="423">
        <f>+C128+C154</f>
        <v>0</v>
      </c>
    </row>
    <row r="156" spans="1:3" ht="15.2" customHeight="1" thickBot="1">
      <c r="A156" s="385"/>
      <c r="B156" s="386"/>
      <c r="C156" s="620">
        <f>C90-C155</f>
        <v>0</v>
      </c>
    </row>
    <row r="157" spans="1:3" ht="14.45" customHeight="1" thickBot="1">
      <c r="A157" s="242" t="s">
        <v>519</v>
      </c>
      <c r="B157" s="243"/>
      <c r="C157" s="118"/>
    </row>
    <row r="158" spans="1:3" ht="13.5" thickBot="1">
      <c r="A158" s="242" t="s">
        <v>206</v>
      </c>
      <c r="B158" s="243"/>
      <c r="C158" s="118"/>
    </row>
    <row r="159" spans="1:3">
      <c r="A159" s="617"/>
      <c r="B159" s="618"/>
      <c r="C159" s="619"/>
    </row>
    <row r="160" spans="1:3">
      <c r="A160" s="617"/>
      <c r="B160" s="618"/>
    </row>
    <row r="161" spans="1:3">
      <c r="A161" s="617"/>
      <c r="B161" s="618"/>
      <c r="C161" s="619"/>
    </row>
    <row r="162" spans="1:3">
      <c r="A162" s="617"/>
      <c r="B162" s="618"/>
      <c r="C162" s="619"/>
    </row>
    <row r="163" spans="1:3">
      <c r="A163" s="617"/>
      <c r="B163" s="618"/>
      <c r="C163" s="619"/>
    </row>
    <row r="164" spans="1:3">
      <c r="A164" s="617"/>
      <c r="B164" s="618"/>
      <c r="C164" s="619"/>
    </row>
    <row r="165" spans="1:3">
      <c r="A165" s="617"/>
      <c r="B165" s="618"/>
      <c r="C165" s="619"/>
    </row>
    <row r="166" spans="1:3">
      <c r="A166" s="617"/>
      <c r="B166" s="618"/>
      <c r="C166" s="619"/>
    </row>
    <row r="167" spans="1:3">
      <c r="A167" s="617"/>
      <c r="B167" s="618"/>
      <c r="C167" s="619"/>
    </row>
    <row r="168" spans="1:3">
      <c r="A168" s="617"/>
      <c r="B168" s="618"/>
      <c r="C168" s="619"/>
    </row>
    <row r="169" spans="1:3">
      <c r="A169" s="617"/>
      <c r="B169" s="618"/>
      <c r="C169" s="619"/>
    </row>
    <row r="170" spans="1:3">
      <c r="A170" s="617"/>
      <c r="B170" s="618"/>
      <c r="C170" s="619"/>
    </row>
    <row r="171" spans="1:3">
      <c r="A171" s="617"/>
      <c r="B171" s="618"/>
      <c r="C171" s="619"/>
    </row>
    <row r="172" spans="1:3">
      <c r="A172" s="617"/>
      <c r="B172" s="618"/>
      <c r="C172" s="619"/>
    </row>
    <row r="173" spans="1:3">
      <c r="A173" s="617"/>
      <c r="B173" s="618"/>
      <c r="C173" s="619"/>
    </row>
    <row r="174" spans="1:3">
      <c r="A174" s="617"/>
      <c r="B174" s="618"/>
      <c r="C174" s="619"/>
    </row>
    <row r="175" spans="1:3">
      <c r="A175" s="617"/>
      <c r="B175" s="618"/>
      <c r="C175" s="619"/>
    </row>
    <row r="176" spans="1:3">
      <c r="A176" s="617"/>
      <c r="B176" s="618"/>
      <c r="C176" s="619"/>
    </row>
    <row r="177" spans="1:3">
      <c r="A177" s="617"/>
      <c r="B177" s="618"/>
      <c r="C177" s="619"/>
    </row>
    <row r="178" spans="1:3">
      <c r="A178" s="617"/>
      <c r="B178" s="618"/>
      <c r="C178" s="619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7" customWidth="1"/>
    <col min="2" max="2" width="72" style="388" customWidth="1"/>
    <col min="3" max="3" width="25" style="389" customWidth="1"/>
    <col min="4" max="16384" width="9.33203125" style="3"/>
  </cols>
  <sheetData>
    <row r="1" spans="1:3" s="2" customFormat="1" ht="16.5" customHeight="1" thickBot="1">
      <c r="A1" s="598"/>
      <c r="B1" s="599"/>
      <c r="C1" s="593" t="str">
        <f ca="1">CONCATENATE("9.1.2. melléklet ",ALAPADATOK!A7," ",ALAPADATOK!B7," ",ALAPADATOK!C7," ",ALAPADATOK!D7," ",ALAPADATOK!E7," ",ALAPADATOK!F7," ",ALAPADATOK!G7," ",ALAPADATOK!H7)</f>
        <v>9.1.2. melléklet a … / 2019 ( … ) önkormányzati rendelethez</v>
      </c>
    </row>
    <row r="2" spans="1:3" s="88" customFormat="1" ht="21.2" customHeight="1">
      <c r="A2" s="600" t="s">
        <v>61</v>
      </c>
      <c r="B2" s="601" t="str">
        <f ca="1">CONCATENATE(ALAPADATOK!A3)</f>
        <v>DABAS ÖNKORMÁNYZATA</v>
      </c>
      <c r="C2" s="602" t="s">
        <v>54</v>
      </c>
    </row>
    <row r="3" spans="1:3" s="88" customFormat="1" ht="16.5" thickBot="1">
      <c r="A3" s="603" t="s">
        <v>203</v>
      </c>
      <c r="B3" s="604" t="s">
        <v>430</v>
      </c>
      <c r="C3" s="605" t="s">
        <v>60</v>
      </c>
    </row>
    <row r="4" spans="1:3" s="89" customFormat="1" ht="15.95" customHeight="1" thickBot="1">
      <c r="A4" s="606"/>
      <c r="B4" s="606"/>
      <c r="C4" s="607" t="str">
        <f ca="1">KV_9.1.1.sz.mell!C4</f>
        <v/>
      </c>
    </row>
    <row r="5" spans="1:3" ht="13.5" thickBot="1">
      <c r="A5" s="608" t="s">
        <v>205</v>
      </c>
      <c r="B5" s="609" t="s">
        <v>563</v>
      </c>
      <c r="C5" s="610" t="s">
        <v>55</v>
      </c>
    </row>
    <row r="6" spans="1:3" s="62" customFormat="1" ht="12.95" customHeight="1" thickBot="1">
      <c r="A6" s="611"/>
      <c r="B6" s="612" t="s">
        <v>493</v>
      </c>
      <c r="C6" s="613" t="s">
        <v>494</v>
      </c>
    </row>
    <row r="7" spans="1:3" s="62" customFormat="1" ht="15.95" customHeight="1" thickBot="1">
      <c r="A7" s="227"/>
      <c r="B7" s="228" t="s">
        <v>56</v>
      </c>
      <c r="C7" s="354"/>
    </row>
    <row r="8" spans="1:3" s="62" customFormat="1" ht="12" customHeight="1" thickBot="1">
      <c r="A8" s="32" t="s">
        <v>18</v>
      </c>
      <c r="B8" s="21" t="s">
        <v>252</v>
      </c>
      <c r="C8" s="294">
        <f>+C9+C10+C11+C12+C13+C14</f>
        <v>0</v>
      </c>
    </row>
    <row r="9" spans="1:3" s="90" customFormat="1" ht="12" customHeight="1">
      <c r="A9" s="432" t="s">
        <v>98</v>
      </c>
      <c r="B9" s="413" t="s">
        <v>253</v>
      </c>
      <c r="C9" s="297"/>
    </row>
    <row r="10" spans="1:3" s="91" customFormat="1" ht="12" customHeight="1">
      <c r="A10" s="433" t="s">
        <v>99</v>
      </c>
      <c r="B10" s="414" t="s">
        <v>254</v>
      </c>
      <c r="C10" s="296"/>
    </row>
    <row r="11" spans="1:3" s="91" customFormat="1" ht="12" customHeight="1">
      <c r="A11" s="433" t="s">
        <v>100</v>
      </c>
      <c r="B11" s="414" t="s">
        <v>550</v>
      </c>
      <c r="C11" s="296"/>
    </row>
    <row r="12" spans="1:3" s="91" customFormat="1" ht="12" customHeight="1">
      <c r="A12" s="433" t="s">
        <v>101</v>
      </c>
      <c r="B12" s="414" t="s">
        <v>256</v>
      </c>
      <c r="C12" s="296"/>
    </row>
    <row r="13" spans="1:3" s="91" customFormat="1" ht="12" customHeight="1">
      <c r="A13" s="433" t="s">
        <v>148</v>
      </c>
      <c r="B13" s="414" t="s">
        <v>506</v>
      </c>
      <c r="C13" s="296"/>
    </row>
    <row r="14" spans="1:3" s="90" customFormat="1" ht="12" customHeight="1" thickBot="1">
      <c r="A14" s="434" t="s">
        <v>102</v>
      </c>
      <c r="B14" s="415" t="s">
        <v>433</v>
      </c>
      <c r="C14" s="296"/>
    </row>
    <row r="15" spans="1:3" s="90" customFormat="1" ht="12" customHeight="1" thickBot="1">
      <c r="A15" s="32" t="s">
        <v>19</v>
      </c>
      <c r="B15" s="289" t="s">
        <v>257</v>
      </c>
      <c r="C15" s="294">
        <f>+C16+C17+C18+C19+C20</f>
        <v>0</v>
      </c>
    </row>
    <row r="16" spans="1:3" s="90" customFormat="1" ht="12" customHeight="1">
      <c r="A16" s="432" t="s">
        <v>104</v>
      </c>
      <c r="B16" s="413" t="s">
        <v>258</v>
      </c>
      <c r="C16" s="297"/>
    </row>
    <row r="17" spans="1:3" s="90" customFormat="1" ht="12" customHeight="1">
      <c r="A17" s="433" t="s">
        <v>105</v>
      </c>
      <c r="B17" s="414" t="s">
        <v>259</v>
      </c>
      <c r="C17" s="296"/>
    </row>
    <row r="18" spans="1:3" s="90" customFormat="1" ht="12" customHeight="1">
      <c r="A18" s="433" t="s">
        <v>106</v>
      </c>
      <c r="B18" s="414" t="s">
        <v>422</v>
      </c>
      <c r="C18" s="296"/>
    </row>
    <row r="19" spans="1:3" s="90" customFormat="1" ht="12" customHeight="1">
      <c r="A19" s="433" t="s">
        <v>107</v>
      </c>
      <c r="B19" s="414" t="s">
        <v>423</v>
      </c>
      <c r="C19" s="296"/>
    </row>
    <row r="20" spans="1:3" s="90" customFormat="1" ht="12" customHeight="1">
      <c r="A20" s="433" t="s">
        <v>108</v>
      </c>
      <c r="B20" s="414" t="s">
        <v>260</v>
      </c>
      <c r="C20" s="296"/>
    </row>
    <row r="21" spans="1:3" s="91" customFormat="1" ht="12" customHeight="1" thickBot="1">
      <c r="A21" s="434" t="s">
        <v>117</v>
      </c>
      <c r="B21" s="415" t="s">
        <v>261</v>
      </c>
      <c r="C21" s="298"/>
    </row>
    <row r="22" spans="1:3" s="91" customFormat="1" ht="12" customHeight="1" thickBot="1">
      <c r="A22" s="32" t="s">
        <v>20</v>
      </c>
      <c r="B22" s="21" t="s">
        <v>262</v>
      </c>
      <c r="C22" s="294">
        <f>+C23+C24+C25+C26+C27</f>
        <v>0</v>
      </c>
    </row>
    <row r="23" spans="1:3" s="91" customFormat="1" ht="12" customHeight="1">
      <c r="A23" s="432" t="s">
        <v>87</v>
      </c>
      <c r="B23" s="413" t="s">
        <v>263</v>
      </c>
      <c r="C23" s="297"/>
    </row>
    <row r="24" spans="1:3" s="90" customFormat="1" ht="12" customHeight="1">
      <c r="A24" s="433" t="s">
        <v>88</v>
      </c>
      <c r="B24" s="414" t="s">
        <v>264</v>
      </c>
      <c r="C24" s="296"/>
    </row>
    <row r="25" spans="1:3" s="91" customFormat="1" ht="12" customHeight="1">
      <c r="A25" s="433" t="s">
        <v>89</v>
      </c>
      <c r="B25" s="414" t="s">
        <v>424</v>
      </c>
      <c r="C25" s="296"/>
    </row>
    <row r="26" spans="1:3" s="91" customFormat="1" ht="12" customHeight="1">
      <c r="A26" s="433" t="s">
        <v>90</v>
      </c>
      <c r="B26" s="414" t="s">
        <v>425</v>
      </c>
      <c r="C26" s="296"/>
    </row>
    <row r="27" spans="1:3" s="91" customFormat="1" ht="12" customHeight="1">
      <c r="A27" s="433" t="s">
        <v>171</v>
      </c>
      <c r="B27" s="414" t="s">
        <v>265</v>
      </c>
      <c r="C27" s="296"/>
    </row>
    <row r="28" spans="1:3" s="91" customFormat="1" ht="12" customHeight="1" thickBot="1">
      <c r="A28" s="434" t="s">
        <v>172</v>
      </c>
      <c r="B28" s="415" t="s">
        <v>266</v>
      </c>
      <c r="C28" s="298"/>
    </row>
    <row r="29" spans="1:3" s="91" customFormat="1" ht="12" customHeight="1" thickBot="1">
      <c r="A29" s="32" t="s">
        <v>173</v>
      </c>
      <c r="B29" s="21" t="s">
        <v>267</v>
      </c>
      <c r="C29" s="300">
        <f>SUM(C30:C36)</f>
        <v>0</v>
      </c>
    </row>
    <row r="30" spans="1:3" s="91" customFormat="1" ht="12" customHeight="1">
      <c r="A30" s="432" t="s">
        <v>268</v>
      </c>
      <c r="B30" s="413" t="s">
        <v>555</v>
      </c>
      <c r="C30" s="297"/>
    </row>
    <row r="31" spans="1:3" s="91" customFormat="1" ht="12" customHeight="1">
      <c r="A31" s="433" t="s">
        <v>269</v>
      </c>
      <c r="B31" s="414" t="s">
        <v>556</v>
      </c>
      <c r="C31" s="296"/>
    </row>
    <row r="32" spans="1:3" s="91" customFormat="1" ht="12" customHeight="1">
      <c r="A32" s="433" t="s">
        <v>270</v>
      </c>
      <c r="B32" s="414" t="s">
        <v>557</v>
      </c>
      <c r="C32" s="296"/>
    </row>
    <row r="33" spans="1:3" s="91" customFormat="1" ht="12" customHeight="1">
      <c r="A33" s="433" t="s">
        <v>271</v>
      </c>
      <c r="B33" s="414" t="s">
        <v>558</v>
      </c>
      <c r="C33" s="296"/>
    </row>
    <row r="34" spans="1:3" s="91" customFormat="1" ht="12" customHeight="1">
      <c r="A34" s="433" t="s">
        <v>552</v>
      </c>
      <c r="B34" s="414" t="s">
        <v>272</v>
      </c>
      <c r="C34" s="296"/>
    </row>
    <row r="35" spans="1:3" s="91" customFormat="1" ht="12" customHeight="1">
      <c r="A35" s="433" t="s">
        <v>553</v>
      </c>
      <c r="B35" s="414" t="s">
        <v>273</v>
      </c>
      <c r="C35" s="296"/>
    </row>
    <row r="36" spans="1:3" s="91" customFormat="1" ht="12" customHeight="1" thickBot="1">
      <c r="A36" s="434" t="s">
        <v>554</v>
      </c>
      <c r="B36" s="415" t="s">
        <v>274</v>
      </c>
      <c r="C36" s="298"/>
    </row>
    <row r="37" spans="1:3" s="91" customFormat="1" ht="12" customHeight="1" thickBot="1">
      <c r="A37" s="32" t="s">
        <v>22</v>
      </c>
      <c r="B37" s="21" t="s">
        <v>434</v>
      </c>
      <c r="C37" s="294">
        <f>SUM(C38:C48)</f>
        <v>0</v>
      </c>
    </row>
    <row r="38" spans="1:3" s="91" customFormat="1" ht="12" customHeight="1">
      <c r="A38" s="432" t="s">
        <v>91</v>
      </c>
      <c r="B38" s="413" t="s">
        <v>277</v>
      </c>
      <c r="C38" s="297"/>
    </row>
    <row r="39" spans="1:3" s="91" customFormat="1" ht="12" customHeight="1">
      <c r="A39" s="433" t="s">
        <v>92</v>
      </c>
      <c r="B39" s="414" t="s">
        <v>278</v>
      </c>
      <c r="C39" s="296"/>
    </row>
    <row r="40" spans="1:3" s="91" customFormat="1" ht="12" customHeight="1">
      <c r="A40" s="433" t="s">
        <v>93</v>
      </c>
      <c r="B40" s="414" t="s">
        <v>279</v>
      </c>
      <c r="C40" s="296"/>
    </row>
    <row r="41" spans="1:3" s="91" customFormat="1" ht="12" customHeight="1">
      <c r="A41" s="433" t="s">
        <v>175</v>
      </c>
      <c r="B41" s="414" t="s">
        <v>280</v>
      </c>
      <c r="C41" s="296"/>
    </row>
    <row r="42" spans="1:3" s="91" customFormat="1" ht="12" customHeight="1">
      <c r="A42" s="433" t="s">
        <v>176</v>
      </c>
      <c r="B42" s="414" t="s">
        <v>281</v>
      </c>
      <c r="C42" s="296"/>
    </row>
    <row r="43" spans="1:3" s="91" customFormat="1" ht="12" customHeight="1">
      <c r="A43" s="433" t="s">
        <v>177</v>
      </c>
      <c r="B43" s="414" t="s">
        <v>282</v>
      </c>
      <c r="C43" s="296"/>
    </row>
    <row r="44" spans="1:3" s="91" customFormat="1" ht="12" customHeight="1">
      <c r="A44" s="433" t="s">
        <v>178</v>
      </c>
      <c r="B44" s="414" t="s">
        <v>283</v>
      </c>
      <c r="C44" s="296"/>
    </row>
    <row r="45" spans="1:3" s="91" customFormat="1" ht="12" customHeight="1">
      <c r="A45" s="433" t="s">
        <v>179</v>
      </c>
      <c r="B45" s="414" t="s">
        <v>561</v>
      </c>
      <c r="C45" s="296"/>
    </row>
    <row r="46" spans="1:3" s="91" customFormat="1" ht="12" customHeight="1">
      <c r="A46" s="433" t="s">
        <v>275</v>
      </c>
      <c r="B46" s="414" t="s">
        <v>285</v>
      </c>
      <c r="C46" s="299"/>
    </row>
    <row r="47" spans="1:3" s="91" customFormat="1" ht="12" customHeight="1">
      <c r="A47" s="434" t="s">
        <v>276</v>
      </c>
      <c r="B47" s="415" t="s">
        <v>436</v>
      </c>
      <c r="C47" s="400"/>
    </row>
    <row r="48" spans="1:3" s="91" customFormat="1" ht="12" customHeight="1" thickBot="1">
      <c r="A48" s="434" t="s">
        <v>435</v>
      </c>
      <c r="B48" s="415" t="s">
        <v>286</v>
      </c>
      <c r="C48" s="400"/>
    </row>
    <row r="49" spans="1:3" s="91" customFormat="1" ht="12" customHeight="1" thickBot="1">
      <c r="A49" s="32" t="s">
        <v>23</v>
      </c>
      <c r="B49" s="21" t="s">
        <v>287</v>
      </c>
      <c r="C49" s="294">
        <f>SUM(C50:C54)</f>
        <v>0</v>
      </c>
    </row>
    <row r="50" spans="1:3" s="91" customFormat="1" ht="12" customHeight="1">
      <c r="A50" s="432" t="s">
        <v>94</v>
      </c>
      <c r="B50" s="413" t="s">
        <v>291</v>
      </c>
      <c r="C50" s="457"/>
    </row>
    <row r="51" spans="1:3" s="91" customFormat="1" ht="12" customHeight="1">
      <c r="A51" s="433" t="s">
        <v>95</v>
      </c>
      <c r="B51" s="414" t="s">
        <v>292</v>
      </c>
      <c r="C51" s="299"/>
    </row>
    <row r="52" spans="1:3" s="91" customFormat="1" ht="12" customHeight="1">
      <c r="A52" s="433" t="s">
        <v>288</v>
      </c>
      <c r="B52" s="414" t="s">
        <v>293</v>
      </c>
      <c r="C52" s="299"/>
    </row>
    <row r="53" spans="1:3" s="91" customFormat="1" ht="12" customHeight="1">
      <c r="A53" s="433" t="s">
        <v>289</v>
      </c>
      <c r="B53" s="414" t="s">
        <v>294</v>
      </c>
      <c r="C53" s="299"/>
    </row>
    <row r="54" spans="1:3" s="91" customFormat="1" ht="12" customHeight="1" thickBot="1">
      <c r="A54" s="434" t="s">
        <v>290</v>
      </c>
      <c r="B54" s="415" t="s">
        <v>295</v>
      </c>
      <c r="C54" s="400"/>
    </row>
    <row r="55" spans="1:3" s="91" customFormat="1" ht="12" customHeight="1" thickBot="1">
      <c r="A55" s="32" t="s">
        <v>180</v>
      </c>
      <c r="B55" s="21" t="s">
        <v>296</v>
      </c>
      <c r="C55" s="294">
        <f>SUM(C56:C58)</f>
        <v>0</v>
      </c>
    </row>
    <row r="56" spans="1:3" s="91" customFormat="1" ht="12" customHeight="1">
      <c r="A56" s="432" t="s">
        <v>96</v>
      </c>
      <c r="B56" s="413" t="s">
        <v>297</v>
      </c>
      <c r="C56" s="297"/>
    </row>
    <row r="57" spans="1:3" s="91" customFormat="1" ht="12" customHeight="1">
      <c r="A57" s="433" t="s">
        <v>97</v>
      </c>
      <c r="B57" s="414" t="s">
        <v>426</v>
      </c>
      <c r="C57" s="296"/>
    </row>
    <row r="58" spans="1:3" s="91" customFormat="1" ht="12" customHeight="1">
      <c r="A58" s="433" t="s">
        <v>300</v>
      </c>
      <c r="B58" s="414" t="s">
        <v>298</v>
      </c>
      <c r="C58" s="296"/>
    </row>
    <row r="59" spans="1:3" s="91" customFormat="1" ht="12" customHeight="1" thickBot="1">
      <c r="A59" s="434" t="s">
        <v>301</v>
      </c>
      <c r="B59" s="415" t="s">
        <v>299</v>
      </c>
      <c r="C59" s="298"/>
    </row>
    <row r="60" spans="1:3" s="91" customFormat="1" ht="12" customHeight="1" thickBot="1">
      <c r="A60" s="32" t="s">
        <v>25</v>
      </c>
      <c r="B60" s="289" t="s">
        <v>302</v>
      </c>
      <c r="C60" s="294">
        <f>SUM(C61:C63)</f>
        <v>0</v>
      </c>
    </row>
    <row r="61" spans="1:3" s="91" customFormat="1" ht="12" customHeight="1">
      <c r="A61" s="432" t="s">
        <v>181</v>
      </c>
      <c r="B61" s="413" t="s">
        <v>304</v>
      </c>
      <c r="C61" s="299"/>
    </row>
    <row r="62" spans="1:3" s="91" customFormat="1" ht="12" customHeight="1">
      <c r="A62" s="433" t="s">
        <v>182</v>
      </c>
      <c r="B62" s="414" t="s">
        <v>427</v>
      </c>
      <c r="C62" s="299"/>
    </row>
    <row r="63" spans="1:3" s="91" customFormat="1" ht="12" customHeight="1">
      <c r="A63" s="433" t="s">
        <v>231</v>
      </c>
      <c r="B63" s="414" t="s">
        <v>305</v>
      </c>
      <c r="C63" s="299"/>
    </row>
    <row r="64" spans="1:3" s="91" customFormat="1" ht="12" customHeight="1" thickBot="1">
      <c r="A64" s="434" t="s">
        <v>303</v>
      </c>
      <c r="B64" s="415" t="s">
        <v>306</v>
      </c>
      <c r="C64" s="299"/>
    </row>
    <row r="65" spans="1:3" s="91" customFormat="1" ht="12" customHeight="1" thickBot="1">
      <c r="A65" s="32" t="s">
        <v>26</v>
      </c>
      <c r="B65" s="21" t="s">
        <v>307</v>
      </c>
      <c r="C65" s="300">
        <f>+C8+C15+C22+C29+C37+C49+C55+C60</f>
        <v>0</v>
      </c>
    </row>
    <row r="66" spans="1:3" s="91" customFormat="1" ht="12" customHeight="1" thickBot="1">
      <c r="A66" s="435" t="s">
        <v>394</v>
      </c>
      <c r="B66" s="289" t="s">
        <v>309</v>
      </c>
      <c r="C66" s="294">
        <f>SUM(C67:C69)</f>
        <v>0</v>
      </c>
    </row>
    <row r="67" spans="1:3" s="91" customFormat="1" ht="12" customHeight="1">
      <c r="A67" s="432" t="s">
        <v>337</v>
      </c>
      <c r="B67" s="413" t="s">
        <v>310</v>
      </c>
      <c r="C67" s="299"/>
    </row>
    <row r="68" spans="1:3" s="91" customFormat="1" ht="12" customHeight="1">
      <c r="A68" s="433" t="s">
        <v>346</v>
      </c>
      <c r="B68" s="414" t="s">
        <v>311</v>
      </c>
      <c r="C68" s="299"/>
    </row>
    <row r="69" spans="1:3" s="91" customFormat="1" ht="12" customHeight="1" thickBot="1">
      <c r="A69" s="434" t="s">
        <v>347</v>
      </c>
      <c r="B69" s="416" t="s">
        <v>312</v>
      </c>
      <c r="C69" s="299"/>
    </row>
    <row r="70" spans="1:3" s="91" customFormat="1" ht="12" customHeight="1" thickBot="1">
      <c r="A70" s="435" t="s">
        <v>313</v>
      </c>
      <c r="B70" s="289" t="s">
        <v>314</v>
      </c>
      <c r="C70" s="294">
        <f>SUM(C71:C74)</f>
        <v>0</v>
      </c>
    </row>
    <row r="71" spans="1:3" s="91" customFormat="1" ht="12" customHeight="1">
      <c r="A71" s="432" t="s">
        <v>149</v>
      </c>
      <c r="B71" s="413" t="s">
        <v>315</v>
      </c>
      <c r="C71" s="299"/>
    </row>
    <row r="72" spans="1:3" s="91" customFormat="1" ht="12" customHeight="1">
      <c r="A72" s="433" t="s">
        <v>150</v>
      </c>
      <c r="B72" s="414" t="s">
        <v>571</v>
      </c>
      <c r="C72" s="299"/>
    </row>
    <row r="73" spans="1:3" s="91" customFormat="1" ht="12" customHeight="1">
      <c r="A73" s="433" t="s">
        <v>338</v>
      </c>
      <c r="B73" s="414" t="s">
        <v>316</v>
      </c>
      <c r="C73" s="299"/>
    </row>
    <row r="74" spans="1:3" s="91" customFormat="1" ht="12" customHeight="1" thickBot="1">
      <c r="A74" s="434" t="s">
        <v>339</v>
      </c>
      <c r="B74" s="291" t="s">
        <v>572</v>
      </c>
      <c r="C74" s="299"/>
    </row>
    <row r="75" spans="1:3" s="91" customFormat="1" ht="12" customHeight="1" thickBot="1">
      <c r="A75" s="435" t="s">
        <v>317</v>
      </c>
      <c r="B75" s="289" t="s">
        <v>318</v>
      </c>
      <c r="C75" s="294">
        <f>SUM(C76:C77)</f>
        <v>0</v>
      </c>
    </row>
    <row r="76" spans="1:3" s="91" customFormat="1" ht="12" customHeight="1">
      <c r="A76" s="432" t="s">
        <v>340</v>
      </c>
      <c r="B76" s="413" t="s">
        <v>319</v>
      </c>
      <c r="C76" s="299"/>
    </row>
    <row r="77" spans="1:3" s="91" customFormat="1" ht="12" customHeight="1" thickBot="1">
      <c r="A77" s="434" t="s">
        <v>341</v>
      </c>
      <c r="B77" s="415" t="s">
        <v>320</v>
      </c>
      <c r="C77" s="299"/>
    </row>
    <row r="78" spans="1:3" s="90" customFormat="1" ht="12" customHeight="1" thickBot="1">
      <c r="A78" s="435" t="s">
        <v>321</v>
      </c>
      <c r="B78" s="289" t="s">
        <v>322</v>
      </c>
      <c r="C78" s="294">
        <f>SUM(C79:C81)</f>
        <v>0</v>
      </c>
    </row>
    <row r="79" spans="1:3" s="91" customFormat="1" ht="12" customHeight="1">
      <c r="A79" s="432" t="s">
        <v>342</v>
      </c>
      <c r="B79" s="413" t="s">
        <v>323</v>
      </c>
      <c r="C79" s="299"/>
    </row>
    <row r="80" spans="1:3" s="91" customFormat="1" ht="12" customHeight="1">
      <c r="A80" s="433" t="s">
        <v>343</v>
      </c>
      <c r="B80" s="414" t="s">
        <v>324</v>
      </c>
      <c r="C80" s="299"/>
    </row>
    <row r="81" spans="1:3" s="91" customFormat="1" ht="12" customHeight="1" thickBot="1">
      <c r="A81" s="434" t="s">
        <v>344</v>
      </c>
      <c r="B81" s="415" t="s">
        <v>573</v>
      </c>
      <c r="C81" s="299"/>
    </row>
    <row r="82" spans="1:3" s="91" customFormat="1" ht="12" customHeight="1" thickBot="1">
      <c r="A82" s="435" t="s">
        <v>325</v>
      </c>
      <c r="B82" s="289" t="s">
        <v>345</v>
      </c>
      <c r="C82" s="294">
        <f>SUM(C83:C86)</f>
        <v>0</v>
      </c>
    </row>
    <row r="83" spans="1:3" s="91" customFormat="1" ht="12" customHeight="1">
      <c r="A83" s="436" t="s">
        <v>326</v>
      </c>
      <c r="B83" s="413" t="s">
        <v>327</v>
      </c>
      <c r="C83" s="299"/>
    </row>
    <row r="84" spans="1:3" s="91" customFormat="1" ht="12" customHeight="1">
      <c r="A84" s="437" t="s">
        <v>328</v>
      </c>
      <c r="B84" s="414" t="s">
        <v>329</v>
      </c>
      <c r="C84" s="299"/>
    </row>
    <row r="85" spans="1:3" s="91" customFormat="1" ht="12" customHeight="1">
      <c r="A85" s="437" t="s">
        <v>330</v>
      </c>
      <c r="B85" s="414" t="s">
        <v>331</v>
      </c>
      <c r="C85" s="299"/>
    </row>
    <row r="86" spans="1:3" s="90" customFormat="1" ht="12" customHeight="1" thickBot="1">
      <c r="A86" s="438" t="s">
        <v>332</v>
      </c>
      <c r="B86" s="415" t="s">
        <v>333</v>
      </c>
      <c r="C86" s="299"/>
    </row>
    <row r="87" spans="1:3" s="90" customFormat="1" ht="12" customHeight="1" thickBot="1">
      <c r="A87" s="435" t="s">
        <v>334</v>
      </c>
      <c r="B87" s="289" t="s">
        <v>475</v>
      </c>
      <c r="C87" s="458"/>
    </row>
    <row r="88" spans="1:3" s="90" customFormat="1" ht="12" customHeight="1" thickBot="1">
      <c r="A88" s="435" t="s">
        <v>507</v>
      </c>
      <c r="B88" s="289" t="s">
        <v>335</v>
      </c>
      <c r="C88" s="458"/>
    </row>
    <row r="89" spans="1:3" s="90" customFormat="1" ht="12" customHeight="1" thickBot="1">
      <c r="A89" s="435" t="s">
        <v>508</v>
      </c>
      <c r="B89" s="420" t="s">
        <v>478</v>
      </c>
      <c r="C89" s="300">
        <f>+C66+C70+C75+C78+C82+C88+C87</f>
        <v>0</v>
      </c>
    </row>
    <row r="90" spans="1:3" s="90" customFormat="1" ht="12" customHeight="1" thickBot="1">
      <c r="A90" s="439" t="s">
        <v>509</v>
      </c>
      <c r="B90" s="421" t="s">
        <v>510</v>
      </c>
      <c r="C90" s="300">
        <f>+C65+C89</f>
        <v>0</v>
      </c>
    </row>
    <row r="91" spans="1:3" s="91" customFormat="1" ht="15.2" customHeight="1" thickBot="1">
      <c r="A91" s="233"/>
      <c r="B91" s="234"/>
      <c r="C91" s="359"/>
    </row>
    <row r="92" spans="1:3" s="62" customFormat="1" ht="16.5" customHeight="1" thickBot="1">
      <c r="A92" s="237"/>
      <c r="B92" s="238" t="s">
        <v>57</v>
      </c>
      <c r="C92" s="361"/>
    </row>
    <row r="93" spans="1:3" s="92" customFormat="1" ht="12" customHeight="1" thickBot="1">
      <c r="A93" s="406" t="s">
        <v>18</v>
      </c>
      <c r="B93" s="28" t="s">
        <v>514</v>
      </c>
      <c r="C93" s="293">
        <f>+C94+C95+C96+C97+C98+C111</f>
        <v>0</v>
      </c>
    </row>
    <row r="94" spans="1:3" ht="12" customHeight="1">
      <c r="A94" s="440" t="s">
        <v>98</v>
      </c>
      <c r="B94" s="10" t="s">
        <v>49</v>
      </c>
      <c r="C94" s="295"/>
    </row>
    <row r="95" spans="1:3" ht="12" customHeight="1">
      <c r="A95" s="433" t="s">
        <v>99</v>
      </c>
      <c r="B95" s="8" t="s">
        <v>183</v>
      </c>
      <c r="C95" s="296"/>
    </row>
    <row r="96" spans="1:3" ht="12" customHeight="1">
      <c r="A96" s="433" t="s">
        <v>100</v>
      </c>
      <c r="B96" s="8" t="s">
        <v>140</v>
      </c>
      <c r="C96" s="298"/>
    </row>
    <row r="97" spans="1:3" ht="12" customHeight="1">
      <c r="A97" s="433" t="s">
        <v>101</v>
      </c>
      <c r="B97" s="11" t="s">
        <v>184</v>
      </c>
      <c r="C97" s="298"/>
    </row>
    <row r="98" spans="1:3" ht="12" customHeight="1">
      <c r="A98" s="433" t="s">
        <v>112</v>
      </c>
      <c r="B98" s="19" t="s">
        <v>185</v>
      </c>
      <c r="C98" s="298"/>
    </row>
    <row r="99" spans="1:3" ht="12" customHeight="1">
      <c r="A99" s="433" t="s">
        <v>102</v>
      </c>
      <c r="B99" s="8" t="s">
        <v>511</v>
      </c>
      <c r="C99" s="298"/>
    </row>
    <row r="100" spans="1:3" ht="12" customHeight="1">
      <c r="A100" s="433" t="s">
        <v>103</v>
      </c>
      <c r="B100" s="139" t="s">
        <v>441</v>
      </c>
      <c r="C100" s="298"/>
    </row>
    <row r="101" spans="1:3" ht="12" customHeight="1">
      <c r="A101" s="433" t="s">
        <v>113</v>
      </c>
      <c r="B101" s="139" t="s">
        <v>440</v>
      </c>
      <c r="C101" s="298"/>
    </row>
    <row r="102" spans="1:3" ht="12" customHeight="1">
      <c r="A102" s="433" t="s">
        <v>114</v>
      </c>
      <c r="B102" s="139" t="s">
        <v>351</v>
      </c>
      <c r="C102" s="298"/>
    </row>
    <row r="103" spans="1:3" ht="12" customHeight="1">
      <c r="A103" s="433" t="s">
        <v>115</v>
      </c>
      <c r="B103" s="140" t="s">
        <v>352</v>
      </c>
      <c r="C103" s="298"/>
    </row>
    <row r="104" spans="1:3" ht="12" customHeight="1">
      <c r="A104" s="433" t="s">
        <v>116</v>
      </c>
      <c r="B104" s="140" t="s">
        <v>353</v>
      </c>
      <c r="C104" s="298"/>
    </row>
    <row r="105" spans="1:3" ht="12" customHeight="1">
      <c r="A105" s="433" t="s">
        <v>118</v>
      </c>
      <c r="B105" s="139" t="s">
        <v>354</v>
      </c>
      <c r="C105" s="298"/>
    </row>
    <row r="106" spans="1:3" ht="12" customHeight="1">
      <c r="A106" s="433" t="s">
        <v>186</v>
      </c>
      <c r="B106" s="139" t="s">
        <v>355</v>
      </c>
      <c r="C106" s="298"/>
    </row>
    <row r="107" spans="1:3" ht="12" customHeight="1">
      <c r="A107" s="433" t="s">
        <v>349</v>
      </c>
      <c r="B107" s="140" t="s">
        <v>356</v>
      </c>
      <c r="C107" s="298"/>
    </row>
    <row r="108" spans="1:3" ht="12" customHeight="1">
      <c r="A108" s="441" t="s">
        <v>350</v>
      </c>
      <c r="B108" s="141" t="s">
        <v>357</v>
      </c>
      <c r="C108" s="298"/>
    </row>
    <row r="109" spans="1:3" ht="12" customHeight="1">
      <c r="A109" s="433" t="s">
        <v>438</v>
      </c>
      <c r="B109" s="141" t="s">
        <v>358</v>
      </c>
      <c r="C109" s="298"/>
    </row>
    <row r="110" spans="1:3" ht="12" customHeight="1">
      <c r="A110" s="433" t="s">
        <v>439</v>
      </c>
      <c r="B110" s="140" t="s">
        <v>359</v>
      </c>
      <c r="C110" s="296"/>
    </row>
    <row r="111" spans="1:3" ht="12" customHeight="1">
      <c r="A111" s="433" t="s">
        <v>443</v>
      </c>
      <c r="B111" s="11" t="s">
        <v>50</v>
      </c>
      <c r="C111" s="296"/>
    </row>
    <row r="112" spans="1:3" ht="12" customHeight="1">
      <c r="A112" s="434" t="s">
        <v>444</v>
      </c>
      <c r="B112" s="8" t="s">
        <v>512</v>
      </c>
      <c r="C112" s="298"/>
    </row>
    <row r="113" spans="1:3" ht="12" customHeight="1" thickBot="1">
      <c r="A113" s="442" t="s">
        <v>445</v>
      </c>
      <c r="B113" s="142" t="s">
        <v>513</v>
      </c>
      <c r="C113" s="302"/>
    </row>
    <row r="114" spans="1:3" ht="12" customHeight="1" thickBot="1">
      <c r="A114" s="32" t="s">
        <v>19</v>
      </c>
      <c r="B114" s="27" t="s">
        <v>360</v>
      </c>
      <c r="C114" s="294">
        <f>+C115+C117+C119</f>
        <v>0</v>
      </c>
    </row>
    <row r="115" spans="1:3" ht="12" customHeight="1">
      <c r="A115" s="432" t="s">
        <v>104</v>
      </c>
      <c r="B115" s="8" t="s">
        <v>230</v>
      </c>
      <c r="C115" s="297"/>
    </row>
    <row r="116" spans="1:3" ht="12" customHeight="1">
      <c r="A116" s="432" t="s">
        <v>105</v>
      </c>
      <c r="B116" s="12" t="s">
        <v>364</v>
      </c>
      <c r="C116" s="297"/>
    </row>
    <row r="117" spans="1:3" ht="12" customHeight="1">
      <c r="A117" s="432" t="s">
        <v>106</v>
      </c>
      <c r="B117" s="12" t="s">
        <v>187</v>
      </c>
      <c r="C117" s="296"/>
    </row>
    <row r="118" spans="1:3" ht="12" customHeight="1">
      <c r="A118" s="432" t="s">
        <v>107</v>
      </c>
      <c r="B118" s="12" t="s">
        <v>365</v>
      </c>
      <c r="C118" s="261"/>
    </row>
    <row r="119" spans="1:3" ht="12" customHeight="1">
      <c r="A119" s="432" t="s">
        <v>108</v>
      </c>
      <c r="B119" s="291" t="s">
        <v>232</v>
      </c>
      <c r="C119" s="261"/>
    </row>
    <row r="120" spans="1:3" ht="12" customHeight="1">
      <c r="A120" s="432" t="s">
        <v>117</v>
      </c>
      <c r="B120" s="290" t="s">
        <v>428</v>
      </c>
      <c r="C120" s="261"/>
    </row>
    <row r="121" spans="1:3" ht="12" customHeight="1">
      <c r="A121" s="432" t="s">
        <v>119</v>
      </c>
      <c r="B121" s="409" t="s">
        <v>370</v>
      </c>
      <c r="C121" s="261"/>
    </row>
    <row r="122" spans="1:3" ht="12" customHeight="1">
      <c r="A122" s="432" t="s">
        <v>188</v>
      </c>
      <c r="B122" s="140" t="s">
        <v>353</v>
      </c>
      <c r="C122" s="261"/>
    </row>
    <row r="123" spans="1:3" ht="12" customHeight="1">
      <c r="A123" s="432" t="s">
        <v>189</v>
      </c>
      <c r="B123" s="140" t="s">
        <v>369</v>
      </c>
      <c r="C123" s="261"/>
    </row>
    <row r="124" spans="1:3" ht="12" customHeight="1">
      <c r="A124" s="432" t="s">
        <v>190</v>
      </c>
      <c r="B124" s="140" t="s">
        <v>368</v>
      </c>
      <c r="C124" s="261"/>
    </row>
    <row r="125" spans="1:3" ht="12" customHeight="1">
      <c r="A125" s="432" t="s">
        <v>361</v>
      </c>
      <c r="B125" s="140" t="s">
        <v>356</v>
      </c>
      <c r="C125" s="261"/>
    </row>
    <row r="126" spans="1:3" ht="12" customHeight="1">
      <c r="A126" s="432" t="s">
        <v>362</v>
      </c>
      <c r="B126" s="140" t="s">
        <v>367</v>
      </c>
      <c r="C126" s="261"/>
    </row>
    <row r="127" spans="1:3" ht="12" customHeight="1" thickBot="1">
      <c r="A127" s="441" t="s">
        <v>363</v>
      </c>
      <c r="B127" s="140" t="s">
        <v>366</v>
      </c>
      <c r="C127" s="263"/>
    </row>
    <row r="128" spans="1:3" ht="12" customHeight="1" thickBot="1">
      <c r="A128" s="32" t="s">
        <v>20</v>
      </c>
      <c r="B128" s="121" t="s">
        <v>448</v>
      </c>
      <c r="C128" s="294">
        <f>+C93+C114</f>
        <v>0</v>
      </c>
    </row>
    <row r="129" spans="1:11" ht="12" customHeight="1" thickBot="1">
      <c r="A129" s="32" t="s">
        <v>21</v>
      </c>
      <c r="B129" s="121" t="s">
        <v>449</v>
      </c>
      <c r="C129" s="294">
        <f>+C130+C131+C132</f>
        <v>0</v>
      </c>
    </row>
    <row r="130" spans="1:11" s="92" customFormat="1" ht="12" customHeight="1">
      <c r="A130" s="432" t="s">
        <v>268</v>
      </c>
      <c r="B130" s="9" t="s">
        <v>517</v>
      </c>
      <c r="C130" s="261"/>
    </row>
    <row r="131" spans="1:11" ht="12" customHeight="1">
      <c r="A131" s="432" t="s">
        <v>269</v>
      </c>
      <c r="B131" s="9" t="s">
        <v>457</v>
      </c>
      <c r="C131" s="261"/>
    </row>
    <row r="132" spans="1:11" ht="12" customHeight="1" thickBot="1">
      <c r="A132" s="441" t="s">
        <v>270</v>
      </c>
      <c r="B132" s="7" t="s">
        <v>516</v>
      </c>
      <c r="C132" s="261"/>
    </row>
    <row r="133" spans="1:11" ht="12" customHeight="1" thickBot="1">
      <c r="A133" s="32" t="s">
        <v>22</v>
      </c>
      <c r="B133" s="121" t="s">
        <v>450</v>
      </c>
      <c r="C133" s="294">
        <f>+C134+C135+C136+C137+C138+C139</f>
        <v>0</v>
      </c>
    </row>
    <row r="134" spans="1:11" ht="12" customHeight="1">
      <c r="A134" s="432" t="s">
        <v>91</v>
      </c>
      <c r="B134" s="9" t="s">
        <v>459</v>
      </c>
      <c r="C134" s="261"/>
    </row>
    <row r="135" spans="1:11" ht="12" customHeight="1">
      <c r="A135" s="432" t="s">
        <v>92</v>
      </c>
      <c r="B135" s="9" t="s">
        <v>451</v>
      </c>
      <c r="C135" s="261"/>
    </row>
    <row r="136" spans="1:11" ht="12" customHeight="1">
      <c r="A136" s="432" t="s">
        <v>93</v>
      </c>
      <c r="B136" s="9" t="s">
        <v>452</v>
      </c>
      <c r="C136" s="261"/>
    </row>
    <row r="137" spans="1:11" ht="12" customHeight="1">
      <c r="A137" s="432" t="s">
        <v>175</v>
      </c>
      <c r="B137" s="9" t="s">
        <v>515</v>
      </c>
      <c r="C137" s="261"/>
    </row>
    <row r="138" spans="1:11" ht="12" customHeight="1">
      <c r="A138" s="432" t="s">
        <v>176</v>
      </c>
      <c r="B138" s="9" t="s">
        <v>454</v>
      </c>
      <c r="C138" s="261"/>
    </row>
    <row r="139" spans="1:11" s="92" customFormat="1" ht="12" customHeight="1" thickBot="1">
      <c r="A139" s="441" t="s">
        <v>177</v>
      </c>
      <c r="B139" s="7" t="s">
        <v>455</v>
      </c>
      <c r="C139" s="261"/>
    </row>
    <row r="140" spans="1:11" ht="12" customHeight="1" thickBot="1">
      <c r="A140" s="32" t="s">
        <v>23</v>
      </c>
      <c r="B140" s="121" t="s">
        <v>541</v>
      </c>
      <c r="C140" s="300">
        <f>+C141+C142+C144+C145+C143</f>
        <v>0</v>
      </c>
      <c r="K140" s="244"/>
    </row>
    <row r="141" spans="1:11">
      <c r="A141" s="432" t="s">
        <v>94</v>
      </c>
      <c r="B141" s="9" t="s">
        <v>371</v>
      </c>
      <c r="C141" s="261"/>
    </row>
    <row r="142" spans="1:11" ht="12" customHeight="1">
      <c r="A142" s="432" t="s">
        <v>95</v>
      </c>
      <c r="B142" s="9" t="s">
        <v>372</v>
      </c>
      <c r="C142" s="261"/>
    </row>
    <row r="143" spans="1:11" s="92" customFormat="1" ht="12" customHeight="1">
      <c r="A143" s="432" t="s">
        <v>288</v>
      </c>
      <c r="B143" s="9" t="s">
        <v>540</v>
      </c>
      <c r="C143" s="261"/>
    </row>
    <row r="144" spans="1:11" s="92" customFormat="1" ht="12" customHeight="1">
      <c r="A144" s="432" t="s">
        <v>289</v>
      </c>
      <c r="B144" s="9" t="s">
        <v>464</v>
      </c>
      <c r="C144" s="261"/>
    </row>
    <row r="145" spans="1:3" s="92" customFormat="1" ht="12" customHeight="1" thickBot="1">
      <c r="A145" s="441" t="s">
        <v>290</v>
      </c>
      <c r="B145" s="7" t="s">
        <v>390</v>
      </c>
      <c r="C145" s="261"/>
    </row>
    <row r="146" spans="1:3" s="92" customFormat="1" ht="12" customHeight="1" thickBot="1">
      <c r="A146" s="32" t="s">
        <v>24</v>
      </c>
      <c r="B146" s="121" t="s">
        <v>465</v>
      </c>
      <c r="C146" s="303">
        <f>+C147+C148+C149+C150+C151</f>
        <v>0</v>
      </c>
    </row>
    <row r="147" spans="1:3" s="92" customFormat="1" ht="12" customHeight="1">
      <c r="A147" s="432" t="s">
        <v>96</v>
      </c>
      <c r="B147" s="9" t="s">
        <v>460</v>
      </c>
      <c r="C147" s="261"/>
    </row>
    <row r="148" spans="1:3" s="92" customFormat="1" ht="12" customHeight="1">
      <c r="A148" s="432" t="s">
        <v>97</v>
      </c>
      <c r="B148" s="9" t="s">
        <v>467</v>
      </c>
      <c r="C148" s="261"/>
    </row>
    <row r="149" spans="1:3" s="92" customFormat="1" ht="12" customHeight="1">
      <c r="A149" s="432" t="s">
        <v>300</v>
      </c>
      <c r="B149" s="9" t="s">
        <v>462</v>
      </c>
      <c r="C149" s="261"/>
    </row>
    <row r="150" spans="1:3" ht="12.75" customHeight="1">
      <c r="A150" s="432" t="s">
        <v>301</v>
      </c>
      <c r="B150" s="9" t="s">
        <v>518</v>
      </c>
      <c r="C150" s="261"/>
    </row>
    <row r="151" spans="1:3" ht="12.75" customHeight="1" thickBot="1">
      <c r="A151" s="441" t="s">
        <v>466</v>
      </c>
      <c r="B151" s="7" t="s">
        <v>469</v>
      </c>
      <c r="C151" s="263"/>
    </row>
    <row r="152" spans="1:3" ht="12.75" customHeight="1" thickBot="1">
      <c r="A152" s="484" t="s">
        <v>25</v>
      </c>
      <c r="B152" s="121" t="s">
        <v>470</v>
      </c>
      <c r="C152" s="303"/>
    </row>
    <row r="153" spans="1:3" ht="12" customHeight="1" thickBot="1">
      <c r="A153" s="484" t="s">
        <v>26</v>
      </c>
      <c r="B153" s="121" t="s">
        <v>471</v>
      </c>
      <c r="C153" s="303"/>
    </row>
    <row r="154" spans="1:3" ht="15.2" customHeight="1" thickBot="1">
      <c r="A154" s="32" t="s">
        <v>27</v>
      </c>
      <c r="B154" s="121" t="s">
        <v>473</v>
      </c>
      <c r="C154" s="423">
        <f>+C129+C133+C140+C146+C152+C153</f>
        <v>0</v>
      </c>
    </row>
    <row r="155" spans="1:3" ht="13.5" thickBot="1">
      <c r="A155" s="443" t="s">
        <v>28</v>
      </c>
      <c r="B155" s="377" t="s">
        <v>472</v>
      </c>
      <c r="C155" s="423">
        <f>+C128+C154</f>
        <v>0</v>
      </c>
    </row>
    <row r="156" spans="1:3" ht="15.2" customHeight="1" thickBot="1">
      <c r="A156" s="385"/>
      <c r="B156" s="386"/>
      <c r="C156" s="620">
        <f>C90-C155</f>
        <v>0</v>
      </c>
    </row>
    <row r="157" spans="1:3" ht="14.45" customHeight="1" thickBot="1">
      <c r="A157" s="242" t="s">
        <v>519</v>
      </c>
      <c r="B157" s="243"/>
      <c r="C157" s="118"/>
    </row>
    <row r="158" spans="1:3" ht="13.5" thickBot="1">
      <c r="A158" s="242" t="s">
        <v>206</v>
      </c>
      <c r="B158" s="243"/>
      <c r="C158" s="118"/>
    </row>
    <row r="159" spans="1:3">
      <c r="A159" s="617"/>
      <c r="B159" s="618"/>
      <c r="C159" s="619"/>
    </row>
    <row r="160" spans="1:3">
      <c r="A160" s="617"/>
      <c r="B160" s="618"/>
    </row>
    <row r="161" spans="1:3">
      <c r="A161" s="617"/>
      <c r="B161" s="618"/>
      <c r="C161" s="619"/>
    </row>
    <row r="162" spans="1:3">
      <c r="A162" s="617"/>
      <c r="B162" s="618"/>
      <c r="C162" s="619"/>
    </row>
    <row r="163" spans="1:3">
      <c r="A163" s="617"/>
      <c r="B163" s="618"/>
      <c r="C163" s="619"/>
    </row>
    <row r="164" spans="1:3">
      <c r="A164" s="617"/>
      <c r="B164" s="618"/>
      <c r="C164" s="619"/>
    </row>
    <row r="165" spans="1:3">
      <c r="A165" s="617"/>
      <c r="B165" s="618"/>
      <c r="C165" s="619"/>
    </row>
    <row r="166" spans="1:3">
      <c r="A166" s="617"/>
      <c r="B166" s="618"/>
      <c r="C166" s="619"/>
    </row>
    <row r="167" spans="1:3">
      <c r="A167" s="617"/>
      <c r="B167" s="618"/>
      <c r="C167" s="619"/>
    </row>
    <row r="168" spans="1:3">
      <c r="A168" s="617"/>
      <c r="B168" s="618"/>
      <c r="C168" s="619"/>
    </row>
    <row r="169" spans="1:3">
      <c r="A169" s="617"/>
      <c r="B169" s="618"/>
      <c r="C169" s="619"/>
    </row>
    <row r="170" spans="1:3">
      <c r="A170" s="617"/>
      <c r="B170" s="618"/>
      <c r="C170" s="619"/>
    </row>
    <row r="171" spans="1:3">
      <c r="A171" s="617"/>
      <c r="B171" s="618"/>
      <c r="C171" s="619"/>
    </row>
    <row r="172" spans="1:3">
      <c r="A172" s="617"/>
      <c r="B172" s="618"/>
      <c r="C172" s="619"/>
    </row>
    <row r="173" spans="1:3">
      <c r="A173" s="617"/>
      <c r="B173" s="618"/>
      <c r="C173" s="619"/>
    </row>
    <row r="174" spans="1:3">
      <c r="A174" s="617"/>
      <c r="B174" s="618"/>
      <c r="C174" s="619"/>
    </row>
    <row r="175" spans="1:3">
      <c r="A175" s="617"/>
      <c r="B175" s="618"/>
      <c r="C175" s="619"/>
    </row>
    <row r="176" spans="1:3">
      <c r="A176" s="617"/>
      <c r="B176" s="618"/>
      <c r="C176" s="619"/>
    </row>
    <row r="177" spans="1:3">
      <c r="A177" s="617"/>
      <c r="B177" s="618"/>
      <c r="C177" s="619"/>
    </row>
    <row r="178" spans="1:3">
      <c r="A178" s="617"/>
      <c r="B178" s="618"/>
      <c r="C178" s="619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7" customWidth="1"/>
    <col min="2" max="2" width="72" style="388" customWidth="1"/>
    <col min="3" max="3" width="25" style="389" customWidth="1"/>
    <col min="4" max="16384" width="9.33203125" style="3"/>
  </cols>
  <sheetData>
    <row r="1" spans="1:3" s="2" customFormat="1" ht="16.5" customHeight="1" thickBot="1">
      <c r="A1" s="598"/>
      <c r="B1" s="599"/>
      <c r="C1" s="593" t="str">
        <f ca="1">CONCATENATE("9.1.3. melléklet ",ALAPADATOK!A7," ",ALAPADATOK!B7," ",ALAPADATOK!C7," ",ALAPADATOK!D7," ",ALAPADATOK!E7," ",ALAPADATOK!F7," ",ALAPADATOK!G7," ",ALAPADATOK!H7)</f>
        <v>9.1.3. melléklet a … / 2019 ( … ) önkormányzati rendelethez</v>
      </c>
    </row>
    <row r="2" spans="1:3" s="88" customFormat="1" ht="21.2" customHeight="1">
      <c r="A2" s="600" t="s">
        <v>61</v>
      </c>
      <c r="B2" s="601" t="str">
        <f ca="1">CONCATENATE(ALAPADATOK!A3)</f>
        <v>DABAS ÖNKORMÁNYZATA</v>
      </c>
      <c r="C2" s="602" t="s">
        <v>54</v>
      </c>
    </row>
    <row r="3" spans="1:3" s="88" customFormat="1" ht="16.5" thickBot="1">
      <c r="A3" s="603" t="s">
        <v>203</v>
      </c>
      <c r="B3" s="604" t="s">
        <v>528</v>
      </c>
      <c r="C3" s="605" t="s">
        <v>431</v>
      </c>
    </row>
    <row r="4" spans="1:3" s="89" customFormat="1" ht="15.95" customHeight="1" thickBot="1">
      <c r="A4" s="606"/>
      <c r="B4" s="606"/>
      <c r="C4" s="607" t="str">
        <f ca="1">KV_9.1.2.sz.mell.!C4</f>
        <v/>
      </c>
    </row>
    <row r="5" spans="1:3" ht="13.5" thickBot="1">
      <c r="A5" s="608" t="s">
        <v>205</v>
      </c>
      <c r="B5" s="609" t="s">
        <v>563</v>
      </c>
      <c r="C5" s="610" t="s">
        <v>55</v>
      </c>
    </row>
    <row r="6" spans="1:3" s="62" customFormat="1" ht="12.95" customHeight="1" thickBot="1">
      <c r="A6" s="611"/>
      <c r="B6" s="612" t="s">
        <v>493</v>
      </c>
      <c r="C6" s="613" t="s">
        <v>494</v>
      </c>
    </row>
    <row r="7" spans="1:3" s="62" customFormat="1" ht="15.95" customHeight="1" thickBot="1">
      <c r="A7" s="227"/>
      <c r="B7" s="228" t="s">
        <v>56</v>
      </c>
      <c r="C7" s="354"/>
    </row>
    <row r="8" spans="1:3" s="62" customFormat="1" ht="12" customHeight="1" thickBot="1">
      <c r="A8" s="32" t="s">
        <v>18</v>
      </c>
      <c r="B8" s="21" t="s">
        <v>252</v>
      </c>
      <c r="C8" s="294">
        <f>+C9+C10+C11+C12+C13+C14</f>
        <v>0</v>
      </c>
    </row>
    <row r="9" spans="1:3" s="90" customFormat="1" ht="12" customHeight="1">
      <c r="A9" s="432" t="s">
        <v>98</v>
      </c>
      <c r="B9" s="413" t="s">
        <v>253</v>
      </c>
      <c r="C9" s="297"/>
    </row>
    <row r="10" spans="1:3" s="91" customFormat="1" ht="12" customHeight="1">
      <c r="A10" s="433" t="s">
        <v>99</v>
      </c>
      <c r="B10" s="414" t="s">
        <v>254</v>
      </c>
      <c r="C10" s="296"/>
    </row>
    <row r="11" spans="1:3" s="91" customFormat="1" ht="12" customHeight="1">
      <c r="A11" s="433" t="s">
        <v>100</v>
      </c>
      <c r="B11" s="414" t="s">
        <v>550</v>
      </c>
      <c r="C11" s="296"/>
    </row>
    <row r="12" spans="1:3" s="91" customFormat="1" ht="12" customHeight="1">
      <c r="A12" s="433" t="s">
        <v>101</v>
      </c>
      <c r="B12" s="414" t="s">
        <v>256</v>
      </c>
      <c r="C12" s="296"/>
    </row>
    <row r="13" spans="1:3" s="91" customFormat="1" ht="12" customHeight="1">
      <c r="A13" s="433" t="s">
        <v>148</v>
      </c>
      <c r="B13" s="414" t="s">
        <v>506</v>
      </c>
      <c r="C13" s="296"/>
    </row>
    <row r="14" spans="1:3" s="90" customFormat="1" ht="12" customHeight="1" thickBot="1">
      <c r="A14" s="434" t="s">
        <v>102</v>
      </c>
      <c r="B14" s="415" t="s">
        <v>433</v>
      </c>
      <c r="C14" s="296"/>
    </row>
    <row r="15" spans="1:3" s="90" customFormat="1" ht="12" customHeight="1" thickBot="1">
      <c r="A15" s="32" t="s">
        <v>19</v>
      </c>
      <c r="B15" s="289" t="s">
        <v>257</v>
      </c>
      <c r="C15" s="294">
        <f>+C16+C17+C18+C19+C20</f>
        <v>0</v>
      </c>
    </row>
    <row r="16" spans="1:3" s="90" customFormat="1" ht="12" customHeight="1">
      <c r="A16" s="432" t="s">
        <v>104</v>
      </c>
      <c r="B16" s="413" t="s">
        <v>258</v>
      </c>
      <c r="C16" s="297"/>
    </row>
    <row r="17" spans="1:3" s="90" customFormat="1" ht="12" customHeight="1">
      <c r="A17" s="433" t="s">
        <v>105</v>
      </c>
      <c r="B17" s="414" t="s">
        <v>259</v>
      </c>
      <c r="C17" s="296"/>
    </row>
    <row r="18" spans="1:3" s="90" customFormat="1" ht="12" customHeight="1">
      <c r="A18" s="433" t="s">
        <v>106</v>
      </c>
      <c r="B18" s="414" t="s">
        <v>422</v>
      </c>
      <c r="C18" s="296"/>
    </row>
    <row r="19" spans="1:3" s="90" customFormat="1" ht="12" customHeight="1">
      <c r="A19" s="433" t="s">
        <v>107</v>
      </c>
      <c r="B19" s="414" t="s">
        <v>423</v>
      </c>
      <c r="C19" s="296"/>
    </row>
    <row r="20" spans="1:3" s="90" customFormat="1" ht="12" customHeight="1">
      <c r="A20" s="433" t="s">
        <v>108</v>
      </c>
      <c r="B20" s="414" t="s">
        <v>260</v>
      </c>
      <c r="C20" s="296"/>
    </row>
    <row r="21" spans="1:3" s="91" customFormat="1" ht="12" customHeight="1" thickBot="1">
      <c r="A21" s="434" t="s">
        <v>117</v>
      </c>
      <c r="B21" s="415" t="s">
        <v>261</v>
      </c>
      <c r="C21" s="298"/>
    </row>
    <row r="22" spans="1:3" s="91" customFormat="1" ht="12" customHeight="1" thickBot="1">
      <c r="A22" s="32" t="s">
        <v>20</v>
      </c>
      <c r="B22" s="21" t="s">
        <v>262</v>
      </c>
      <c r="C22" s="294">
        <f>+C23+C24+C25+C26+C27</f>
        <v>0</v>
      </c>
    </row>
    <row r="23" spans="1:3" s="91" customFormat="1" ht="12" customHeight="1">
      <c r="A23" s="432" t="s">
        <v>87</v>
      </c>
      <c r="B23" s="413" t="s">
        <v>263</v>
      </c>
      <c r="C23" s="297"/>
    </row>
    <row r="24" spans="1:3" s="90" customFormat="1" ht="12" customHeight="1">
      <c r="A24" s="433" t="s">
        <v>88</v>
      </c>
      <c r="B24" s="414" t="s">
        <v>264</v>
      </c>
      <c r="C24" s="296"/>
    </row>
    <row r="25" spans="1:3" s="91" customFormat="1" ht="12" customHeight="1">
      <c r="A25" s="433" t="s">
        <v>89</v>
      </c>
      <c r="B25" s="414" t="s">
        <v>424</v>
      </c>
      <c r="C25" s="296"/>
    </row>
    <row r="26" spans="1:3" s="91" customFormat="1" ht="12" customHeight="1">
      <c r="A26" s="433" t="s">
        <v>90</v>
      </c>
      <c r="B26" s="414" t="s">
        <v>425</v>
      </c>
      <c r="C26" s="296"/>
    </row>
    <row r="27" spans="1:3" s="91" customFormat="1" ht="12" customHeight="1">
      <c r="A27" s="433" t="s">
        <v>171</v>
      </c>
      <c r="B27" s="414" t="s">
        <v>265</v>
      </c>
      <c r="C27" s="296"/>
    </row>
    <row r="28" spans="1:3" s="91" customFormat="1" ht="12" customHeight="1" thickBot="1">
      <c r="A28" s="434" t="s">
        <v>172</v>
      </c>
      <c r="B28" s="415" t="s">
        <v>266</v>
      </c>
      <c r="C28" s="298"/>
    </row>
    <row r="29" spans="1:3" s="91" customFormat="1" ht="12" customHeight="1" thickBot="1">
      <c r="A29" s="32" t="s">
        <v>173</v>
      </c>
      <c r="B29" s="21" t="s">
        <v>267</v>
      </c>
      <c r="C29" s="300">
        <f>SUM(C30:C36)</f>
        <v>0</v>
      </c>
    </row>
    <row r="30" spans="1:3" s="91" customFormat="1" ht="12" customHeight="1">
      <c r="A30" s="432" t="s">
        <v>268</v>
      </c>
      <c r="B30" s="413" t="s">
        <v>555</v>
      </c>
      <c r="C30" s="297"/>
    </row>
    <row r="31" spans="1:3" s="91" customFormat="1" ht="12" customHeight="1">
      <c r="A31" s="433" t="s">
        <v>269</v>
      </c>
      <c r="B31" s="414" t="s">
        <v>556</v>
      </c>
      <c r="C31" s="296"/>
    </row>
    <row r="32" spans="1:3" s="91" customFormat="1" ht="12" customHeight="1">
      <c r="A32" s="433" t="s">
        <v>270</v>
      </c>
      <c r="B32" s="414" t="s">
        <v>557</v>
      </c>
      <c r="C32" s="296"/>
    </row>
    <row r="33" spans="1:3" s="91" customFormat="1" ht="12" customHeight="1">
      <c r="A33" s="433" t="s">
        <v>271</v>
      </c>
      <c r="B33" s="414" t="s">
        <v>558</v>
      </c>
      <c r="C33" s="296"/>
    </row>
    <row r="34" spans="1:3" s="91" customFormat="1" ht="12" customHeight="1">
      <c r="A34" s="433" t="s">
        <v>552</v>
      </c>
      <c r="B34" s="414" t="s">
        <v>272</v>
      </c>
      <c r="C34" s="296"/>
    </row>
    <row r="35" spans="1:3" s="91" customFormat="1" ht="12" customHeight="1">
      <c r="A35" s="433" t="s">
        <v>553</v>
      </c>
      <c r="B35" s="414" t="s">
        <v>273</v>
      </c>
      <c r="C35" s="296"/>
    </row>
    <row r="36" spans="1:3" s="91" customFormat="1" ht="12" customHeight="1" thickBot="1">
      <c r="A36" s="434" t="s">
        <v>554</v>
      </c>
      <c r="B36" s="509" t="s">
        <v>274</v>
      </c>
      <c r="C36" s="298"/>
    </row>
    <row r="37" spans="1:3" s="91" customFormat="1" ht="12" customHeight="1" thickBot="1">
      <c r="A37" s="32" t="s">
        <v>22</v>
      </c>
      <c r="B37" s="21" t="s">
        <v>434</v>
      </c>
      <c r="C37" s="294">
        <f>SUM(C38:C48)</f>
        <v>0</v>
      </c>
    </row>
    <row r="38" spans="1:3" s="91" customFormat="1" ht="12" customHeight="1">
      <c r="A38" s="432" t="s">
        <v>91</v>
      </c>
      <c r="B38" s="413" t="s">
        <v>277</v>
      </c>
      <c r="C38" s="297"/>
    </row>
    <row r="39" spans="1:3" s="91" customFormat="1" ht="12" customHeight="1">
      <c r="A39" s="433" t="s">
        <v>92</v>
      </c>
      <c r="B39" s="414" t="s">
        <v>278</v>
      </c>
      <c r="C39" s="296"/>
    </row>
    <row r="40" spans="1:3" s="91" customFormat="1" ht="12" customHeight="1">
      <c r="A40" s="433" t="s">
        <v>93</v>
      </c>
      <c r="B40" s="414" t="s">
        <v>279</v>
      </c>
      <c r="C40" s="296"/>
    </row>
    <row r="41" spans="1:3" s="91" customFormat="1" ht="12" customHeight="1">
      <c r="A41" s="433" t="s">
        <v>175</v>
      </c>
      <c r="B41" s="414" t="s">
        <v>280</v>
      </c>
      <c r="C41" s="296"/>
    </row>
    <row r="42" spans="1:3" s="91" customFormat="1" ht="12" customHeight="1">
      <c r="A42" s="433" t="s">
        <v>176</v>
      </c>
      <c r="B42" s="414" t="s">
        <v>281</v>
      </c>
      <c r="C42" s="296"/>
    </row>
    <row r="43" spans="1:3" s="91" customFormat="1" ht="12" customHeight="1">
      <c r="A43" s="433" t="s">
        <v>177</v>
      </c>
      <c r="B43" s="414" t="s">
        <v>282</v>
      </c>
      <c r="C43" s="296"/>
    </row>
    <row r="44" spans="1:3" s="91" customFormat="1" ht="12" customHeight="1">
      <c r="A44" s="433" t="s">
        <v>178</v>
      </c>
      <c r="B44" s="414" t="s">
        <v>283</v>
      </c>
      <c r="C44" s="296"/>
    </row>
    <row r="45" spans="1:3" s="91" customFormat="1" ht="12" customHeight="1">
      <c r="A45" s="433" t="s">
        <v>179</v>
      </c>
      <c r="B45" s="414" t="s">
        <v>559</v>
      </c>
      <c r="C45" s="296"/>
    </row>
    <row r="46" spans="1:3" s="91" customFormat="1" ht="12" customHeight="1">
      <c r="A46" s="433" t="s">
        <v>275</v>
      </c>
      <c r="B46" s="414" t="s">
        <v>285</v>
      </c>
      <c r="C46" s="299"/>
    </row>
    <row r="47" spans="1:3" s="91" customFormat="1" ht="12" customHeight="1">
      <c r="A47" s="434" t="s">
        <v>276</v>
      </c>
      <c r="B47" s="415" t="s">
        <v>436</v>
      </c>
      <c r="C47" s="400"/>
    </row>
    <row r="48" spans="1:3" s="91" customFormat="1" ht="12" customHeight="1" thickBot="1">
      <c r="A48" s="434" t="s">
        <v>435</v>
      </c>
      <c r="B48" s="415" t="s">
        <v>286</v>
      </c>
      <c r="C48" s="400"/>
    </row>
    <row r="49" spans="1:3" s="91" customFormat="1" ht="12" customHeight="1" thickBot="1">
      <c r="A49" s="32" t="s">
        <v>23</v>
      </c>
      <c r="B49" s="21" t="s">
        <v>287</v>
      </c>
      <c r="C49" s="294">
        <f>SUM(C50:C54)</f>
        <v>0</v>
      </c>
    </row>
    <row r="50" spans="1:3" s="91" customFormat="1" ht="12" customHeight="1">
      <c r="A50" s="432" t="s">
        <v>94</v>
      </c>
      <c r="B50" s="413" t="s">
        <v>291</v>
      </c>
      <c r="C50" s="457"/>
    </row>
    <row r="51" spans="1:3" s="91" customFormat="1" ht="12" customHeight="1">
      <c r="A51" s="433" t="s">
        <v>95</v>
      </c>
      <c r="B51" s="414" t="s">
        <v>292</v>
      </c>
      <c r="C51" s="299"/>
    </row>
    <row r="52" spans="1:3" s="91" customFormat="1" ht="12" customHeight="1">
      <c r="A52" s="433" t="s">
        <v>288</v>
      </c>
      <c r="B52" s="414" t="s">
        <v>293</v>
      </c>
      <c r="C52" s="299"/>
    </row>
    <row r="53" spans="1:3" s="91" customFormat="1" ht="12" customHeight="1">
      <c r="A53" s="433" t="s">
        <v>289</v>
      </c>
      <c r="B53" s="414" t="s">
        <v>294</v>
      </c>
      <c r="C53" s="299"/>
    </row>
    <row r="54" spans="1:3" s="91" customFormat="1" ht="12" customHeight="1" thickBot="1">
      <c r="A54" s="434" t="s">
        <v>290</v>
      </c>
      <c r="B54" s="509" t="s">
        <v>295</v>
      </c>
      <c r="C54" s="400"/>
    </row>
    <row r="55" spans="1:3" s="91" customFormat="1" ht="12" customHeight="1" thickBot="1">
      <c r="A55" s="32" t="s">
        <v>180</v>
      </c>
      <c r="B55" s="21" t="s">
        <v>296</v>
      </c>
      <c r="C55" s="294">
        <f>SUM(C56:C58)</f>
        <v>0</v>
      </c>
    </row>
    <row r="56" spans="1:3" s="91" customFormat="1" ht="12" customHeight="1">
      <c r="A56" s="432" t="s">
        <v>96</v>
      </c>
      <c r="B56" s="413" t="s">
        <v>297</v>
      </c>
      <c r="C56" s="297"/>
    </row>
    <row r="57" spans="1:3" s="91" customFormat="1" ht="12" customHeight="1">
      <c r="A57" s="433" t="s">
        <v>97</v>
      </c>
      <c r="B57" s="414" t="s">
        <v>426</v>
      </c>
      <c r="C57" s="296"/>
    </row>
    <row r="58" spans="1:3" s="91" customFormat="1" ht="12" customHeight="1">
      <c r="A58" s="433" t="s">
        <v>300</v>
      </c>
      <c r="B58" s="414" t="s">
        <v>298</v>
      </c>
      <c r="C58" s="296"/>
    </row>
    <row r="59" spans="1:3" s="91" customFormat="1" ht="12" customHeight="1" thickBot="1">
      <c r="A59" s="434" t="s">
        <v>301</v>
      </c>
      <c r="B59" s="509" t="s">
        <v>299</v>
      </c>
      <c r="C59" s="298"/>
    </row>
    <row r="60" spans="1:3" s="91" customFormat="1" ht="12" customHeight="1" thickBot="1">
      <c r="A60" s="32" t="s">
        <v>25</v>
      </c>
      <c r="B60" s="289" t="s">
        <v>302</v>
      </c>
      <c r="C60" s="294">
        <f>SUM(C61:C63)</f>
        <v>0</v>
      </c>
    </row>
    <row r="61" spans="1:3" s="91" customFormat="1" ht="12" customHeight="1">
      <c r="A61" s="432" t="s">
        <v>181</v>
      </c>
      <c r="B61" s="413" t="s">
        <v>304</v>
      </c>
      <c r="C61" s="299"/>
    </row>
    <row r="62" spans="1:3" s="91" customFormat="1" ht="12" customHeight="1">
      <c r="A62" s="433" t="s">
        <v>182</v>
      </c>
      <c r="B62" s="414" t="s">
        <v>427</v>
      </c>
      <c r="C62" s="299"/>
    </row>
    <row r="63" spans="1:3" s="91" customFormat="1" ht="12" customHeight="1">
      <c r="A63" s="433" t="s">
        <v>231</v>
      </c>
      <c r="B63" s="414" t="s">
        <v>305</v>
      </c>
      <c r="C63" s="299"/>
    </row>
    <row r="64" spans="1:3" s="91" customFormat="1" ht="12" customHeight="1" thickBot="1">
      <c r="A64" s="434" t="s">
        <v>303</v>
      </c>
      <c r="B64" s="509" t="s">
        <v>306</v>
      </c>
      <c r="C64" s="299"/>
    </row>
    <row r="65" spans="1:3" s="91" customFormat="1" ht="12" customHeight="1" thickBot="1">
      <c r="A65" s="32" t="s">
        <v>26</v>
      </c>
      <c r="B65" s="21" t="s">
        <v>307</v>
      </c>
      <c r="C65" s="300">
        <f>+C8+C15+C22+C29+C37+C49+C55+C60</f>
        <v>0</v>
      </c>
    </row>
    <row r="66" spans="1:3" s="91" customFormat="1" ht="12" customHeight="1" thickBot="1">
      <c r="A66" s="435" t="s">
        <v>394</v>
      </c>
      <c r="B66" s="289" t="s">
        <v>309</v>
      </c>
      <c r="C66" s="294">
        <f>SUM(C67:C69)</f>
        <v>0</v>
      </c>
    </row>
    <row r="67" spans="1:3" s="91" customFormat="1" ht="12" customHeight="1">
      <c r="A67" s="432" t="s">
        <v>337</v>
      </c>
      <c r="B67" s="413" t="s">
        <v>310</v>
      </c>
      <c r="C67" s="299"/>
    </row>
    <row r="68" spans="1:3" s="91" customFormat="1" ht="12" customHeight="1">
      <c r="A68" s="433" t="s">
        <v>346</v>
      </c>
      <c r="B68" s="414" t="s">
        <v>311</v>
      </c>
      <c r="C68" s="299"/>
    </row>
    <row r="69" spans="1:3" s="91" customFormat="1" ht="12" customHeight="1" thickBot="1">
      <c r="A69" s="434" t="s">
        <v>347</v>
      </c>
      <c r="B69" s="512" t="s">
        <v>312</v>
      </c>
      <c r="C69" s="299"/>
    </row>
    <row r="70" spans="1:3" s="91" customFormat="1" ht="12" customHeight="1" thickBot="1">
      <c r="A70" s="435" t="s">
        <v>313</v>
      </c>
      <c r="B70" s="289" t="s">
        <v>314</v>
      </c>
      <c r="C70" s="294">
        <f>SUM(C71:C74)</f>
        <v>0</v>
      </c>
    </row>
    <row r="71" spans="1:3" s="91" customFormat="1" ht="12" customHeight="1">
      <c r="A71" s="432" t="s">
        <v>149</v>
      </c>
      <c r="B71" s="413" t="s">
        <v>315</v>
      </c>
      <c r="C71" s="299"/>
    </row>
    <row r="72" spans="1:3" s="91" customFormat="1" ht="12" customHeight="1">
      <c r="A72" s="433" t="s">
        <v>150</v>
      </c>
      <c r="B72" s="414" t="s">
        <v>571</v>
      </c>
      <c r="C72" s="299"/>
    </row>
    <row r="73" spans="1:3" s="91" customFormat="1" ht="12" customHeight="1">
      <c r="A73" s="433" t="s">
        <v>338</v>
      </c>
      <c r="B73" s="414" t="s">
        <v>316</v>
      </c>
      <c r="C73" s="299"/>
    </row>
    <row r="74" spans="1:3" s="91" customFormat="1" ht="12" customHeight="1" thickBot="1">
      <c r="A74" s="434" t="s">
        <v>339</v>
      </c>
      <c r="B74" s="291" t="s">
        <v>572</v>
      </c>
      <c r="C74" s="299"/>
    </row>
    <row r="75" spans="1:3" s="91" customFormat="1" ht="12" customHeight="1" thickBot="1">
      <c r="A75" s="435" t="s">
        <v>317</v>
      </c>
      <c r="B75" s="289" t="s">
        <v>318</v>
      </c>
      <c r="C75" s="294">
        <f>SUM(C76:C77)</f>
        <v>0</v>
      </c>
    </row>
    <row r="76" spans="1:3" s="91" customFormat="1" ht="12" customHeight="1">
      <c r="A76" s="432" t="s">
        <v>340</v>
      </c>
      <c r="B76" s="413" t="s">
        <v>319</v>
      </c>
      <c r="C76" s="299"/>
    </row>
    <row r="77" spans="1:3" s="91" customFormat="1" ht="12" customHeight="1" thickBot="1">
      <c r="A77" s="434" t="s">
        <v>341</v>
      </c>
      <c r="B77" s="415" t="s">
        <v>320</v>
      </c>
      <c r="C77" s="299"/>
    </row>
    <row r="78" spans="1:3" s="90" customFormat="1" ht="12" customHeight="1" thickBot="1">
      <c r="A78" s="435" t="s">
        <v>321</v>
      </c>
      <c r="B78" s="289" t="s">
        <v>322</v>
      </c>
      <c r="C78" s="294">
        <f>SUM(C79:C81)</f>
        <v>0</v>
      </c>
    </row>
    <row r="79" spans="1:3" s="91" customFormat="1" ht="12" customHeight="1">
      <c r="A79" s="432" t="s">
        <v>342</v>
      </c>
      <c r="B79" s="413" t="s">
        <v>323</v>
      </c>
      <c r="C79" s="299"/>
    </row>
    <row r="80" spans="1:3" s="91" customFormat="1" ht="12" customHeight="1">
      <c r="A80" s="433" t="s">
        <v>343</v>
      </c>
      <c r="B80" s="414" t="s">
        <v>324</v>
      </c>
      <c r="C80" s="299"/>
    </row>
    <row r="81" spans="1:3" s="91" customFormat="1" ht="12" customHeight="1" thickBot="1">
      <c r="A81" s="434" t="s">
        <v>344</v>
      </c>
      <c r="B81" s="415" t="s">
        <v>573</v>
      </c>
      <c r="C81" s="299"/>
    </row>
    <row r="82" spans="1:3" s="91" customFormat="1" ht="12" customHeight="1" thickBot="1">
      <c r="A82" s="435" t="s">
        <v>325</v>
      </c>
      <c r="B82" s="289" t="s">
        <v>345</v>
      </c>
      <c r="C82" s="294">
        <f>SUM(C83:C86)</f>
        <v>0</v>
      </c>
    </row>
    <row r="83" spans="1:3" s="91" customFormat="1" ht="12" customHeight="1">
      <c r="A83" s="436" t="s">
        <v>326</v>
      </c>
      <c r="B83" s="413" t="s">
        <v>327</v>
      </c>
      <c r="C83" s="299"/>
    </row>
    <row r="84" spans="1:3" s="91" customFormat="1" ht="12" customHeight="1">
      <c r="A84" s="437" t="s">
        <v>328</v>
      </c>
      <c r="B84" s="414" t="s">
        <v>329</v>
      </c>
      <c r="C84" s="299"/>
    </row>
    <row r="85" spans="1:3" s="91" customFormat="1" ht="12" customHeight="1">
      <c r="A85" s="437" t="s">
        <v>330</v>
      </c>
      <c r="B85" s="414" t="s">
        <v>331</v>
      </c>
      <c r="C85" s="299"/>
    </row>
    <row r="86" spans="1:3" s="90" customFormat="1" ht="12" customHeight="1" thickBot="1">
      <c r="A86" s="438" t="s">
        <v>332</v>
      </c>
      <c r="B86" s="415" t="s">
        <v>333</v>
      </c>
      <c r="C86" s="299"/>
    </row>
    <row r="87" spans="1:3" s="90" customFormat="1" ht="12" customHeight="1" thickBot="1">
      <c r="A87" s="435" t="s">
        <v>334</v>
      </c>
      <c r="B87" s="289" t="s">
        <v>475</v>
      </c>
      <c r="C87" s="458"/>
    </row>
    <row r="88" spans="1:3" s="90" customFormat="1" ht="12" customHeight="1" thickBot="1">
      <c r="A88" s="435" t="s">
        <v>507</v>
      </c>
      <c r="B88" s="289" t="s">
        <v>335</v>
      </c>
      <c r="C88" s="458"/>
    </row>
    <row r="89" spans="1:3" s="90" customFormat="1" ht="12" customHeight="1" thickBot="1">
      <c r="A89" s="435" t="s">
        <v>508</v>
      </c>
      <c r="B89" s="420" t="s">
        <v>478</v>
      </c>
      <c r="C89" s="300">
        <f>+C66+C70+C75+C78+C82+C88+C87</f>
        <v>0</v>
      </c>
    </row>
    <row r="90" spans="1:3" s="90" customFormat="1" ht="12" customHeight="1" thickBot="1">
      <c r="A90" s="439" t="s">
        <v>509</v>
      </c>
      <c r="B90" s="421" t="s">
        <v>510</v>
      </c>
      <c r="C90" s="300">
        <f>+C65+C89</f>
        <v>0</v>
      </c>
    </row>
    <row r="91" spans="1:3" s="91" customFormat="1" ht="15.2" customHeight="1" thickBot="1">
      <c r="A91" s="233"/>
      <c r="B91" s="234"/>
      <c r="C91" s="359"/>
    </row>
    <row r="92" spans="1:3" s="62" customFormat="1" ht="16.5" customHeight="1" thickBot="1">
      <c r="A92" s="237"/>
      <c r="B92" s="238" t="s">
        <v>57</v>
      </c>
      <c r="C92" s="361"/>
    </row>
    <row r="93" spans="1:3" s="92" customFormat="1" ht="12" customHeight="1" thickBot="1">
      <c r="A93" s="406" t="s">
        <v>18</v>
      </c>
      <c r="B93" s="28" t="s">
        <v>514</v>
      </c>
      <c r="C93" s="293">
        <f>+C94+C95+C96+C97+C98+C111</f>
        <v>0</v>
      </c>
    </row>
    <row r="94" spans="1:3" ht="12" customHeight="1">
      <c r="A94" s="440" t="s">
        <v>98</v>
      </c>
      <c r="B94" s="10" t="s">
        <v>49</v>
      </c>
      <c r="C94" s="295"/>
    </row>
    <row r="95" spans="1:3" ht="12" customHeight="1">
      <c r="A95" s="433" t="s">
        <v>99</v>
      </c>
      <c r="B95" s="8" t="s">
        <v>183</v>
      </c>
      <c r="C95" s="296"/>
    </row>
    <row r="96" spans="1:3" ht="12" customHeight="1">
      <c r="A96" s="433" t="s">
        <v>100</v>
      </c>
      <c r="B96" s="8" t="s">
        <v>140</v>
      </c>
      <c r="C96" s="298"/>
    </row>
    <row r="97" spans="1:3" ht="12" customHeight="1">
      <c r="A97" s="433" t="s">
        <v>101</v>
      </c>
      <c r="B97" s="11" t="s">
        <v>184</v>
      </c>
      <c r="C97" s="298"/>
    </row>
    <row r="98" spans="1:3" ht="12" customHeight="1">
      <c r="A98" s="433" t="s">
        <v>112</v>
      </c>
      <c r="B98" s="19" t="s">
        <v>185</v>
      </c>
      <c r="C98" s="298"/>
    </row>
    <row r="99" spans="1:3" ht="12" customHeight="1">
      <c r="A99" s="433" t="s">
        <v>102</v>
      </c>
      <c r="B99" s="8" t="s">
        <v>511</v>
      </c>
      <c r="C99" s="298"/>
    </row>
    <row r="100" spans="1:3" ht="12" customHeight="1">
      <c r="A100" s="433" t="s">
        <v>103</v>
      </c>
      <c r="B100" s="139" t="s">
        <v>441</v>
      </c>
      <c r="C100" s="298"/>
    </row>
    <row r="101" spans="1:3" ht="12" customHeight="1">
      <c r="A101" s="433" t="s">
        <v>113</v>
      </c>
      <c r="B101" s="139" t="s">
        <v>440</v>
      </c>
      <c r="C101" s="298"/>
    </row>
    <row r="102" spans="1:3" ht="12" customHeight="1">
      <c r="A102" s="433" t="s">
        <v>114</v>
      </c>
      <c r="B102" s="139" t="s">
        <v>351</v>
      </c>
      <c r="C102" s="298"/>
    </row>
    <row r="103" spans="1:3" ht="12" customHeight="1">
      <c r="A103" s="433" t="s">
        <v>115</v>
      </c>
      <c r="B103" s="140" t="s">
        <v>352</v>
      </c>
      <c r="C103" s="298"/>
    </row>
    <row r="104" spans="1:3" ht="12" customHeight="1">
      <c r="A104" s="433" t="s">
        <v>116</v>
      </c>
      <c r="B104" s="140" t="s">
        <v>353</v>
      </c>
      <c r="C104" s="298"/>
    </row>
    <row r="105" spans="1:3" ht="12" customHeight="1">
      <c r="A105" s="433" t="s">
        <v>118</v>
      </c>
      <c r="B105" s="139" t="s">
        <v>354</v>
      </c>
      <c r="C105" s="298"/>
    </row>
    <row r="106" spans="1:3" ht="12" customHeight="1">
      <c r="A106" s="433" t="s">
        <v>186</v>
      </c>
      <c r="B106" s="139" t="s">
        <v>355</v>
      </c>
      <c r="C106" s="298"/>
    </row>
    <row r="107" spans="1:3" ht="12" customHeight="1">
      <c r="A107" s="433" t="s">
        <v>349</v>
      </c>
      <c r="B107" s="140" t="s">
        <v>356</v>
      </c>
      <c r="C107" s="298"/>
    </row>
    <row r="108" spans="1:3" ht="12" customHeight="1">
      <c r="A108" s="441" t="s">
        <v>350</v>
      </c>
      <c r="B108" s="141" t="s">
        <v>357</v>
      </c>
      <c r="C108" s="298"/>
    </row>
    <row r="109" spans="1:3" ht="12" customHeight="1">
      <c r="A109" s="433" t="s">
        <v>438</v>
      </c>
      <c r="B109" s="141" t="s">
        <v>358</v>
      </c>
      <c r="C109" s="298"/>
    </row>
    <row r="110" spans="1:3" ht="12" customHeight="1">
      <c r="A110" s="433" t="s">
        <v>439</v>
      </c>
      <c r="B110" s="140" t="s">
        <v>359</v>
      </c>
      <c r="C110" s="296"/>
    </row>
    <row r="111" spans="1:3" ht="12" customHeight="1">
      <c r="A111" s="433" t="s">
        <v>443</v>
      </c>
      <c r="B111" s="11" t="s">
        <v>50</v>
      </c>
      <c r="C111" s="296"/>
    </row>
    <row r="112" spans="1:3" ht="12" customHeight="1">
      <c r="A112" s="434" t="s">
        <v>444</v>
      </c>
      <c r="B112" s="8" t="s">
        <v>512</v>
      </c>
      <c r="C112" s="298"/>
    </row>
    <row r="113" spans="1:3" ht="12" customHeight="1" thickBot="1">
      <c r="A113" s="442" t="s">
        <v>445</v>
      </c>
      <c r="B113" s="142" t="s">
        <v>513</v>
      </c>
      <c r="C113" s="302"/>
    </row>
    <row r="114" spans="1:3" ht="12" customHeight="1" thickBot="1">
      <c r="A114" s="32" t="s">
        <v>19</v>
      </c>
      <c r="B114" s="27" t="s">
        <v>360</v>
      </c>
      <c r="C114" s="294">
        <f>+C115+C117+C119</f>
        <v>0</v>
      </c>
    </row>
    <row r="115" spans="1:3" ht="12" customHeight="1">
      <c r="A115" s="432" t="s">
        <v>104</v>
      </c>
      <c r="B115" s="8" t="s">
        <v>230</v>
      </c>
      <c r="C115" s="297"/>
    </row>
    <row r="116" spans="1:3" ht="12" customHeight="1">
      <c r="A116" s="432" t="s">
        <v>105</v>
      </c>
      <c r="B116" s="12" t="s">
        <v>364</v>
      </c>
      <c r="C116" s="297"/>
    </row>
    <row r="117" spans="1:3" ht="12" customHeight="1">
      <c r="A117" s="432" t="s">
        <v>106</v>
      </c>
      <c r="B117" s="12" t="s">
        <v>187</v>
      </c>
      <c r="C117" s="296"/>
    </row>
    <row r="118" spans="1:3" ht="12" customHeight="1">
      <c r="A118" s="432" t="s">
        <v>107</v>
      </c>
      <c r="B118" s="12" t="s">
        <v>365</v>
      </c>
      <c r="C118" s="261"/>
    </row>
    <row r="119" spans="1:3" ht="12" customHeight="1">
      <c r="A119" s="432" t="s">
        <v>108</v>
      </c>
      <c r="B119" s="291" t="s">
        <v>232</v>
      </c>
      <c r="C119" s="261"/>
    </row>
    <row r="120" spans="1:3" ht="12" customHeight="1">
      <c r="A120" s="432" t="s">
        <v>117</v>
      </c>
      <c r="B120" s="290" t="s">
        <v>428</v>
      </c>
      <c r="C120" s="261"/>
    </row>
    <row r="121" spans="1:3" ht="12" customHeight="1">
      <c r="A121" s="432" t="s">
        <v>119</v>
      </c>
      <c r="B121" s="409" t="s">
        <v>370</v>
      </c>
      <c r="C121" s="261"/>
    </row>
    <row r="122" spans="1:3" ht="12" customHeight="1">
      <c r="A122" s="432" t="s">
        <v>188</v>
      </c>
      <c r="B122" s="140" t="s">
        <v>353</v>
      </c>
      <c r="C122" s="261"/>
    </row>
    <row r="123" spans="1:3" ht="12" customHeight="1">
      <c r="A123" s="432" t="s">
        <v>189</v>
      </c>
      <c r="B123" s="140" t="s">
        <v>369</v>
      </c>
      <c r="C123" s="261"/>
    </row>
    <row r="124" spans="1:3" ht="12" customHeight="1">
      <c r="A124" s="432" t="s">
        <v>190</v>
      </c>
      <c r="B124" s="140" t="s">
        <v>368</v>
      </c>
      <c r="C124" s="261"/>
    </row>
    <row r="125" spans="1:3" ht="12" customHeight="1">
      <c r="A125" s="432" t="s">
        <v>361</v>
      </c>
      <c r="B125" s="140" t="s">
        <v>356</v>
      </c>
      <c r="C125" s="261"/>
    </row>
    <row r="126" spans="1:3" ht="12" customHeight="1">
      <c r="A126" s="432" t="s">
        <v>362</v>
      </c>
      <c r="B126" s="140" t="s">
        <v>367</v>
      </c>
      <c r="C126" s="261"/>
    </row>
    <row r="127" spans="1:3" ht="12" customHeight="1" thickBot="1">
      <c r="A127" s="441" t="s">
        <v>363</v>
      </c>
      <c r="B127" s="140" t="s">
        <v>366</v>
      </c>
      <c r="C127" s="263"/>
    </row>
    <row r="128" spans="1:3" ht="12" customHeight="1" thickBot="1">
      <c r="A128" s="32" t="s">
        <v>20</v>
      </c>
      <c r="B128" s="121" t="s">
        <v>448</v>
      </c>
      <c r="C128" s="294">
        <f>+C93+C114</f>
        <v>0</v>
      </c>
    </row>
    <row r="129" spans="1:11" ht="12" customHeight="1" thickBot="1">
      <c r="A129" s="32" t="s">
        <v>21</v>
      </c>
      <c r="B129" s="121" t="s">
        <v>449</v>
      </c>
      <c r="C129" s="294">
        <f>+C130+C131+C132</f>
        <v>0</v>
      </c>
    </row>
    <row r="130" spans="1:11" s="92" customFormat="1" ht="12" customHeight="1">
      <c r="A130" s="432" t="s">
        <v>268</v>
      </c>
      <c r="B130" s="9" t="s">
        <v>517</v>
      </c>
      <c r="C130" s="261"/>
    </row>
    <row r="131" spans="1:11" ht="12" customHeight="1">
      <c r="A131" s="432" t="s">
        <v>269</v>
      </c>
      <c r="B131" s="9" t="s">
        <v>457</v>
      </c>
      <c r="C131" s="261"/>
    </row>
    <row r="132" spans="1:11" ht="12" customHeight="1" thickBot="1">
      <c r="A132" s="441" t="s">
        <v>270</v>
      </c>
      <c r="B132" s="7" t="s">
        <v>516</v>
      </c>
      <c r="C132" s="261"/>
    </row>
    <row r="133" spans="1:11" ht="12" customHeight="1" thickBot="1">
      <c r="A133" s="32" t="s">
        <v>22</v>
      </c>
      <c r="B133" s="121" t="s">
        <v>450</v>
      </c>
      <c r="C133" s="294">
        <f>+C134+C135+C136+C137+C138+C139</f>
        <v>0</v>
      </c>
    </row>
    <row r="134" spans="1:11" ht="12" customHeight="1">
      <c r="A134" s="432" t="s">
        <v>91</v>
      </c>
      <c r="B134" s="9" t="s">
        <v>459</v>
      </c>
      <c r="C134" s="261"/>
    </row>
    <row r="135" spans="1:11" ht="12" customHeight="1">
      <c r="A135" s="432" t="s">
        <v>92</v>
      </c>
      <c r="B135" s="9" t="s">
        <v>451</v>
      </c>
      <c r="C135" s="261"/>
    </row>
    <row r="136" spans="1:11" ht="12" customHeight="1">
      <c r="A136" s="432" t="s">
        <v>93</v>
      </c>
      <c r="B136" s="9" t="s">
        <v>452</v>
      </c>
      <c r="C136" s="261"/>
    </row>
    <row r="137" spans="1:11" ht="12" customHeight="1">
      <c r="A137" s="432" t="s">
        <v>175</v>
      </c>
      <c r="B137" s="9" t="s">
        <v>515</v>
      </c>
      <c r="C137" s="261"/>
    </row>
    <row r="138" spans="1:11" ht="12" customHeight="1">
      <c r="A138" s="432" t="s">
        <v>176</v>
      </c>
      <c r="B138" s="9" t="s">
        <v>454</v>
      </c>
      <c r="C138" s="261"/>
    </row>
    <row r="139" spans="1:11" s="92" customFormat="1" ht="12" customHeight="1" thickBot="1">
      <c r="A139" s="441" t="s">
        <v>177</v>
      </c>
      <c r="B139" s="7" t="s">
        <v>455</v>
      </c>
      <c r="C139" s="261"/>
    </row>
    <row r="140" spans="1:11" ht="12" customHeight="1" thickBot="1">
      <c r="A140" s="32" t="s">
        <v>23</v>
      </c>
      <c r="B140" s="121" t="s">
        <v>541</v>
      </c>
      <c r="C140" s="300">
        <f>+C141+C142+C144+C145+C143</f>
        <v>0</v>
      </c>
      <c r="K140" s="244"/>
    </row>
    <row r="141" spans="1:11">
      <c r="A141" s="432" t="s">
        <v>94</v>
      </c>
      <c r="B141" s="9" t="s">
        <v>371</v>
      </c>
      <c r="C141" s="261"/>
    </row>
    <row r="142" spans="1:11" ht="12" customHeight="1">
      <c r="A142" s="432" t="s">
        <v>95</v>
      </c>
      <c r="B142" s="9" t="s">
        <v>372</v>
      </c>
      <c r="C142" s="261"/>
    </row>
    <row r="143" spans="1:11" s="92" customFormat="1" ht="12" customHeight="1">
      <c r="A143" s="432" t="s">
        <v>288</v>
      </c>
      <c r="B143" s="9" t="s">
        <v>540</v>
      </c>
      <c r="C143" s="261"/>
    </row>
    <row r="144" spans="1:11" s="92" customFormat="1" ht="12" customHeight="1">
      <c r="A144" s="432" t="s">
        <v>289</v>
      </c>
      <c r="B144" s="9" t="s">
        <v>464</v>
      </c>
      <c r="C144" s="261"/>
    </row>
    <row r="145" spans="1:3" s="92" customFormat="1" ht="12" customHeight="1" thickBot="1">
      <c r="A145" s="441" t="s">
        <v>290</v>
      </c>
      <c r="B145" s="7" t="s">
        <v>390</v>
      </c>
      <c r="C145" s="261"/>
    </row>
    <row r="146" spans="1:3" s="92" customFormat="1" ht="12" customHeight="1" thickBot="1">
      <c r="A146" s="32" t="s">
        <v>24</v>
      </c>
      <c r="B146" s="121" t="s">
        <v>465</v>
      </c>
      <c r="C146" s="303">
        <f>+C147+C148+C149+C150+C151</f>
        <v>0</v>
      </c>
    </row>
    <row r="147" spans="1:3" s="92" customFormat="1" ht="12" customHeight="1">
      <c r="A147" s="432" t="s">
        <v>96</v>
      </c>
      <c r="B147" s="9" t="s">
        <v>460</v>
      </c>
      <c r="C147" s="261"/>
    </row>
    <row r="148" spans="1:3" s="92" customFormat="1" ht="12" customHeight="1">
      <c r="A148" s="432" t="s">
        <v>97</v>
      </c>
      <c r="B148" s="9" t="s">
        <v>467</v>
      </c>
      <c r="C148" s="261"/>
    </row>
    <row r="149" spans="1:3" s="92" customFormat="1" ht="12" customHeight="1">
      <c r="A149" s="432" t="s">
        <v>300</v>
      </c>
      <c r="B149" s="9" t="s">
        <v>462</v>
      </c>
      <c r="C149" s="261"/>
    </row>
    <row r="150" spans="1:3" ht="12.75" customHeight="1">
      <c r="A150" s="432" t="s">
        <v>301</v>
      </c>
      <c r="B150" s="9" t="s">
        <v>518</v>
      </c>
      <c r="C150" s="261"/>
    </row>
    <row r="151" spans="1:3" ht="12.75" customHeight="1" thickBot="1">
      <c r="A151" s="441" t="s">
        <v>466</v>
      </c>
      <c r="B151" s="7" t="s">
        <v>469</v>
      </c>
      <c r="C151" s="263"/>
    </row>
    <row r="152" spans="1:3" ht="12.75" customHeight="1" thickBot="1">
      <c r="A152" s="484" t="s">
        <v>25</v>
      </c>
      <c r="B152" s="121" t="s">
        <v>470</v>
      </c>
      <c r="C152" s="303"/>
    </row>
    <row r="153" spans="1:3" ht="12" customHeight="1" thickBot="1">
      <c r="A153" s="484" t="s">
        <v>26</v>
      </c>
      <c r="B153" s="121" t="s">
        <v>471</v>
      </c>
      <c r="C153" s="303"/>
    </row>
    <row r="154" spans="1:3" ht="15.2" customHeight="1" thickBot="1">
      <c r="A154" s="32" t="s">
        <v>27</v>
      </c>
      <c r="B154" s="121" t="s">
        <v>473</v>
      </c>
      <c r="C154" s="423">
        <f>+C129+C133+C140+C146+C152+C153</f>
        <v>0</v>
      </c>
    </row>
    <row r="155" spans="1:3" ht="13.5" thickBot="1">
      <c r="A155" s="443" t="s">
        <v>28</v>
      </c>
      <c r="B155" s="377" t="s">
        <v>472</v>
      </c>
      <c r="C155" s="423">
        <f>+C128+C154</f>
        <v>0</v>
      </c>
    </row>
    <row r="156" spans="1:3" ht="15.2" customHeight="1" thickBot="1">
      <c r="A156" s="385"/>
      <c r="B156" s="386"/>
      <c r="C156" s="620">
        <f>C90-C155</f>
        <v>0</v>
      </c>
    </row>
    <row r="157" spans="1:3" ht="14.45" customHeight="1" thickBot="1">
      <c r="A157" s="242" t="s">
        <v>519</v>
      </c>
      <c r="B157" s="243"/>
      <c r="C157" s="118"/>
    </row>
    <row r="158" spans="1:3" ht="13.5" thickBot="1">
      <c r="A158" s="242" t="s">
        <v>206</v>
      </c>
      <c r="B158" s="243"/>
      <c r="C158" s="118"/>
    </row>
    <row r="159" spans="1:3">
      <c r="A159" s="617"/>
      <c r="B159" s="618"/>
      <c r="C159" s="619"/>
    </row>
    <row r="160" spans="1:3">
      <c r="A160" s="617"/>
      <c r="B160" s="618"/>
    </row>
    <row r="161" spans="1:3">
      <c r="A161" s="617"/>
      <c r="B161" s="618"/>
      <c r="C161" s="619"/>
    </row>
    <row r="162" spans="1:3">
      <c r="A162" s="617"/>
      <c r="B162" s="618"/>
      <c r="C162" s="619"/>
    </row>
    <row r="163" spans="1:3">
      <c r="A163" s="617"/>
      <c r="B163" s="618"/>
      <c r="C163" s="619"/>
    </row>
    <row r="164" spans="1:3">
      <c r="A164" s="617"/>
      <c r="B164" s="618"/>
      <c r="C164" s="619"/>
    </row>
    <row r="165" spans="1:3">
      <c r="A165" s="617"/>
      <c r="B165" s="618"/>
      <c r="C165" s="619"/>
    </row>
    <row r="166" spans="1:3">
      <c r="A166" s="617"/>
      <c r="B166" s="618"/>
      <c r="C166" s="619"/>
    </row>
    <row r="167" spans="1:3">
      <c r="A167" s="617"/>
      <c r="B167" s="618"/>
      <c r="C167" s="619"/>
    </row>
    <row r="168" spans="1:3">
      <c r="A168" s="617"/>
      <c r="B168" s="618"/>
      <c r="C168" s="619"/>
    </row>
    <row r="169" spans="1:3">
      <c r="A169" s="617"/>
      <c r="B169" s="618"/>
      <c r="C169" s="619"/>
    </row>
    <row r="170" spans="1:3">
      <c r="A170" s="617"/>
      <c r="B170" s="618"/>
      <c r="C170" s="619"/>
    </row>
    <row r="171" spans="1:3">
      <c r="A171" s="617"/>
      <c r="B171" s="618"/>
      <c r="C171" s="619"/>
    </row>
    <row r="172" spans="1:3">
      <c r="A172" s="617"/>
      <c r="B172" s="618"/>
      <c r="C172" s="619"/>
    </row>
    <row r="173" spans="1:3">
      <c r="A173" s="617"/>
      <c r="B173" s="618"/>
      <c r="C173" s="619"/>
    </row>
    <row r="174" spans="1:3">
      <c r="A174" s="617"/>
      <c r="B174" s="618"/>
      <c r="C174" s="619"/>
    </row>
    <row r="175" spans="1:3">
      <c r="A175" s="617"/>
      <c r="B175" s="618"/>
      <c r="C175" s="619"/>
    </row>
    <row r="176" spans="1:3">
      <c r="A176" s="617"/>
      <c r="B176" s="618"/>
      <c r="C176" s="619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E83"/>
  <sheetViews>
    <sheetView topLeftCell="A40" zoomScale="120" zoomScaleNormal="120" workbookViewId="0">
      <selection activeCell="H20" sqref="H20"/>
    </sheetView>
  </sheetViews>
  <sheetFormatPr defaultRowHeight="12.75"/>
  <cols>
    <col min="1" max="1" width="13.83203125" style="240" customWidth="1"/>
    <col min="2" max="2" width="79.1640625" style="241" customWidth="1"/>
    <col min="3" max="3" width="18.33203125" style="241" customWidth="1"/>
    <col min="4" max="4" width="14.83203125" style="241" customWidth="1"/>
    <col min="5" max="5" width="12.6640625" style="241" customWidth="1"/>
    <col min="6" max="16384" width="9.33203125" style="241"/>
  </cols>
  <sheetData>
    <row r="1" spans="1:5" s="221" customFormat="1" ht="21.2" customHeight="1" thickBot="1">
      <c r="A1" s="598"/>
      <c r="B1" s="599"/>
      <c r="C1" s="593" t="str">
        <f ca="1">CONCATENATE("9.2. melléklet ",ALAPADATOK!A7," ",ALAPADATOK!B7," ",ALAPADATOK!C7," ",ALAPADATOK!D7," ",ALAPADATOK!E7," ",ALAPADATOK!F7," ",ALAPADATOK!G7," ",ALAPADATOK!H7)</f>
        <v>9.2. melléklet a … / 2019 ( … ) önkormányzati rendelethez</v>
      </c>
    </row>
    <row r="2" spans="1:5" s="452" customFormat="1" ht="36">
      <c r="A2" s="600" t="s">
        <v>204</v>
      </c>
      <c r="B2" s="601" t="str">
        <f ca="1">CONCATENATE(ALAPADATOK!A11)</f>
        <v>Dabasi Polgármesteri Hivatal</v>
      </c>
      <c r="C2" s="621" t="s">
        <v>59</v>
      </c>
    </row>
    <row r="3" spans="1:5" s="452" customFormat="1" ht="24.75" thickBot="1">
      <c r="A3" s="622" t="s">
        <v>203</v>
      </c>
      <c r="B3" s="604" t="s">
        <v>398</v>
      </c>
      <c r="C3" s="623" t="s">
        <v>54</v>
      </c>
    </row>
    <row r="4" spans="1:5" s="453" customFormat="1" ht="15.75" customHeight="1" thickBot="1">
      <c r="A4" s="606"/>
      <c r="B4" s="606"/>
      <c r="C4" s="607" t="str">
        <f ca="1">KV_9.1.3.sz.mell!C4</f>
        <v/>
      </c>
    </row>
    <row r="5" spans="1:5" ht="24.75" thickBot="1">
      <c r="A5" s="608" t="s">
        <v>205</v>
      </c>
      <c r="B5" s="609" t="s">
        <v>563</v>
      </c>
      <c r="C5" s="624" t="s">
        <v>55</v>
      </c>
      <c r="D5" s="610" t="s">
        <v>743</v>
      </c>
      <c r="E5" s="610" t="s">
        <v>744</v>
      </c>
    </row>
    <row r="6" spans="1:5" s="454" customFormat="1" ht="12.95" customHeight="1" thickBot="1">
      <c r="A6" s="611"/>
      <c r="B6" s="612" t="s">
        <v>493</v>
      </c>
      <c r="C6" s="613" t="s">
        <v>494</v>
      </c>
      <c r="D6" s="724" t="s">
        <v>495</v>
      </c>
      <c r="E6" s="725" t="s">
        <v>497</v>
      </c>
    </row>
    <row r="7" spans="1:5" s="454" customFormat="1" ht="15.95" customHeight="1" thickBot="1">
      <c r="A7" s="227"/>
      <c r="B7" s="228" t="s">
        <v>56</v>
      </c>
      <c r="C7" s="229"/>
    </row>
    <row r="8" spans="1:5" s="365" customFormat="1" ht="12" customHeight="1" thickBot="1">
      <c r="A8" s="189" t="s">
        <v>18</v>
      </c>
      <c r="B8" s="230" t="s">
        <v>520</v>
      </c>
      <c r="C8" s="314">
        <f>SUM(C9:C19)</f>
        <v>3000000</v>
      </c>
      <c r="D8" s="715">
        <f>SUM(D9:D19)</f>
        <v>0</v>
      </c>
      <c r="E8" s="720">
        <f>SUM(C8+D8)</f>
        <v>3000000</v>
      </c>
    </row>
    <row r="9" spans="1:5" s="365" customFormat="1" ht="12" customHeight="1">
      <c r="A9" s="447" t="s">
        <v>98</v>
      </c>
      <c r="B9" s="10" t="s">
        <v>277</v>
      </c>
      <c r="C9" s="355"/>
      <c r="D9" s="714"/>
      <c r="E9" s="717">
        <f t="shared" ref="E9:E42" si="0">SUM(C9+D9)</f>
        <v>0</v>
      </c>
    </row>
    <row r="10" spans="1:5" s="365" customFormat="1" ht="12" customHeight="1">
      <c r="A10" s="448" t="s">
        <v>99</v>
      </c>
      <c r="B10" s="8" t="s">
        <v>278</v>
      </c>
      <c r="C10" s="312"/>
      <c r="D10" s="712"/>
      <c r="E10" s="718">
        <f t="shared" si="0"/>
        <v>0</v>
      </c>
    </row>
    <row r="11" spans="1:5" s="365" customFormat="1" ht="12" customHeight="1">
      <c r="A11" s="448" t="s">
        <v>100</v>
      </c>
      <c r="B11" s="8" t="s">
        <v>279</v>
      </c>
      <c r="C11" s="312">
        <v>3000000</v>
      </c>
      <c r="D11" s="712"/>
      <c r="E11" s="718">
        <f t="shared" si="0"/>
        <v>3000000</v>
      </c>
    </row>
    <row r="12" spans="1:5" s="365" customFormat="1" ht="12" customHeight="1">
      <c r="A12" s="448" t="s">
        <v>101</v>
      </c>
      <c r="B12" s="8" t="s">
        <v>280</v>
      </c>
      <c r="C12" s="312"/>
      <c r="D12" s="712"/>
      <c r="E12" s="718">
        <f t="shared" si="0"/>
        <v>0</v>
      </c>
    </row>
    <row r="13" spans="1:5" s="365" customFormat="1" ht="12" customHeight="1">
      <c r="A13" s="448" t="s">
        <v>148</v>
      </c>
      <c r="B13" s="8" t="s">
        <v>281</v>
      </c>
      <c r="C13" s="312"/>
      <c r="D13" s="712"/>
      <c r="E13" s="718">
        <f t="shared" si="0"/>
        <v>0</v>
      </c>
    </row>
    <row r="14" spans="1:5" s="365" customFormat="1" ht="12" customHeight="1">
      <c r="A14" s="448" t="s">
        <v>102</v>
      </c>
      <c r="B14" s="8" t="s">
        <v>399</v>
      </c>
      <c r="C14" s="312"/>
      <c r="D14" s="712"/>
      <c r="E14" s="718">
        <f t="shared" si="0"/>
        <v>0</v>
      </c>
    </row>
    <row r="15" spans="1:5" s="365" customFormat="1" ht="12" customHeight="1">
      <c r="A15" s="448" t="s">
        <v>103</v>
      </c>
      <c r="B15" s="7" t="s">
        <v>400</v>
      </c>
      <c r="C15" s="312"/>
      <c r="D15" s="712"/>
      <c r="E15" s="718">
        <f t="shared" si="0"/>
        <v>0</v>
      </c>
    </row>
    <row r="16" spans="1:5" s="365" customFormat="1" ht="12" customHeight="1">
      <c r="A16" s="448" t="s">
        <v>113</v>
      </c>
      <c r="B16" s="8" t="s">
        <v>284</v>
      </c>
      <c r="C16" s="356"/>
      <c r="D16" s="712"/>
      <c r="E16" s="718">
        <f t="shared" si="0"/>
        <v>0</v>
      </c>
    </row>
    <row r="17" spans="1:5" s="455" customFormat="1" ht="12" customHeight="1">
      <c r="A17" s="448" t="s">
        <v>114</v>
      </c>
      <c r="B17" s="8" t="s">
        <v>285</v>
      </c>
      <c r="C17" s="312"/>
      <c r="D17" s="712"/>
      <c r="E17" s="718">
        <f t="shared" si="0"/>
        <v>0</v>
      </c>
    </row>
    <row r="18" spans="1:5" s="455" customFormat="1" ht="12" customHeight="1">
      <c r="A18" s="448" t="s">
        <v>115</v>
      </c>
      <c r="B18" s="8" t="s">
        <v>436</v>
      </c>
      <c r="C18" s="313"/>
      <c r="D18" s="761"/>
      <c r="E18" s="718">
        <f t="shared" si="0"/>
        <v>0</v>
      </c>
    </row>
    <row r="19" spans="1:5" s="455" customFormat="1" ht="12" customHeight="1" thickBot="1">
      <c r="A19" s="448" t="s">
        <v>116</v>
      </c>
      <c r="B19" s="7" t="s">
        <v>286</v>
      </c>
      <c r="C19" s="313"/>
      <c r="D19" s="764"/>
      <c r="E19" s="719">
        <f t="shared" si="0"/>
        <v>0</v>
      </c>
    </row>
    <row r="20" spans="1:5" s="365" customFormat="1" ht="12" customHeight="1" thickBot="1">
      <c r="A20" s="189" t="s">
        <v>19</v>
      </c>
      <c r="B20" s="230" t="s">
        <v>401</v>
      </c>
      <c r="C20" s="314">
        <f>SUM(C21:C23)</f>
        <v>0</v>
      </c>
      <c r="D20" s="760">
        <f>SUM(D21:D23)</f>
        <v>4633420</v>
      </c>
      <c r="E20" s="720">
        <f t="shared" si="0"/>
        <v>4633420</v>
      </c>
    </row>
    <row r="21" spans="1:5" s="455" customFormat="1" ht="12" customHeight="1">
      <c r="A21" s="448" t="s">
        <v>104</v>
      </c>
      <c r="B21" s="9" t="s">
        <v>258</v>
      </c>
      <c r="C21" s="312"/>
      <c r="D21" s="763"/>
      <c r="E21" s="717">
        <f t="shared" si="0"/>
        <v>0</v>
      </c>
    </row>
    <row r="22" spans="1:5" s="455" customFormat="1" ht="12" customHeight="1">
      <c r="A22" s="448" t="s">
        <v>105</v>
      </c>
      <c r="B22" s="8" t="s">
        <v>402</v>
      </c>
      <c r="C22" s="312"/>
      <c r="D22" s="761"/>
      <c r="E22" s="718">
        <f t="shared" si="0"/>
        <v>0</v>
      </c>
    </row>
    <row r="23" spans="1:5" s="455" customFormat="1" ht="12" customHeight="1">
      <c r="A23" s="448" t="s">
        <v>106</v>
      </c>
      <c r="B23" s="8" t="s">
        <v>403</v>
      </c>
      <c r="C23" s="312"/>
      <c r="D23" s="761">
        <v>4633420</v>
      </c>
      <c r="E23" s="718">
        <f t="shared" si="0"/>
        <v>4633420</v>
      </c>
    </row>
    <row r="24" spans="1:5" s="455" customFormat="1" ht="12" customHeight="1" thickBot="1">
      <c r="A24" s="448" t="s">
        <v>107</v>
      </c>
      <c r="B24" s="8" t="s">
        <v>521</v>
      </c>
      <c r="C24" s="312"/>
      <c r="D24" s="764"/>
      <c r="E24" s="719">
        <f t="shared" si="0"/>
        <v>0</v>
      </c>
    </row>
    <row r="25" spans="1:5" s="455" customFormat="1" ht="12" customHeight="1" thickBot="1">
      <c r="A25" s="197" t="s">
        <v>20</v>
      </c>
      <c r="B25" s="121" t="s">
        <v>174</v>
      </c>
      <c r="C25" s="340"/>
      <c r="D25" s="760"/>
      <c r="E25" s="716">
        <f t="shared" si="0"/>
        <v>0</v>
      </c>
    </row>
    <row r="26" spans="1:5" s="455" customFormat="1" ht="12" customHeight="1" thickBot="1">
      <c r="A26" s="197" t="s">
        <v>21</v>
      </c>
      <c r="B26" s="121" t="s">
        <v>522</v>
      </c>
      <c r="C26" s="314">
        <f>+C27+C28+C29</f>
        <v>0</v>
      </c>
      <c r="D26" s="760"/>
      <c r="E26" s="716">
        <f t="shared" si="0"/>
        <v>0</v>
      </c>
    </row>
    <row r="27" spans="1:5" s="455" customFormat="1" ht="12" customHeight="1">
      <c r="A27" s="449" t="s">
        <v>268</v>
      </c>
      <c r="B27" s="450" t="s">
        <v>263</v>
      </c>
      <c r="C27" s="71"/>
      <c r="D27" s="763"/>
      <c r="E27" s="717">
        <f t="shared" si="0"/>
        <v>0</v>
      </c>
    </row>
    <row r="28" spans="1:5" s="455" customFormat="1" ht="12" customHeight="1">
      <c r="A28" s="449" t="s">
        <v>269</v>
      </c>
      <c r="B28" s="450" t="s">
        <v>402</v>
      </c>
      <c r="C28" s="312"/>
      <c r="D28" s="761"/>
      <c r="E28" s="718">
        <f t="shared" si="0"/>
        <v>0</v>
      </c>
    </row>
    <row r="29" spans="1:5" s="455" customFormat="1" ht="12" customHeight="1">
      <c r="A29" s="449" t="s">
        <v>270</v>
      </c>
      <c r="B29" s="451" t="s">
        <v>405</v>
      </c>
      <c r="C29" s="312"/>
      <c r="D29" s="761"/>
      <c r="E29" s="718">
        <f t="shared" si="0"/>
        <v>0</v>
      </c>
    </row>
    <row r="30" spans="1:5" s="455" customFormat="1" ht="12" customHeight="1" thickBot="1">
      <c r="A30" s="448" t="s">
        <v>271</v>
      </c>
      <c r="B30" s="138" t="s">
        <v>523</v>
      </c>
      <c r="C30" s="78"/>
      <c r="D30" s="764"/>
      <c r="E30" s="719">
        <f t="shared" si="0"/>
        <v>0</v>
      </c>
    </row>
    <row r="31" spans="1:5" s="455" customFormat="1" ht="12" customHeight="1" thickBot="1">
      <c r="A31" s="197" t="s">
        <v>22</v>
      </c>
      <c r="B31" s="121" t="s">
        <v>406</v>
      </c>
      <c r="C31" s="314">
        <f>+C32+C33+C34</f>
        <v>0</v>
      </c>
      <c r="D31" s="760"/>
      <c r="E31" s="716">
        <f t="shared" si="0"/>
        <v>0</v>
      </c>
    </row>
    <row r="32" spans="1:5" s="455" customFormat="1" ht="12" customHeight="1">
      <c r="A32" s="449" t="s">
        <v>91</v>
      </c>
      <c r="B32" s="450" t="s">
        <v>291</v>
      </c>
      <c r="C32" s="71"/>
      <c r="D32" s="763"/>
      <c r="E32" s="717">
        <f t="shared" si="0"/>
        <v>0</v>
      </c>
    </row>
    <row r="33" spans="1:5" s="455" customFormat="1" ht="12" customHeight="1">
      <c r="A33" s="449" t="s">
        <v>92</v>
      </c>
      <c r="B33" s="451" t="s">
        <v>292</v>
      </c>
      <c r="C33" s="315"/>
      <c r="D33" s="761"/>
      <c r="E33" s="718">
        <f t="shared" si="0"/>
        <v>0</v>
      </c>
    </row>
    <row r="34" spans="1:5" s="455" customFormat="1" ht="12" customHeight="1" thickBot="1">
      <c r="A34" s="448" t="s">
        <v>93</v>
      </c>
      <c r="B34" s="138" t="s">
        <v>293</v>
      </c>
      <c r="C34" s="78"/>
      <c r="D34" s="764"/>
      <c r="E34" s="719">
        <f t="shared" si="0"/>
        <v>0</v>
      </c>
    </row>
    <row r="35" spans="1:5" s="365" customFormat="1" ht="12" customHeight="1" thickBot="1">
      <c r="A35" s="197" t="s">
        <v>23</v>
      </c>
      <c r="B35" s="121" t="s">
        <v>376</v>
      </c>
      <c r="C35" s="340"/>
      <c r="D35" s="760"/>
      <c r="E35" s="716">
        <f t="shared" si="0"/>
        <v>0</v>
      </c>
    </row>
    <row r="36" spans="1:5" s="365" customFormat="1" ht="12" customHeight="1" thickBot="1">
      <c r="A36" s="197" t="s">
        <v>24</v>
      </c>
      <c r="B36" s="121" t="s">
        <v>407</v>
      </c>
      <c r="C36" s="357"/>
      <c r="D36" s="760"/>
      <c r="E36" s="716">
        <f t="shared" si="0"/>
        <v>0</v>
      </c>
    </row>
    <row r="37" spans="1:5" s="365" customFormat="1" ht="12" customHeight="1" thickBot="1">
      <c r="A37" s="189" t="s">
        <v>25</v>
      </c>
      <c r="B37" s="121" t="s">
        <v>408</v>
      </c>
      <c r="C37" s="358">
        <f>+C8+C20+C25+C26+C31+C35+C36</f>
        <v>3000000</v>
      </c>
      <c r="D37" s="760">
        <f>SUM(D8+D20+D25+D26+D31+D35+D36)</f>
        <v>4633420</v>
      </c>
      <c r="E37" s="720">
        <f t="shared" si="0"/>
        <v>7633420</v>
      </c>
    </row>
    <row r="38" spans="1:5" s="365" customFormat="1" ht="12" customHeight="1" thickBot="1">
      <c r="A38" s="231" t="s">
        <v>26</v>
      </c>
      <c r="B38" s="121" t="s">
        <v>409</v>
      </c>
      <c r="C38" s="358">
        <f>+C39+C40+C41</f>
        <v>262047290</v>
      </c>
      <c r="D38" s="760">
        <f>SUM(D39:D41)</f>
        <v>0</v>
      </c>
      <c r="E38" s="720">
        <f t="shared" si="0"/>
        <v>262047290</v>
      </c>
    </row>
    <row r="39" spans="1:5" s="365" customFormat="1" ht="12" customHeight="1">
      <c r="A39" s="449" t="s">
        <v>410</v>
      </c>
      <c r="B39" s="450" t="s">
        <v>236</v>
      </c>
      <c r="C39" s="71"/>
      <c r="D39" s="763"/>
      <c r="E39" s="717">
        <f t="shared" si="0"/>
        <v>0</v>
      </c>
    </row>
    <row r="40" spans="1:5" s="365" customFormat="1" ht="12" customHeight="1">
      <c r="A40" s="449" t="s">
        <v>411</v>
      </c>
      <c r="B40" s="451" t="s">
        <v>2</v>
      </c>
      <c r="C40" s="315"/>
      <c r="D40" s="761"/>
      <c r="E40" s="718">
        <f t="shared" si="0"/>
        <v>0</v>
      </c>
    </row>
    <row r="41" spans="1:5" s="455" customFormat="1" ht="12" customHeight="1" thickBot="1">
      <c r="A41" s="448" t="s">
        <v>412</v>
      </c>
      <c r="B41" s="138" t="s">
        <v>413</v>
      </c>
      <c r="C41" s="78">
        <v>262047290</v>
      </c>
      <c r="D41" s="764"/>
      <c r="E41" s="719">
        <f t="shared" si="0"/>
        <v>262047290</v>
      </c>
    </row>
    <row r="42" spans="1:5" s="455" customFormat="1" ht="15.2" customHeight="1" thickBot="1">
      <c r="A42" s="231" t="s">
        <v>27</v>
      </c>
      <c r="B42" s="232" t="s">
        <v>414</v>
      </c>
      <c r="C42" s="361">
        <f>+C37+C38</f>
        <v>265047290</v>
      </c>
      <c r="D42" s="760">
        <f>SUM(D37+D38)</f>
        <v>4633420</v>
      </c>
      <c r="E42" s="720">
        <f t="shared" si="0"/>
        <v>269680710</v>
      </c>
    </row>
    <row r="43" spans="1:5" s="455" customFormat="1" ht="15.2" customHeight="1">
      <c r="A43" s="233"/>
      <c r="B43" s="234"/>
      <c r="C43" s="359"/>
      <c r="D43" s="769"/>
    </row>
    <row r="44" spans="1:5" ht="13.5" thickBot="1">
      <c r="A44" s="235"/>
      <c r="B44" s="236"/>
      <c r="C44" s="360"/>
      <c r="D44" s="766"/>
    </row>
    <row r="45" spans="1:5" s="454" customFormat="1" ht="16.5" customHeight="1" thickBot="1">
      <c r="A45" s="237"/>
      <c r="B45" s="238" t="s">
        <v>57</v>
      </c>
      <c r="C45" s="361"/>
      <c r="D45" s="767"/>
      <c r="E45" s="711"/>
    </row>
    <row r="46" spans="1:5" s="456" customFormat="1" ht="12" customHeight="1" thickBot="1">
      <c r="A46" s="197" t="s">
        <v>18</v>
      </c>
      <c r="B46" s="121" t="s">
        <v>415</v>
      </c>
      <c r="C46" s="314">
        <f>SUM(C47:C51)</f>
        <v>261047290</v>
      </c>
      <c r="D46" s="760">
        <f>SUM(D47:D51)</f>
        <v>4633420</v>
      </c>
      <c r="E46" s="720">
        <f>SUM(C46+D46)</f>
        <v>265680710</v>
      </c>
    </row>
    <row r="47" spans="1:5" ht="12" customHeight="1">
      <c r="A47" s="448" t="s">
        <v>98</v>
      </c>
      <c r="B47" s="9" t="s">
        <v>49</v>
      </c>
      <c r="C47" s="71">
        <v>166898150</v>
      </c>
      <c r="D47" s="763">
        <v>3340800</v>
      </c>
      <c r="E47" s="721">
        <f>SUM(C47+D47)</f>
        <v>170238950</v>
      </c>
    </row>
    <row r="48" spans="1:5" ht="12" customHeight="1">
      <c r="A48" s="448" t="s">
        <v>99</v>
      </c>
      <c r="B48" s="8" t="s">
        <v>183</v>
      </c>
      <c r="C48" s="74">
        <v>32545140</v>
      </c>
      <c r="D48" s="761">
        <v>683909</v>
      </c>
      <c r="E48" s="721">
        <f t="shared" ref="E48:E61" si="1">SUM(C48+D48)</f>
        <v>33229049</v>
      </c>
    </row>
    <row r="49" spans="1:5" ht="12" customHeight="1">
      <c r="A49" s="448" t="s">
        <v>100</v>
      </c>
      <c r="B49" s="8" t="s">
        <v>140</v>
      </c>
      <c r="C49" s="74">
        <v>61604000</v>
      </c>
      <c r="D49" s="761">
        <v>608711</v>
      </c>
      <c r="E49" s="721">
        <f t="shared" si="1"/>
        <v>62212711</v>
      </c>
    </row>
    <row r="50" spans="1:5" ht="12" customHeight="1">
      <c r="A50" s="448" t="s">
        <v>101</v>
      </c>
      <c r="B50" s="8" t="s">
        <v>184</v>
      </c>
      <c r="C50" s="74"/>
      <c r="D50" s="761"/>
      <c r="E50" s="721">
        <f t="shared" si="1"/>
        <v>0</v>
      </c>
    </row>
    <row r="51" spans="1:5" ht="12" customHeight="1" thickBot="1">
      <c r="A51" s="448" t="s">
        <v>148</v>
      </c>
      <c r="B51" s="8" t="s">
        <v>185</v>
      </c>
      <c r="C51" s="74"/>
      <c r="D51" s="764"/>
      <c r="E51" s="722">
        <f t="shared" si="1"/>
        <v>0</v>
      </c>
    </row>
    <row r="52" spans="1:5" ht="12" customHeight="1" thickBot="1">
      <c r="A52" s="197" t="s">
        <v>19</v>
      </c>
      <c r="B52" s="121" t="s">
        <v>416</v>
      </c>
      <c r="C52" s="314">
        <f>SUM(C53:C55)</f>
        <v>4000000</v>
      </c>
      <c r="D52" s="760"/>
      <c r="E52" s="720">
        <f t="shared" si="1"/>
        <v>4000000</v>
      </c>
    </row>
    <row r="53" spans="1:5" s="456" customFormat="1" ht="12" customHeight="1">
      <c r="A53" s="448" t="s">
        <v>104</v>
      </c>
      <c r="B53" s="9" t="s">
        <v>230</v>
      </c>
      <c r="C53" s="71">
        <v>4000000</v>
      </c>
      <c r="D53" s="763"/>
      <c r="E53" s="721">
        <f t="shared" si="1"/>
        <v>4000000</v>
      </c>
    </row>
    <row r="54" spans="1:5" ht="12" customHeight="1">
      <c r="A54" s="448" t="s">
        <v>105</v>
      </c>
      <c r="B54" s="8" t="s">
        <v>187</v>
      </c>
      <c r="C54" s="74"/>
      <c r="D54" s="761"/>
      <c r="E54" s="721">
        <f t="shared" si="1"/>
        <v>0</v>
      </c>
    </row>
    <row r="55" spans="1:5" ht="12" customHeight="1">
      <c r="A55" s="448" t="s">
        <v>106</v>
      </c>
      <c r="B55" s="8" t="s">
        <v>58</v>
      </c>
      <c r="C55" s="74"/>
      <c r="D55" s="761"/>
      <c r="E55" s="721">
        <f t="shared" si="1"/>
        <v>0</v>
      </c>
    </row>
    <row r="56" spans="1:5" ht="12" customHeight="1" thickBot="1">
      <c r="A56" s="448" t="s">
        <v>107</v>
      </c>
      <c r="B56" s="8" t="s">
        <v>524</v>
      </c>
      <c r="C56" s="74"/>
      <c r="D56" s="764"/>
      <c r="E56" s="722">
        <f t="shared" si="1"/>
        <v>0</v>
      </c>
    </row>
    <row r="57" spans="1:5" ht="12" customHeight="1" thickBot="1">
      <c r="A57" s="197" t="s">
        <v>20</v>
      </c>
      <c r="B57" s="121" t="s">
        <v>13</v>
      </c>
      <c r="C57" s="340"/>
      <c r="D57" s="760"/>
      <c r="E57" s="716">
        <f t="shared" si="1"/>
        <v>0</v>
      </c>
    </row>
    <row r="58" spans="1:5" ht="15.2" customHeight="1" thickBot="1">
      <c r="A58" s="197" t="s">
        <v>21</v>
      </c>
      <c r="B58" s="239" t="s">
        <v>529</v>
      </c>
      <c r="C58" s="362">
        <f>+C46+C52+C57</f>
        <v>265047290</v>
      </c>
      <c r="D58" s="760">
        <f>SUM(D46+D52+D57)</f>
        <v>4633420</v>
      </c>
      <c r="E58" s="720">
        <f t="shared" si="1"/>
        <v>269680710</v>
      </c>
    </row>
    <row r="59" spans="1:5" ht="13.5" thickBot="1">
      <c r="C59" s="628">
        <f>C42-C58</f>
        <v>0</v>
      </c>
      <c r="D59" s="768"/>
      <c r="E59" s="716">
        <f t="shared" si="1"/>
        <v>0</v>
      </c>
    </row>
    <row r="60" spans="1:5" ht="15.2" customHeight="1" thickBot="1">
      <c r="A60" s="242" t="s">
        <v>519</v>
      </c>
      <c r="B60" s="243"/>
      <c r="C60" s="723">
        <v>45</v>
      </c>
      <c r="D60" s="760"/>
      <c r="E60" s="720">
        <f t="shared" si="1"/>
        <v>45</v>
      </c>
    </row>
    <row r="61" spans="1:5" ht="14.45" customHeight="1" thickBot="1">
      <c r="A61" s="242" t="s">
        <v>206</v>
      </c>
      <c r="B61" s="243"/>
      <c r="C61" s="118"/>
      <c r="D61" s="760"/>
      <c r="E61" s="716">
        <f t="shared" si="1"/>
        <v>0</v>
      </c>
    </row>
    <row r="62" spans="1:5">
      <c r="A62" s="625"/>
      <c r="B62" s="626"/>
      <c r="C62" s="626"/>
    </row>
    <row r="63" spans="1:5">
      <c r="A63" s="625"/>
      <c r="B63" s="626"/>
    </row>
    <row r="64" spans="1:5">
      <c r="A64" s="625"/>
      <c r="B64" s="626"/>
      <c r="C64" s="626"/>
    </row>
    <row r="65" spans="1:3">
      <c r="A65" s="625"/>
      <c r="B65" s="626"/>
      <c r="C65" s="626"/>
    </row>
    <row r="66" spans="1:3">
      <c r="A66" s="625"/>
      <c r="B66" s="626"/>
      <c r="C66" s="626"/>
    </row>
    <row r="67" spans="1:3">
      <c r="A67" s="625"/>
      <c r="B67" s="626"/>
      <c r="C67" s="626"/>
    </row>
    <row r="68" spans="1:3">
      <c r="A68" s="625"/>
      <c r="B68" s="626"/>
      <c r="C68" s="626"/>
    </row>
    <row r="69" spans="1:3">
      <c r="A69" s="625"/>
      <c r="B69" s="626"/>
      <c r="C69" s="626"/>
    </row>
    <row r="70" spans="1:3">
      <c r="A70" s="625"/>
      <c r="B70" s="626"/>
      <c r="C70" s="626"/>
    </row>
    <row r="71" spans="1:3">
      <c r="A71" s="625"/>
      <c r="B71" s="626"/>
      <c r="C71" s="626"/>
    </row>
    <row r="72" spans="1:3">
      <c r="A72" s="625"/>
      <c r="B72" s="626"/>
      <c r="C72" s="626"/>
    </row>
    <row r="73" spans="1:3">
      <c r="A73" s="625"/>
      <c r="B73" s="626"/>
      <c r="C73" s="626"/>
    </row>
    <row r="74" spans="1:3">
      <c r="A74" s="625"/>
      <c r="B74" s="626"/>
      <c r="C74" s="626"/>
    </row>
    <row r="75" spans="1:3">
      <c r="A75" s="625"/>
      <c r="B75" s="626"/>
      <c r="C75" s="626"/>
    </row>
    <row r="76" spans="1:3">
      <c r="A76" s="625"/>
      <c r="B76" s="626"/>
      <c r="C76" s="626"/>
    </row>
    <row r="77" spans="1:3">
      <c r="A77" s="625"/>
      <c r="B77" s="626"/>
      <c r="C77" s="626"/>
    </row>
    <row r="78" spans="1:3">
      <c r="A78" s="625"/>
      <c r="B78" s="626"/>
      <c r="C78" s="626"/>
    </row>
    <row r="79" spans="1:3">
      <c r="A79" s="625"/>
      <c r="B79" s="626"/>
      <c r="C79" s="626"/>
    </row>
    <row r="80" spans="1:3">
      <c r="A80" s="625"/>
      <c r="B80" s="626"/>
      <c r="C80" s="626"/>
    </row>
    <row r="81" spans="1:3">
      <c r="A81" s="625"/>
      <c r="B81" s="626"/>
      <c r="C81" s="626"/>
    </row>
    <row r="82" spans="1:3">
      <c r="A82" s="625"/>
      <c r="B82" s="626"/>
      <c r="C82" s="626"/>
    </row>
    <row r="83" spans="1:3">
      <c r="A83" s="625"/>
      <c r="B83" s="626"/>
      <c r="C83" s="626"/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CONCATENATE("9.2.1. melléklet ",ALAPADATOK!A7," ",ALAPADATOK!B7," ",ALAPADATOK!C7," ",ALAPADATOK!D7," ",ALAPADATOK!E7," ",ALAPADATOK!F7," ",ALAPADATOK!G7," ",ALAPADATOK!H7)</f>
        <v>9.2.1.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CONCATENATE(ALAPADATOK!A11)</f>
        <v>Dabasi Polgármesteri Hivatal</v>
      </c>
      <c r="C2" s="363" t="s">
        <v>59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KV_9.2.sz.mell!C4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521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522</v>
      </c>
      <c r="C26" s="314">
        <f>+C27+C28+C29</f>
        <v>0</v>
      </c>
    </row>
    <row r="27" spans="1:3" s="455" customFormat="1" ht="12" customHeight="1">
      <c r="A27" s="449" t="s">
        <v>268</v>
      </c>
      <c r="B27" s="450" t="s">
        <v>263</v>
      </c>
      <c r="C27" s="71"/>
    </row>
    <row r="28" spans="1:3" s="455" customFormat="1" ht="12" customHeight="1">
      <c r="A28" s="449" t="s">
        <v>269</v>
      </c>
      <c r="B28" s="450" t="s">
        <v>402</v>
      </c>
      <c r="C28" s="312"/>
    </row>
    <row r="29" spans="1:3" s="455" customFormat="1" ht="12" customHeight="1">
      <c r="A29" s="449" t="s">
        <v>270</v>
      </c>
      <c r="B29" s="451" t="s">
        <v>405</v>
      </c>
      <c r="C29" s="312"/>
    </row>
    <row r="30" spans="1:3" s="455" customFormat="1" ht="12" customHeight="1" thickBot="1">
      <c r="A30" s="448" t="s">
        <v>271</v>
      </c>
      <c r="B30" s="138" t="s">
        <v>523</v>
      </c>
      <c r="C30" s="78"/>
    </row>
    <row r="31" spans="1:3" s="455" customFormat="1" ht="12" customHeight="1" thickBot="1">
      <c r="A31" s="197" t="s">
        <v>22</v>
      </c>
      <c r="B31" s="121" t="s">
        <v>406</v>
      </c>
      <c r="C31" s="314">
        <f>+C32+C33+C34</f>
        <v>0</v>
      </c>
    </row>
    <row r="32" spans="1:3" s="455" customFormat="1" ht="12" customHeight="1">
      <c r="A32" s="449" t="s">
        <v>91</v>
      </c>
      <c r="B32" s="450" t="s">
        <v>291</v>
      </c>
      <c r="C32" s="71"/>
    </row>
    <row r="33" spans="1:3" s="455" customFormat="1" ht="12" customHeight="1">
      <c r="A33" s="449" t="s">
        <v>92</v>
      </c>
      <c r="B33" s="451" t="s">
        <v>292</v>
      </c>
      <c r="C33" s="315"/>
    </row>
    <row r="34" spans="1:3" s="455" customFormat="1" ht="12" customHeight="1" thickBot="1">
      <c r="A34" s="448" t="s">
        <v>93</v>
      </c>
      <c r="B34" s="138" t="s">
        <v>293</v>
      </c>
      <c r="C34" s="78"/>
    </row>
    <row r="35" spans="1:3" s="365" customFormat="1" ht="12" customHeight="1" thickBot="1">
      <c r="A35" s="197" t="s">
        <v>23</v>
      </c>
      <c r="B35" s="121" t="s">
        <v>376</v>
      </c>
      <c r="C35" s="340"/>
    </row>
    <row r="36" spans="1:3" s="365" customFormat="1" ht="12" customHeight="1" thickBot="1">
      <c r="A36" s="197" t="s">
        <v>24</v>
      </c>
      <c r="B36" s="121" t="s">
        <v>407</v>
      </c>
      <c r="C36" s="357"/>
    </row>
    <row r="37" spans="1:3" s="365" customFormat="1" ht="12" customHeight="1" thickBot="1">
      <c r="A37" s="189" t="s">
        <v>25</v>
      </c>
      <c r="B37" s="121" t="s">
        <v>408</v>
      </c>
      <c r="C37" s="358">
        <f>+C8+C20+C25+C26+C31+C35+C36</f>
        <v>0</v>
      </c>
    </row>
    <row r="38" spans="1:3" s="365" customFormat="1" ht="12" customHeight="1" thickBot="1">
      <c r="A38" s="231" t="s">
        <v>26</v>
      </c>
      <c r="B38" s="121" t="s">
        <v>409</v>
      </c>
      <c r="C38" s="358">
        <f>+C39+C40+C41</f>
        <v>0</v>
      </c>
    </row>
    <row r="39" spans="1:3" s="365" customFormat="1" ht="12" customHeight="1">
      <c r="A39" s="449" t="s">
        <v>410</v>
      </c>
      <c r="B39" s="450" t="s">
        <v>236</v>
      </c>
      <c r="C39" s="71"/>
    </row>
    <row r="40" spans="1:3" s="365" customFormat="1" ht="12" customHeight="1">
      <c r="A40" s="449" t="s">
        <v>411</v>
      </c>
      <c r="B40" s="451" t="s">
        <v>2</v>
      </c>
      <c r="C40" s="315"/>
    </row>
    <row r="41" spans="1:3" s="455" customFormat="1" ht="12" customHeight="1" thickBot="1">
      <c r="A41" s="448" t="s">
        <v>412</v>
      </c>
      <c r="B41" s="138" t="s">
        <v>413</v>
      </c>
      <c r="C41" s="78"/>
    </row>
    <row r="42" spans="1:3" s="455" customFormat="1" ht="15.2" customHeight="1" thickBot="1">
      <c r="A42" s="231" t="s">
        <v>27</v>
      </c>
      <c r="B42" s="232" t="s">
        <v>414</v>
      </c>
      <c r="C42" s="361">
        <f>+C37+C38</f>
        <v>0</v>
      </c>
    </row>
    <row r="43" spans="1:3" s="455" customFormat="1" ht="15.2" customHeight="1">
      <c r="A43" s="233"/>
      <c r="B43" s="234"/>
      <c r="C43" s="359"/>
    </row>
    <row r="44" spans="1:3" ht="13.5" thickBot="1">
      <c r="A44" s="235"/>
      <c r="B44" s="236"/>
      <c r="C44" s="360"/>
    </row>
    <row r="45" spans="1:3" s="454" customFormat="1" ht="16.5" customHeight="1" thickBot="1">
      <c r="A45" s="237"/>
      <c r="B45" s="238" t="s">
        <v>57</v>
      </c>
      <c r="C45" s="361"/>
    </row>
    <row r="46" spans="1:3" s="456" customFormat="1" ht="12" customHeight="1" thickBot="1">
      <c r="A46" s="197" t="s">
        <v>18</v>
      </c>
      <c r="B46" s="121" t="s">
        <v>415</v>
      </c>
      <c r="C46" s="314">
        <f>SUM(C47:C51)</f>
        <v>0</v>
      </c>
    </row>
    <row r="47" spans="1:3" ht="12" customHeight="1">
      <c r="A47" s="448" t="s">
        <v>98</v>
      </c>
      <c r="B47" s="9" t="s">
        <v>49</v>
      </c>
      <c r="C47" s="71"/>
    </row>
    <row r="48" spans="1:3" ht="12" customHeight="1">
      <c r="A48" s="448" t="s">
        <v>99</v>
      </c>
      <c r="B48" s="8" t="s">
        <v>183</v>
      </c>
      <c r="C48" s="74"/>
    </row>
    <row r="49" spans="1:3" ht="12" customHeight="1">
      <c r="A49" s="448" t="s">
        <v>100</v>
      </c>
      <c r="B49" s="8" t="s">
        <v>140</v>
      </c>
      <c r="C49" s="74"/>
    </row>
    <row r="50" spans="1:3" ht="12" customHeight="1">
      <c r="A50" s="448" t="s">
        <v>101</v>
      </c>
      <c r="B50" s="8" t="s">
        <v>184</v>
      </c>
      <c r="C50" s="74"/>
    </row>
    <row r="51" spans="1:3" ht="12" customHeight="1" thickBot="1">
      <c r="A51" s="448" t="s">
        <v>148</v>
      </c>
      <c r="B51" s="8" t="s">
        <v>185</v>
      </c>
      <c r="C51" s="74"/>
    </row>
    <row r="52" spans="1:3" ht="12" customHeight="1" thickBot="1">
      <c r="A52" s="197" t="s">
        <v>19</v>
      </c>
      <c r="B52" s="121" t="s">
        <v>416</v>
      </c>
      <c r="C52" s="314">
        <f>SUM(C53:C55)</f>
        <v>0</v>
      </c>
    </row>
    <row r="53" spans="1:3" s="456" customFormat="1" ht="12" customHeight="1">
      <c r="A53" s="448" t="s">
        <v>104</v>
      </c>
      <c r="B53" s="9" t="s">
        <v>230</v>
      </c>
      <c r="C53" s="71"/>
    </row>
    <row r="54" spans="1:3" ht="12" customHeight="1">
      <c r="A54" s="448" t="s">
        <v>105</v>
      </c>
      <c r="B54" s="8" t="s">
        <v>187</v>
      </c>
      <c r="C54" s="74"/>
    </row>
    <row r="55" spans="1:3" ht="12" customHeight="1">
      <c r="A55" s="448" t="s">
        <v>106</v>
      </c>
      <c r="B55" s="8" t="s">
        <v>58</v>
      </c>
      <c r="C55" s="74"/>
    </row>
    <row r="56" spans="1:3" ht="12" customHeight="1" thickBot="1">
      <c r="A56" s="448" t="s">
        <v>107</v>
      </c>
      <c r="B56" s="8" t="s">
        <v>524</v>
      </c>
      <c r="C56" s="74"/>
    </row>
    <row r="57" spans="1:3" ht="15.2" customHeight="1" thickBot="1">
      <c r="A57" s="197" t="s">
        <v>20</v>
      </c>
      <c r="B57" s="121" t="s">
        <v>13</v>
      </c>
      <c r="C57" s="340"/>
    </row>
    <row r="58" spans="1:3" ht="13.5" thickBot="1">
      <c r="A58" s="197" t="s">
        <v>21</v>
      </c>
      <c r="B58" s="239" t="s">
        <v>529</v>
      </c>
      <c r="C58" s="362">
        <f>+C46+C52+C57</f>
        <v>0</v>
      </c>
    </row>
    <row r="59" spans="1:3" ht="15.2" customHeight="1" thickBot="1">
      <c r="C59" s="628">
        <f>C42-C58</f>
        <v>0</v>
      </c>
    </row>
    <row r="60" spans="1:3" ht="14.45" customHeight="1" thickBot="1">
      <c r="A60" s="242" t="s">
        <v>519</v>
      </c>
      <c r="B60" s="243"/>
      <c r="C60" s="118"/>
    </row>
    <row r="61" spans="1:3" ht="13.5" thickBot="1">
      <c r="A61" s="242" t="s">
        <v>206</v>
      </c>
      <c r="B61" s="243"/>
      <c r="C61" s="118"/>
    </row>
    <row r="63" spans="1:3">
      <c r="C63" s="5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CONCATENATE("9.2.2. melléklet ",ALAPADATOK!A7," ",ALAPADATOK!B7," ",ALAPADATOK!C7," ",ALAPADATOK!D7," ",ALAPADATOK!E7," ",ALAPADATOK!F7," ",ALAPADATOK!G7," ",ALAPADATOK!H7)</f>
        <v>9.2.2.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CONCATENATE(ALAPADATOK!A11)</f>
        <v>Dabasi Polgármesteri Hivatal</v>
      </c>
      <c r="C2" s="363" t="s">
        <v>59</v>
      </c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KV_9.2.1.sz.mell!C4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521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522</v>
      </c>
      <c r="C26" s="314">
        <f>+C27+C28+C29</f>
        <v>0</v>
      </c>
    </row>
    <row r="27" spans="1:3" s="455" customFormat="1" ht="12" customHeight="1">
      <c r="A27" s="449" t="s">
        <v>268</v>
      </c>
      <c r="B27" s="450" t="s">
        <v>263</v>
      </c>
      <c r="C27" s="71"/>
    </row>
    <row r="28" spans="1:3" s="455" customFormat="1" ht="12" customHeight="1">
      <c r="A28" s="449" t="s">
        <v>269</v>
      </c>
      <c r="B28" s="450" t="s">
        <v>402</v>
      </c>
      <c r="C28" s="312"/>
    </row>
    <row r="29" spans="1:3" s="455" customFormat="1" ht="12" customHeight="1">
      <c r="A29" s="449" t="s">
        <v>270</v>
      </c>
      <c r="B29" s="451" t="s">
        <v>405</v>
      </c>
      <c r="C29" s="312"/>
    </row>
    <row r="30" spans="1:3" s="455" customFormat="1" ht="12" customHeight="1" thickBot="1">
      <c r="A30" s="448" t="s">
        <v>271</v>
      </c>
      <c r="B30" s="138" t="s">
        <v>523</v>
      </c>
      <c r="C30" s="78"/>
    </row>
    <row r="31" spans="1:3" s="455" customFormat="1" ht="12" customHeight="1" thickBot="1">
      <c r="A31" s="197" t="s">
        <v>22</v>
      </c>
      <c r="B31" s="121" t="s">
        <v>406</v>
      </c>
      <c r="C31" s="314">
        <f>+C32+C33+C34</f>
        <v>0</v>
      </c>
    </row>
    <row r="32" spans="1:3" s="455" customFormat="1" ht="12" customHeight="1">
      <c r="A32" s="449" t="s">
        <v>91</v>
      </c>
      <c r="B32" s="450" t="s">
        <v>291</v>
      </c>
      <c r="C32" s="71"/>
    </row>
    <row r="33" spans="1:3" s="455" customFormat="1" ht="12" customHeight="1">
      <c r="A33" s="449" t="s">
        <v>92</v>
      </c>
      <c r="B33" s="451" t="s">
        <v>292</v>
      </c>
      <c r="C33" s="315"/>
    </row>
    <row r="34" spans="1:3" s="455" customFormat="1" ht="12" customHeight="1" thickBot="1">
      <c r="A34" s="448" t="s">
        <v>93</v>
      </c>
      <c r="B34" s="138" t="s">
        <v>293</v>
      </c>
      <c r="C34" s="78"/>
    </row>
    <row r="35" spans="1:3" s="365" customFormat="1" ht="12" customHeight="1" thickBot="1">
      <c r="A35" s="197" t="s">
        <v>23</v>
      </c>
      <c r="B35" s="121" t="s">
        <v>376</v>
      </c>
      <c r="C35" s="340"/>
    </row>
    <row r="36" spans="1:3" s="365" customFormat="1" ht="12" customHeight="1" thickBot="1">
      <c r="A36" s="197" t="s">
        <v>24</v>
      </c>
      <c r="B36" s="121" t="s">
        <v>407</v>
      </c>
      <c r="C36" s="357"/>
    </row>
    <row r="37" spans="1:3" s="365" customFormat="1" ht="12" customHeight="1" thickBot="1">
      <c r="A37" s="189" t="s">
        <v>25</v>
      </c>
      <c r="B37" s="121" t="s">
        <v>408</v>
      </c>
      <c r="C37" s="358">
        <f>+C8+C20+C25+C26+C31+C35+C36</f>
        <v>0</v>
      </c>
    </row>
    <row r="38" spans="1:3" s="365" customFormat="1" ht="12" customHeight="1" thickBot="1">
      <c r="A38" s="231" t="s">
        <v>26</v>
      </c>
      <c r="B38" s="121" t="s">
        <v>409</v>
      </c>
      <c r="C38" s="358">
        <f>+C39+C40+C41</f>
        <v>0</v>
      </c>
    </row>
    <row r="39" spans="1:3" s="365" customFormat="1" ht="12" customHeight="1">
      <c r="A39" s="449" t="s">
        <v>410</v>
      </c>
      <c r="B39" s="450" t="s">
        <v>236</v>
      </c>
      <c r="C39" s="71"/>
    </row>
    <row r="40" spans="1:3" s="365" customFormat="1" ht="12" customHeight="1">
      <c r="A40" s="449" t="s">
        <v>411</v>
      </c>
      <c r="B40" s="451" t="s">
        <v>2</v>
      </c>
      <c r="C40" s="315"/>
    </row>
    <row r="41" spans="1:3" s="455" customFormat="1" ht="12" customHeight="1" thickBot="1">
      <c r="A41" s="448" t="s">
        <v>412</v>
      </c>
      <c r="B41" s="138" t="s">
        <v>413</v>
      </c>
      <c r="C41" s="78"/>
    </row>
    <row r="42" spans="1:3" s="455" customFormat="1" ht="15.2" customHeight="1" thickBot="1">
      <c r="A42" s="231" t="s">
        <v>27</v>
      </c>
      <c r="B42" s="232" t="s">
        <v>414</v>
      </c>
      <c r="C42" s="361">
        <f>+C37+C38</f>
        <v>0</v>
      </c>
    </row>
    <row r="43" spans="1:3" s="455" customFormat="1" ht="15.2" customHeight="1">
      <c r="A43" s="233"/>
      <c r="B43" s="234"/>
      <c r="C43" s="359"/>
    </row>
    <row r="44" spans="1:3" ht="13.5" thickBot="1">
      <c r="A44" s="235"/>
      <c r="B44" s="236"/>
      <c r="C44" s="360"/>
    </row>
    <row r="45" spans="1:3" s="454" customFormat="1" ht="16.5" customHeight="1" thickBot="1">
      <c r="A45" s="237"/>
      <c r="B45" s="238" t="s">
        <v>57</v>
      </c>
      <c r="C45" s="361"/>
    </row>
    <row r="46" spans="1:3" s="456" customFormat="1" ht="12" customHeight="1" thickBot="1">
      <c r="A46" s="197" t="s">
        <v>18</v>
      </c>
      <c r="B46" s="121" t="s">
        <v>415</v>
      </c>
      <c r="C46" s="314">
        <f>SUM(C47:C51)</f>
        <v>0</v>
      </c>
    </row>
    <row r="47" spans="1:3" ht="12" customHeight="1">
      <c r="A47" s="448" t="s">
        <v>98</v>
      </c>
      <c r="B47" s="9" t="s">
        <v>49</v>
      </c>
      <c r="C47" s="71"/>
    </row>
    <row r="48" spans="1:3" ht="12" customHeight="1">
      <c r="A48" s="448" t="s">
        <v>99</v>
      </c>
      <c r="B48" s="8" t="s">
        <v>183</v>
      </c>
      <c r="C48" s="74"/>
    </row>
    <row r="49" spans="1:3" ht="12" customHeight="1">
      <c r="A49" s="448" t="s">
        <v>100</v>
      </c>
      <c r="B49" s="8" t="s">
        <v>140</v>
      </c>
      <c r="C49" s="74"/>
    </row>
    <row r="50" spans="1:3" ht="12" customHeight="1">
      <c r="A50" s="448" t="s">
        <v>101</v>
      </c>
      <c r="B50" s="8" t="s">
        <v>184</v>
      </c>
      <c r="C50" s="74"/>
    </row>
    <row r="51" spans="1:3" ht="12" customHeight="1" thickBot="1">
      <c r="A51" s="448" t="s">
        <v>148</v>
      </c>
      <c r="B51" s="8" t="s">
        <v>185</v>
      </c>
      <c r="C51" s="74"/>
    </row>
    <row r="52" spans="1:3" ht="12" customHeight="1" thickBot="1">
      <c r="A52" s="197" t="s">
        <v>19</v>
      </c>
      <c r="B52" s="121" t="s">
        <v>416</v>
      </c>
      <c r="C52" s="314">
        <f>SUM(C53:C55)</f>
        <v>0</v>
      </c>
    </row>
    <row r="53" spans="1:3" s="456" customFormat="1" ht="12" customHeight="1">
      <c r="A53" s="448" t="s">
        <v>104</v>
      </c>
      <c r="B53" s="9" t="s">
        <v>230</v>
      </c>
      <c r="C53" s="71"/>
    </row>
    <row r="54" spans="1:3" ht="12" customHeight="1">
      <c r="A54" s="448" t="s">
        <v>105</v>
      </c>
      <c r="B54" s="8" t="s">
        <v>187</v>
      </c>
      <c r="C54" s="74"/>
    </row>
    <row r="55" spans="1:3" ht="12" customHeight="1">
      <c r="A55" s="448" t="s">
        <v>106</v>
      </c>
      <c r="B55" s="8" t="s">
        <v>58</v>
      </c>
      <c r="C55" s="74"/>
    </row>
    <row r="56" spans="1:3" ht="12" customHeight="1" thickBot="1">
      <c r="A56" s="448" t="s">
        <v>107</v>
      </c>
      <c r="B56" s="8" t="s">
        <v>524</v>
      </c>
      <c r="C56" s="74"/>
    </row>
    <row r="57" spans="1:3" ht="15.2" customHeight="1" thickBot="1">
      <c r="A57" s="197" t="s">
        <v>20</v>
      </c>
      <c r="B57" s="121" t="s">
        <v>13</v>
      </c>
      <c r="C57" s="340"/>
    </row>
    <row r="58" spans="1:3" ht="13.5" thickBot="1">
      <c r="A58" s="197" t="s">
        <v>21</v>
      </c>
      <c r="B58" s="239" t="s">
        <v>529</v>
      </c>
      <c r="C58" s="362">
        <f>+C46+C52+C57</f>
        <v>0</v>
      </c>
    </row>
    <row r="59" spans="1:3" ht="15.2" customHeight="1" thickBot="1">
      <c r="C59" s="628">
        <f>C42-C58</f>
        <v>0</v>
      </c>
    </row>
    <row r="60" spans="1:3" ht="14.45" customHeight="1" thickBot="1">
      <c r="A60" s="242" t="s">
        <v>519</v>
      </c>
      <c r="B60" s="243"/>
      <c r="C60" s="118"/>
    </row>
    <row r="61" spans="1:3" ht="13.5" thickBot="1">
      <c r="A61" s="242" t="s">
        <v>206</v>
      </c>
      <c r="B61" s="243"/>
      <c r="C61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CONCATENATE("9.2.3. melléklet ",ALAPADATOK!A7," ",ALAPADATOK!B7," ",ALAPADATOK!C7," ",ALAPADATOK!D7," ",ALAPADATOK!E7," ",ALAPADATOK!F7," ",ALAPADATOK!G7," ",ALAPADATOK!H7)</f>
        <v>9.2.3.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CONCATENATE(ALAPADATOK!A11)</f>
        <v>Dabasi Polgármesteri Hivatal</v>
      </c>
      <c r="C2" s="363" t="s">
        <v>59</v>
      </c>
    </row>
    <row r="3" spans="1:3" s="452" customFormat="1" ht="24.75" thickBot="1">
      <c r="A3" s="446" t="s">
        <v>203</v>
      </c>
      <c r="B3" s="592" t="s">
        <v>530</v>
      </c>
      <c r="C3" s="364" t="s">
        <v>431</v>
      </c>
    </row>
    <row r="4" spans="1:3" s="453" customFormat="1" ht="15.95" customHeight="1" thickBot="1">
      <c r="A4" s="223"/>
      <c r="B4" s="223"/>
      <c r="C4" s="224" t="str">
        <f ca="1">KV_9.2.2.sz.mell!C4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521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522</v>
      </c>
      <c r="C26" s="314">
        <f>+C27+C28+C29</f>
        <v>0</v>
      </c>
    </row>
    <row r="27" spans="1:3" s="455" customFormat="1" ht="12" customHeight="1">
      <c r="A27" s="449" t="s">
        <v>268</v>
      </c>
      <c r="B27" s="450" t="s">
        <v>263</v>
      </c>
      <c r="C27" s="71"/>
    </row>
    <row r="28" spans="1:3" s="455" customFormat="1" ht="12" customHeight="1">
      <c r="A28" s="449" t="s">
        <v>269</v>
      </c>
      <c r="B28" s="450" t="s">
        <v>402</v>
      </c>
      <c r="C28" s="312"/>
    </row>
    <row r="29" spans="1:3" s="455" customFormat="1" ht="12" customHeight="1">
      <c r="A29" s="449" t="s">
        <v>270</v>
      </c>
      <c r="B29" s="451" t="s">
        <v>405</v>
      </c>
      <c r="C29" s="312"/>
    </row>
    <row r="30" spans="1:3" s="455" customFormat="1" ht="12" customHeight="1" thickBot="1">
      <c r="A30" s="448" t="s">
        <v>271</v>
      </c>
      <c r="B30" s="138" t="s">
        <v>523</v>
      </c>
      <c r="C30" s="78"/>
    </row>
    <row r="31" spans="1:3" s="455" customFormat="1" ht="12" customHeight="1" thickBot="1">
      <c r="A31" s="197" t="s">
        <v>22</v>
      </c>
      <c r="B31" s="121" t="s">
        <v>406</v>
      </c>
      <c r="C31" s="314">
        <f>+C32+C33+C34</f>
        <v>0</v>
      </c>
    </row>
    <row r="32" spans="1:3" s="455" customFormat="1" ht="12" customHeight="1">
      <c r="A32" s="449" t="s">
        <v>91</v>
      </c>
      <c r="B32" s="450" t="s">
        <v>291</v>
      </c>
      <c r="C32" s="71"/>
    </row>
    <row r="33" spans="1:3" s="455" customFormat="1" ht="12" customHeight="1">
      <c r="A33" s="449" t="s">
        <v>92</v>
      </c>
      <c r="B33" s="451" t="s">
        <v>292</v>
      </c>
      <c r="C33" s="315"/>
    </row>
    <row r="34" spans="1:3" s="455" customFormat="1" ht="12" customHeight="1" thickBot="1">
      <c r="A34" s="448" t="s">
        <v>93</v>
      </c>
      <c r="B34" s="138" t="s">
        <v>293</v>
      </c>
      <c r="C34" s="78"/>
    </row>
    <row r="35" spans="1:3" s="365" customFormat="1" ht="12" customHeight="1" thickBot="1">
      <c r="A35" s="197" t="s">
        <v>23</v>
      </c>
      <c r="B35" s="121" t="s">
        <v>376</v>
      </c>
      <c r="C35" s="340"/>
    </row>
    <row r="36" spans="1:3" s="365" customFormat="1" ht="12" customHeight="1" thickBot="1">
      <c r="A36" s="197" t="s">
        <v>24</v>
      </c>
      <c r="B36" s="121" t="s">
        <v>407</v>
      </c>
      <c r="C36" s="357"/>
    </row>
    <row r="37" spans="1:3" s="365" customFormat="1" ht="12" customHeight="1" thickBot="1">
      <c r="A37" s="189" t="s">
        <v>25</v>
      </c>
      <c r="B37" s="121" t="s">
        <v>408</v>
      </c>
      <c r="C37" s="358">
        <f>+C8+C20+C25+C26+C31+C35+C36</f>
        <v>0</v>
      </c>
    </row>
    <row r="38" spans="1:3" s="365" customFormat="1" ht="12" customHeight="1" thickBot="1">
      <c r="A38" s="231" t="s">
        <v>26</v>
      </c>
      <c r="B38" s="121" t="s">
        <v>409</v>
      </c>
      <c r="C38" s="358">
        <f>+C39+C40+C41</f>
        <v>0</v>
      </c>
    </row>
    <row r="39" spans="1:3" s="365" customFormat="1" ht="12" customHeight="1">
      <c r="A39" s="449" t="s">
        <v>410</v>
      </c>
      <c r="B39" s="450" t="s">
        <v>236</v>
      </c>
      <c r="C39" s="71"/>
    </row>
    <row r="40" spans="1:3" s="365" customFormat="1" ht="12" customHeight="1">
      <c r="A40" s="449" t="s">
        <v>411</v>
      </c>
      <c r="B40" s="451" t="s">
        <v>2</v>
      </c>
      <c r="C40" s="315"/>
    </row>
    <row r="41" spans="1:3" s="455" customFormat="1" ht="12" customHeight="1" thickBot="1">
      <c r="A41" s="448" t="s">
        <v>412</v>
      </c>
      <c r="B41" s="138" t="s">
        <v>413</v>
      </c>
      <c r="C41" s="78"/>
    </row>
    <row r="42" spans="1:3" s="455" customFormat="1" ht="15.2" customHeight="1" thickBot="1">
      <c r="A42" s="231" t="s">
        <v>27</v>
      </c>
      <c r="B42" s="232" t="s">
        <v>414</v>
      </c>
      <c r="C42" s="361">
        <f>+C37+C38</f>
        <v>0</v>
      </c>
    </row>
    <row r="43" spans="1:3" s="455" customFormat="1" ht="15.2" customHeight="1">
      <c r="A43" s="233"/>
      <c r="B43" s="234"/>
      <c r="C43" s="359"/>
    </row>
    <row r="44" spans="1:3" ht="13.5" thickBot="1">
      <c r="A44" s="235"/>
      <c r="B44" s="236"/>
      <c r="C44" s="360"/>
    </row>
    <row r="45" spans="1:3" s="454" customFormat="1" ht="16.5" customHeight="1" thickBot="1">
      <c r="A45" s="237"/>
      <c r="B45" s="238" t="s">
        <v>57</v>
      </c>
      <c r="C45" s="361"/>
    </row>
    <row r="46" spans="1:3" s="456" customFormat="1" ht="12" customHeight="1" thickBot="1">
      <c r="A46" s="197" t="s">
        <v>18</v>
      </c>
      <c r="B46" s="121" t="s">
        <v>415</v>
      </c>
      <c r="C46" s="314">
        <f>SUM(C47:C51)</f>
        <v>0</v>
      </c>
    </row>
    <row r="47" spans="1:3" ht="12" customHeight="1">
      <c r="A47" s="448" t="s">
        <v>98</v>
      </c>
      <c r="B47" s="9" t="s">
        <v>49</v>
      </c>
      <c r="C47" s="71"/>
    </row>
    <row r="48" spans="1:3" ht="12" customHeight="1">
      <c r="A48" s="448" t="s">
        <v>99</v>
      </c>
      <c r="B48" s="8" t="s">
        <v>183</v>
      </c>
      <c r="C48" s="74"/>
    </row>
    <row r="49" spans="1:3" ht="12" customHeight="1">
      <c r="A49" s="448" t="s">
        <v>100</v>
      </c>
      <c r="B49" s="8" t="s">
        <v>140</v>
      </c>
      <c r="C49" s="74"/>
    </row>
    <row r="50" spans="1:3" ht="12" customHeight="1">
      <c r="A50" s="448" t="s">
        <v>101</v>
      </c>
      <c r="B50" s="8" t="s">
        <v>184</v>
      </c>
      <c r="C50" s="74"/>
    </row>
    <row r="51" spans="1:3" ht="12" customHeight="1" thickBot="1">
      <c r="A51" s="448" t="s">
        <v>148</v>
      </c>
      <c r="B51" s="8" t="s">
        <v>185</v>
      </c>
      <c r="C51" s="74"/>
    </row>
    <row r="52" spans="1:3" ht="12" customHeight="1" thickBot="1">
      <c r="A52" s="197" t="s">
        <v>19</v>
      </c>
      <c r="B52" s="121" t="s">
        <v>416</v>
      </c>
      <c r="C52" s="314">
        <f>SUM(C53:C55)</f>
        <v>0</v>
      </c>
    </row>
    <row r="53" spans="1:3" s="456" customFormat="1" ht="12" customHeight="1">
      <c r="A53" s="448" t="s">
        <v>104</v>
      </c>
      <c r="B53" s="9" t="s">
        <v>230</v>
      </c>
      <c r="C53" s="71"/>
    </row>
    <row r="54" spans="1:3" ht="12" customHeight="1">
      <c r="A54" s="448" t="s">
        <v>105</v>
      </c>
      <c r="B54" s="8" t="s">
        <v>187</v>
      </c>
      <c r="C54" s="74"/>
    </row>
    <row r="55" spans="1:3" ht="12" customHeight="1">
      <c r="A55" s="448" t="s">
        <v>106</v>
      </c>
      <c r="B55" s="8" t="s">
        <v>58</v>
      </c>
      <c r="C55" s="74"/>
    </row>
    <row r="56" spans="1:3" ht="12" customHeight="1" thickBot="1">
      <c r="A56" s="448" t="s">
        <v>107</v>
      </c>
      <c r="B56" s="8" t="s">
        <v>524</v>
      </c>
      <c r="C56" s="74"/>
    </row>
    <row r="57" spans="1:3" ht="15.2" customHeight="1" thickBot="1">
      <c r="A57" s="197" t="s">
        <v>20</v>
      </c>
      <c r="B57" s="121" t="s">
        <v>13</v>
      </c>
      <c r="C57" s="340"/>
    </row>
    <row r="58" spans="1:3" ht="13.5" thickBot="1">
      <c r="A58" s="197" t="s">
        <v>21</v>
      </c>
      <c r="B58" s="239" t="s">
        <v>529</v>
      </c>
      <c r="C58" s="362">
        <f>+C46+C52+C57</f>
        <v>0</v>
      </c>
    </row>
    <row r="59" spans="1:3" ht="15.2" customHeight="1" thickBot="1">
      <c r="C59" s="628">
        <f>C42-C58</f>
        <v>0</v>
      </c>
    </row>
    <row r="60" spans="1:3" ht="14.45" customHeight="1" thickBot="1">
      <c r="A60" s="242" t="s">
        <v>519</v>
      </c>
      <c r="B60" s="243"/>
      <c r="C60" s="118"/>
    </row>
    <row r="61" spans="1:3" ht="13.5" thickBot="1">
      <c r="A61" s="242" t="s">
        <v>206</v>
      </c>
      <c r="B61" s="243"/>
      <c r="C61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61" sqref="C61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CONCATENATE("9.3. melléklet ",ALAPADATOK!A7," ",ALAPADATOK!B7," ",ALAPADATOK!C7," ",ALAPADATOK!D7," ",ALAPADATOK!E7," ",ALAPADATOK!F7," ",ALAPADATOK!G7," ",ALAPADATOK!H7)</f>
        <v>9.3. melléklet a … / 2019 ( … ) önkormányzati rendelethez</v>
      </c>
    </row>
    <row r="2" spans="1:3" s="452" customFormat="1" ht="36">
      <c r="A2" s="404" t="s">
        <v>204</v>
      </c>
      <c r="B2" s="650" t="str">
        <f ca="1">CONCATENATE(ALAPADATOK!B13)</f>
        <v>Dabas Sári Óvoda</v>
      </c>
      <c r="C2" s="363" t="s">
        <v>60</v>
      </c>
    </row>
    <row r="3" spans="1:3" s="452" customFormat="1" ht="24.75" thickBot="1">
      <c r="A3" s="446" t="s">
        <v>203</v>
      </c>
      <c r="B3" s="592" t="s">
        <v>398</v>
      </c>
      <c r="C3" s="364" t="s">
        <v>54</v>
      </c>
    </row>
    <row r="4" spans="1:3" s="453" customFormat="1" ht="15.95" customHeight="1" thickBot="1">
      <c r="A4" s="223"/>
      <c r="B4" s="223"/>
      <c r="C4" s="224" t="str">
        <f ca="1">KV_9.2.3.sz.mell!C4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124906891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>
        <v>124906891</v>
      </c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124906891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124906891</v>
      </c>
    </row>
    <row r="46" spans="1:3" ht="12" customHeight="1">
      <c r="A46" s="448" t="s">
        <v>98</v>
      </c>
      <c r="B46" s="9" t="s">
        <v>49</v>
      </c>
      <c r="C46" s="71">
        <v>95214135</v>
      </c>
    </row>
    <row r="47" spans="1:3" ht="12" customHeight="1">
      <c r="A47" s="448" t="s">
        <v>99</v>
      </c>
      <c r="B47" s="8" t="s">
        <v>183</v>
      </c>
      <c r="C47" s="74">
        <v>18566756</v>
      </c>
    </row>
    <row r="48" spans="1:3" ht="12" customHeight="1">
      <c r="A48" s="448" t="s">
        <v>100</v>
      </c>
      <c r="B48" s="8" t="s">
        <v>140</v>
      </c>
      <c r="C48" s="74">
        <v>11126000</v>
      </c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124906891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>
        <v>25</v>
      </c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CONCATENATE("9.3.1. melléklet ",ALAPADATOK!A7," ",ALAPADATOK!B7," ",ALAPADATOK!C7," ",ALAPADATOK!D7," ",ALAPADATOK!E7," ",ALAPADATOK!F7," ",ALAPADATOK!G7," ",ALAPADATOK!H7)</f>
        <v>9.3.1. melléklet a … / 2019 ( … ) önkormányzati rendelethez</v>
      </c>
    </row>
    <row r="2" spans="1:3" s="452" customFormat="1" ht="36">
      <c r="A2" s="404" t="s">
        <v>204</v>
      </c>
      <c r="B2" s="591" t="str">
        <f ca="1">CONCATENATE(KV_9.3.sz.mell!B2)</f>
        <v>Dabas Sári Óvoda</v>
      </c>
      <c r="C2" s="363" t="s">
        <v>60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KV_9.3.sz.mell!C4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CONCATENATE("9.3.2. melléklet ",ALAPADATOK!A7," ",ALAPADATOK!B7," ",ALAPADATOK!C7," ",ALAPADATOK!D7," ",ALAPADATOK!E7," ",ALAPADATOK!F7," ",ALAPADATOK!G7," ",ALAPADATOK!H7)</f>
        <v>9.3.2. melléklet a … / 2019 ( … ) önkormányzati rendelethez</v>
      </c>
    </row>
    <row r="2" spans="1:3" s="452" customFormat="1" ht="36">
      <c r="A2" s="404" t="s">
        <v>204</v>
      </c>
      <c r="B2" s="591" t="str">
        <f ca="1">CONCATENATE(KV_9.3.1.sz.mell!B2)</f>
        <v>Dabas Sári Óvoda</v>
      </c>
      <c r="C2" s="363" t="s">
        <v>60</v>
      </c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KV_9.3.1.sz.mell!C4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598"/>
      <c r="B1" s="599"/>
      <c r="C1" s="593" t="str">
        <f ca="1">CONCATENATE("9.3.3. melléklet ",ALAPADATOK!A7," ",ALAPADATOK!B7," ",ALAPADATOK!C7," ",ALAPADATOK!D7," ",ALAPADATOK!E7," ",ALAPADATOK!F7," ",ALAPADATOK!G7," ",ALAPADATOK!H7)</f>
        <v>9.3.3. melléklet a … / 2019 ( … ) önkormányzati rendelethez</v>
      </c>
    </row>
    <row r="2" spans="1:3" s="452" customFormat="1" ht="36">
      <c r="A2" s="600" t="s">
        <v>204</v>
      </c>
      <c r="B2" s="601" t="str">
        <f ca="1">CONCATENATE(KV_9.3.2.sz.mell!B2)</f>
        <v>Dabas Sári Óvoda</v>
      </c>
      <c r="C2" s="621" t="s">
        <v>60</v>
      </c>
    </row>
    <row r="3" spans="1:3" s="452" customFormat="1" ht="24.75" thickBot="1">
      <c r="A3" s="622" t="s">
        <v>203</v>
      </c>
      <c r="B3" s="604" t="s">
        <v>530</v>
      </c>
      <c r="C3" s="623" t="s">
        <v>431</v>
      </c>
    </row>
    <row r="4" spans="1:3" s="453" customFormat="1" ht="15.95" customHeight="1" thickBot="1">
      <c r="A4" s="606"/>
      <c r="B4" s="606"/>
      <c r="C4" s="607" t="str">
        <f ca="1">KV_9.3.2.sz.mell!C4</f>
        <v/>
      </c>
    </row>
    <row r="5" spans="1:3" ht="13.5" thickBot="1">
      <c r="A5" s="405" t="s">
        <v>205</v>
      </c>
      <c r="B5" s="225" t="s">
        <v>563</v>
      </c>
      <c r="C5" s="552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62" sqref="C62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CONCATENATE("9.4. melléklet ",ALAPADATOK!A7," ",ALAPADATOK!B7," ",ALAPADATOK!C7," ",ALAPADATOK!D7," ",ALAPADATOK!E7," ",ALAPADATOK!F7," ",ALAPADATOK!G7," ",ALAPADATOK!H7)</f>
        <v>9.4.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CONCATENATE(ALAPADATOK!B15)</f>
        <v>Dabasi Egyesített Óvodák</v>
      </c>
      <c r="C2" s="363" t="s">
        <v>431</v>
      </c>
    </row>
    <row r="3" spans="1:3" s="452" customFormat="1" ht="24.75" thickBot="1">
      <c r="A3" s="446" t="s">
        <v>203</v>
      </c>
      <c r="B3" s="592" t="s">
        <v>398</v>
      </c>
      <c r="C3" s="364" t="s">
        <v>54</v>
      </c>
    </row>
    <row r="4" spans="1:3" s="453" customFormat="1" ht="15.95" customHeight="1" thickBot="1">
      <c r="A4" s="223"/>
      <c r="B4" s="223"/>
      <c r="C4" s="224" t="str">
        <f ca="1">KV_9.2.3.sz.mell!C4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320972610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>
        <v>320972610</v>
      </c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320972610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320972610</v>
      </c>
    </row>
    <row r="46" spans="1:3" ht="12" customHeight="1">
      <c r="A46" s="448" t="s">
        <v>98</v>
      </c>
      <c r="B46" s="9" t="s">
        <v>49</v>
      </c>
      <c r="C46" s="71">
        <v>246798000</v>
      </c>
    </row>
    <row r="47" spans="1:3" ht="12" customHeight="1">
      <c r="A47" s="448" t="s">
        <v>99</v>
      </c>
      <c r="B47" s="8" t="s">
        <v>183</v>
      </c>
      <c r="C47" s="74">
        <v>48125610</v>
      </c>
    </row>
    <row r="48" spans="1:3" ht="12" customHeight="1">
      <c r="A48" s="448" t="s">
        <v>100</v>
      </c>
      <c r="B48" s="8" t="s">
        <v>140</v>
      </c>
      <c r="C48" s="74">
        <v>26049000</v>
      </c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320972610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>
        <v>74</v>
      </c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CONCATENATE("9.4.1. melléklet ",ALAPADATOK!A7," ",ALAPADATOK!B7," ",ALAPADATOK!C7," ",ALAPADATOK!D7," ",ALAPADATOK!E7," ",ALAPADATOK!F7," ",ALAPADATOK!G7," ",ALAPADATOK!H7)</f>
        <v>9.4.1. melléklet a … / 2019 ( … ) önkormányzati rendelethez</v>
      </c>
    </row>
    <row r="2" spans="1:3" s="452" customFormat="1" ht="36">
      <c r="A2" s="404" t="s">
        <v>204</v>
      </c>
      <c r="B2" s="591" t="str">
        <f ca="1">CONCATENATE(KV_9.4.sz.mell!B2)</f>
        <v>Dabasi Egyesített Óvodák</v>
      </c>
      <c r="C2" s="363" t="s">
        <v>431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KV_9.4.sz.mell!C4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CONCATENATE("9.4.2. melléklet ",ALAPADATOK!A7," ",ALAPADATOK!B7," ",ALAPADATOK!C7," ",ALAPADATOK!D7," ",ALAPADATOK!E7," ",ALAPADATOK!F7," ",ALAPADATOK!G7," ",ALAPADATOK!H7)</f>
        <v>9.4.2. melléklet a … / 2019 ( … ) önkormányzati rendelethez</v>
      </c>
    </row>
    <row r="2" spans="1:3" s="452" customFormat="1" ht="36">
      <c r="A2" s="404" t="s">
        <v>204</v>
      </c>
      <c r="B2" s="591" t="str">
        <f ca="1">CONCATENATE(KV_9.4.1.sz.mell!B2)</f>
        <v>Dabasi Egyesített Óvodák</v>
      </c>
      <c r="C2" s="363" t="s">
        <v>431</v>
      </c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KV_9.4.1.sz.mell!C4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CONCATENATE("9.4.3. melléklet ",ALAPADATOK!A7," ",ALAPADATOK!B7," ",ALAPADATOK!C7," ",ALAPADATOK!D7," ",ALAPADATOK!E7," ",ALAPADATOK!F7," ",ALAPADATOK!G7," ",ALAPADATOK!H7)</f>
        <v>9.4.3. melléklet a … / 2019 ( … ) önkormányzati rendelethez</v>
      </c>
    </row>
    <row r="2" spans="1:3" s="452" customFormat="1" ht="36">
      <c r="A2" s="404" t="s">
        <v>204</v>
      </c>
      <c r="B2" s="591" t="str">
        <f ca="1">CONCATENATE(KV_9.4.2.sz.mell!B2)</f>
        <v>Dabasi Egyesített Óvodák</v>
      </c>
      <c r="C2" s="363" t="s">
        <v>431</v>
      </c>
    </row>
    <row r="3" spans="1:3" s="452" customFormat="1" ht="24.75" thickBot="1">
      <c r="A3" s="446" t="s">
        <v>203</v>
      </c>
      <c r="B3" s="592" t="s">
        <v>530</v>
      </c>
      <c r="C3" s="364" t="s">
        <v>431</v>
      </c>
    </row>
    <row r="4" spans="1:3" s="453" customFormat="1" ht="15.95" customHeight="1" thickBot="1">
      <c r="A4" s="223"/>
      <c r="B4" s="223"/>
      <c r="C4" s="224" t="str">
        <f ca="1">KV_9.4.2.sz.mell!C4</f>
        <v/>
      </c>
    </row>
    <row r="5" spans="1:3" ht="13.5" thickBot="1">
      <c r="A5" s="405" t="s">
        <v>205</v>
      </c>
      <c r="B5" s="225" t="s">
        <v>563</v>
      </c>
      <c r="C5" s="552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E60"/>
  <sheetViews>
    <sheetView zoomScale="120" zoomScaleNormal="120" workbookViewId="0">
      <selection activeCell="I49" sqref="I49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5" width="13.5" style="241" customWidth="1"/>
    <col min="6" max="16384" width="9.33203125" style="241"/>
  </cols>
  <sheetData>
    <row r="1" spans="1:5" s="221" customFormat="1" ht="21.2" customHeight="1" thickBot="1">
      <c r="A1" s="220"/>
      <c r="B1" s="222"/>
      <c r="C1" s="593" t="str">
        <f ca="1">CONCATENATE("9.5. melléklet ",ALAPADATOK!A7," ",ALAPADATOK!B7," ",ALAPADATOK!C7," ",ALAPADATOK!D7," ",ALAPADATOK!E7," ",ALAPADATOK!F7," ",ALAPADATOK!G7," ",ALAPADATOK!H7)</f>
        <v>9.5. melléklet a … / 2019 ( … ) önkormányzati rendelethez</v>
      </c>
    </row>
    <row r="2" spans="1:5" s="452" customFormat="1" ht="36">
      <c r="A2" s="404" t="s">
        <v>204</v>
      </c>
      <c r="B2" s="591" t="str">
        <f ca="1">CONCATENATE(ALAPADATOK!B17)</f>
        <v>Kossuth Művelődési Központ és Halász Boldizsár Városi Könyvtár</v>
      </c>
      <c r="C2" s="363" t="s">
        <v>606</v>
      </c>
    </row>
    <row r="3" spans="1:5" s="452" customFormat="1" ht="24.75" thickBot="1">
      <c r="A3" s="446" t="s">
        <v>203</v>
      </c>
      <c r="B3" s="592" t="s">
        <v>398</v>
      </c>
      <c r="C3" s="364" t="s">
        <v>54</v>
      </c>
    </row>
    <row r="4" spans="1:5" s="453" customFormat="1" ht="15.95" customHeight="1" thickBot="1">
      <c r="A4" s="223"/>
      <c r="B4" s="223"/>
      <c r="C4" s="224" t="str">
        <f ca="1">KV_9.2.3.sz.mell!C4</f>
        <v/>
      </c>
    </row>
    <row r="5" spans="1:5" ht="24.75" thickBot="1">
      <c r="A5" s="405" t="s">
        <v>205</v>
      </c>
      <c r="B5" s="225" t="s">
        <v>563</v>
      </c>
      <c r="C5" s="226" t="s">
        <v>55</v>
      </c>
      <c r="D5" s="610" t="s">
        <v>743</v>
      </c>
      <c r="E5" s="610" t="s">
        <v>744</v>
      </c>
    </row>
    <row r="6" spans="1:5" s="454" customFormat="1" ht="12.95" customHeight="1" thickBot="1">
      <c r="A6" s="189"/>
      <c r="B6" s="190" t="s">
        <v>493</v>
      </c>
      <c r="C6" s="191" t="s">
        <v>494</v>
      </c>
      <c r="D6" s="724" t="s">
        <v>495</v>
      </c>
      <c r="E6" s="725" t="s">
        <v>497</v>
      </c>
    </row>
    <row r="7" spans="1:5" s="454" customFormat="1" ht="15.95" customHeight="1" thickBot="1">
      <c r="A7" s="227"/>
      <c r="B7" s="228" t="s">
        <v>56</v>
      </c>
      <c r="C7" s="229"/>
    </row>
    <row r="8" spans="1:5" s="365" customFormat="1" ht="12" customHeight="1" thickBot="1">
      <c r="A8" s="189" t="s">
        <v>18</v>
      </c>
      <c r="B8" s="230" t="s">
        <v>520</v>
      </c>
      <c r="C8" s="314">
        <f>SUM(C9:C19)</f>
        <v>3600000</v>
      </c>
      <c r="D8" s="715">
        <f>SUM(D9:D19)</f>
        <v>0</v>
      </c>
      <c r="E8" s="720">
        <f>SUM(C8+D8)</f>
        <v>3600000</v>
      </c>
    </row>
    <row r="9" spans="1:5" s="365" customFormat="1" ht="12" customHeight="1">
      <c r="A9" s="447" t="s">
        <v>98</v>
      </c>
      <c r="B9" s="10" t="s">
        <v>277</v>
      </c>
      <c r="C9" s="355"/>
      <c r="D9" s="714"/>
      <c r="E9" s="717">
        <f t="shared" ref="E9:E42" si="0">SUM(C9+D9)</f>
        <v>0</v>
      </c>
    </row>
    <row r="10" spans="1:5" s="365" customFormat="1" ht="12" customHeight="1">
      <c r="A10" s="448" t="s">
        <v>99</v>
      </c>
      <c r="B10" s="8" t="s">
        <v>278</v>
      </c>
      <c r="C10" s="312">
        <v>3600000</v>
      </c>
      <c r="D10" s="712"/>
      <c r="E10" s="718">
        <f t="shared" si="0"/>
        <v>3600000</v>
      </c>
    </row>
    <row r="11" spans="1:5" s="365" customFormat="1" ht="12" customHeight="1">
      <c r="A11" s="448" t="s">
        <v>100</v>
      </c>
      <c r="B11" s="8" t="s">
        <v>279</v>
      </c>
      <c r="C11" s="312"/>
      <c r="D11" s="712"/>
      <c r="E11" s="718">
        <f t="shared" si="0"/>
        <v>0</v>
      </c>
    </row>
    <row r="12" spans="1:5" s="365" customFormat="1" ht="12" customHeight="1">
      <c r="A12" s="448" t="s">
        <v>101</v>
      </c>
      <c r="B12" s="8" t="s">
        <v>280</v>
      </c>
      <c r="C12" s="312"/>
      <c r="D12" s="712"/>
      <c r="E12" s="718">
        <f t="shared" si="0"/>
        <v>0</v>
      </c>
    </row>
    <row r="13" spans="1:5" s="365" customFormat="1" ht="12" customHeight="1">
      <c r="A13" s="448" t="s">
        <v>148</v>
      </c>
      <c r="B13" s="8" t="s">
        <v>281</v>
      </c>
      <c r="C13" s="312"/>
      <c r="D13" s="712"/>
      <c r="E13" s="718">
        <f t="shared" si="0"/>
        <v>0</v>
      </c>
    </row>
    <row r="14" spans="1:5" s="365" customFormat="1" ht="12" customHeight="1">
      <c r="A14" s="448" t="s">
        <v>102</v>
      </c>
      <c r="B14" s="8" t="s">
        <v>399</v>
      </c>
      <c r="C14" s="312"/>
      <c r="D14" s="712"/>
      <c r="E14" s="718">
        <f t="shared" si="0"/>
        <v>0</v>
      </c>
    </row>
    <row r="15" spans="1:5" s="365" customFormat="1" ht="12" customHeight="1">
      <c r="A15" s="448" t="s">
        <v>103</v>
      </c>
      <c r="B15" s="7" t="s">
        <v>400</v>
      </c>
      <c r="C15" s="312"/>
      <c r="D15" s="712"/>
      <c r="E15" s="718">
        <f t="shared" si="0"/>
        <v>0</v>
      </c>
    </row>
    <row r="16" spans="1:5" s="365" customFormat="1" ht="12" customHeight="1">
      <c r="A16" s="448" t="s">
        <v>113</v>
      </c>
      <c r="B16" s="8" t="s">
        <v>284</v>
      </c>
      <c r="C16" s="356"/>
      <c r="D16" s="712"/>
      <c r="E16" s="718">
        <f t="shared" si="0"/>
        <v>0</v>
      </c>
    </row>
    <row r="17" spans="1:5" s="455" customFormat="1" ht="12" customHeight="1">
      <c r="A17" s="448" t="s">
        <v>114</v>
      </c>
      <c r="B17" s="8" t="s">
        <v>285</v>
      </c>
      <c r="C17" s="312"/>
      <c r="D17" s="712"/>
      <c r="E17" s="718">
        <f t="shared" si="0"/>
        <v>0</v>
      </c>
    </row>
    <row r="18" spans="1:5" s="455" customFormat="1" ht="12" customHeight="1">
      <c r="A18" s="448" t="s">
        <v>115</v>
      </c>
      <c r="B18" s="8" t="s">
        <v>436</v>
      </c>
      <c r="C18" s="313"/>
      <c r="D18" s="712"/>
      <c r="E18" s="718">
        <f t="shared" si="0"/>
        <v>0</v>
      </c>
    </row>
    <row r="19" spans="1:5" s="455" customFormat="1" ht="12" customHeight="1" thickBot="1">
      <c r="A19" s="448" t="s">
        <v>116</v>
      </c>
      <c r="B19" s="7" t="s">
        <v>286</v>
      </c>
      <c r="C19" s="313"/>
      <c r="D19" s="713"/>
      <c r="E19" s="719">
        <f t="shared" si="0"/>
        <v>0</v>
      </c>
    </row>
    <row r="20" spans="1:5" s="365" customFormat="1" ht="12" customHeight="1" thickBot="1">
      <c r="A20" s="189" t="s">
        <v>19</v>
      </c>
      <c r="B20" s="230" t="s">
        <v>401</v>
      </c>
      <c r="C20" s="314">
        <f>SUM(C21:C23)</f>
        <v>0</v>
      </c>
      <c r="D20" s="760">
        <f>SUM(D21:D23)</f>
        <v>26099767</v>
      </c>
      <c r="E20" s="720">
        <f t="shared" si="0"/>
        <v>26099767</v>
      </c>
    </row>
    <row r="21" spans="1:5" s="455" customFormat="1" ht="12" customHeight="1">
      <c r="A21" s="448" t="s">
        <v>104</v>
      </c>
      <c r="B21" s="9" t="s">
        <v>258</v>
      </c>
      <c r="C21" s="312"/>
      <c r="D21" s="714"/>
      <c r="E21" s="717">
        <f t="shared" si="0"/>
        <v>0</v>
      </c>
    </row>
    <row r="22" spans="1:5" s="455" customFormat="1" ht="12" customHeight="1">
      <c r="A22" s="448" t="s">
        <v>105</v>
      </c>
      <c r="B22" s="8" t="s">
        <v>402</v>
      </c>
      <c r="C22" s="312"/>
      <c r="D22" s="712"/>
      <c r="E22" s="718">
        <f t="shared" si="0"/>
        <v>0</v>
      </c>
    </row>
    <row r="23" spans="1:5" s="455" customFormat="1" ht="12" customHeight="1">
      <c r="A23" s="448" t="s">
        <v>106</v>
      </c>
      <c r="B23" s="8" t="s">
        <v>403</v>
      </c>
      <c r="C23" s="312"/>
      <c r="D23" s="761">
        <v>26099767</v>
      </c>
      <c r="E23" s="718">
        <f t="shared" si="0"/>
        <v>26099767</v>
      </c>
    </row>
    <row r="24" spans="1:5" s="455" customFormat="1" ht="12" customHeight="1" thickBot="1">
      <c r="A24" s="448" t="s">
        <v>107</v>
      </c>
      <c r="B24" s="8" t="s">
        <v>525</v>
      </c>
      <c r="C24" s="312"/>
      <c r="D24" s="713"/>
      <c r="E24" s="719">
        <f t="shared" si="0"/>
        <v>0</v>
      </c>
    </row>
    <row r="25" spans="1:5" s="455" customFormat="1" ht="12" customHeight="1" thickBot="1">
      <c r="A25" s="197" t="s">
        <v>20</v>
      </c>
      <c r="B25" s="121" t="s">
        <v>174</v>
      </c>
      <c r="C25" s="340"/>
      <c r="D25" s="715"/>
      <c r="E25" s="716">
        <f t="shared" si="0"/>
        <v>0</v>
      </c>
    </row>
    <row r="26" spans="1:5" s="455" customFormat="1" ht="12" customHeight="1" thickBot="1">
      <c r="A26" s="197" t="s">
        <v>21</v>
      </c>
      <c r="B26" s="121" t="s">
        <v>404</v>
      </c>
      <c r="C26" s="314">
        <f>+C27+C28</f>
        <v>0</v>
      </c>
      <c r="D26" s="715"/>
      <c r="E26" s="716">
        <f t="shared" si="0"/>
        <v>0</v>
      </c>
    </row>
    <row r="27" spans="1:5" s="455" customFormat="1" ht="12" customHeight="1">
      <c r="A27" s="449" t="s">
        <v>268</v>
      </c>
      <c r="B27" s="450" t="s">
        <v>402</v>
      </c>
      <c r="C27" s="71"/>
      <c r="D27" s="714"/>
      <c r="E27" s="717">
        <f t="shared" si="0"/>
        <v>0</v>
      </c>
    </row>
    <row r="28" spans="1:5" s="455" customFormat="1" ht="12" customHeight="1">
      <c r="A28" s="449" t="s">
        <v>269</v>
      </c>
      <c r="B28" s="451" t="s">
        <v>405</v>
      </c>
      <c r="C28" s="315"/>
      <c r="D28" s="712"/>
      <c r="E28" s="718">
        <f t="shared" si="0"/>
        <v>0</v>
      </c>
    </row>
    <row r="29" spans="1:5" s="455" customFormat="1" ht="12" customHeight="1" thickBot="1">
      <c r="A29" s="448" t="s">
        <v>270</v>
      </c>
      <c r="B29" s="138" t="s">
        <v>526</v>
      </c>
      <c r="C29" s="78"/>
      <c r="D29" s="713"/>
      <c r="E29" s="726">
        <f t="shared" si="0"/>
        <v>0</v>
      </c>
    </row>
    <row r="30" spans="1:5" s="455" customFormat="1" ht="12" customHeight="1" thickBot="1">
      <c r="A30" s="197" t="s">
        <v>22</v>
      </c>
      <c r="B30" s="121" t="s">
        <v>406</v>
      </c>
      <c r="C30" s="314">
        <f>+C31+C32+C33</f>
        <v>0</v>
      </c>
      <c r="D30" s="715"/>
      <c r="E30" s="716">
        <f t="shared" si="0"/>
        <v>0</v>
      </c>
    </row>
    <row r="31" spans="1:5" s="455" customFormat="1" ht="12" customHeight="1">
      <c r="A31" s="449" t="s">
        <v>91</v>
      </c>
      <c r="B31" s="450" t="s">
        <v>291</v>
      </c>
      <c r="C31" s="71"/>
      <c r="D31" s="727"/>
      <c r="E31" s="728">
        <f t="shared" si="0"/>
        <v>0</v>
      </c>
    </row>
    <row r="32" spans="1:5" s="455" customFormat="1" ht="12" customHeight="1">
      <c r="A32" s="449" t="s">
        <v>92</v>
      </c>
      <c r="B32" s="451" t="s">
        <v>292</v>
      </c>
      <c r="C32" s="315"/>
      <c r="D32" s="714"/>
      <c r="E32" s="721">
        <f t="shared" si="0"/>
        <v>0</v>
      </c>
    </row>
    <row r="33" spans="1:5" s="455" customFormat="1" ht="12" customHeight="1" thickBot="1">
      <c r="A33" s="448" t="s">
        <v>93</v>
      </c>
      <c r="B33" s="138" t="s">
        <v>293</v>
      </c>
      <c r="C33" s="78"/>
      <c r="D33" s="713"/>
      <c r="E33" s="726">
        <f t="shared" si="0"/>
        <v>0</v>
      </c>
    </row>
    <row r="34" spans="1:5" s="365" customFormat="1" ht="12" customHeight="1" thickBot="1">
      <c r="A34" s="197" t="s">
        <v>23</v>
      </c>
      <c r="B34" s="121" t="s">
        <v>376</v>
      </c>
      <c r="C34" s="340"/>
      <c r="D34" s="715"/>
      <c r="E34" s="716">
        <f t="shared" si="0"/>
        <v>0</v>
      </c>
    </row>
    <row r="35" spans="1:5" s="365" customFormat="1" ht="12" customHeight="1" thickBot="1">
      <c r="A35" s="197" t="s">
        <v>24</v>
      </c>
      <c r="B35" s="121" t="s">
        <v>407</v>
      </c>
      <c r="C35" s="357"/>
      <c r="D35" s="715"/>
      <c r="E35" s="716">
        <f t="shared" si="0"/>
        <v>0</v>
      </c>
    </row>
    <row r="36" spans="1:5" s="365" customFormat="1" ht="12" customHeight="1" thickBot="1">
      <c r="A36" s="189" t="s">
        <v>25</v>
      </c>
      <c r="B36" s="121" t="s">
        <v>527</v>
      </c>
      <c r="C36" s="358">
        <f>+C8+C20+C25+C26+C30+C34+C35</f>
        <v>3600000</v>
      </c>
      <c r="D36" s="760">
        <f>SUM(D8+D20+D25+D26+D30+D34+D35)</f>
        <v>26099767</v>
      </c>
      <c r="E36" s="716">
        <f t="shared" si="0"/>
        <v>29699767</v>
      </c>
    </row>
    <row r="37" spans="1:5" s="365" customFormat="1" ht="12" customHeight="1" thickBot="1">
      <c r="A37" s="231" t="s">
        <v>26</v>
      </c>
      <c r="B37" s="121" t="s">
        <v>409</v>
      </c>
      <c r="C37" s="358">
        <f>+C38+C39+C40</f>
        <v>37897802</v>
      </c>
      <c r="D37" s="760"/>
      <c r="E37" s="720">
        <f t="shared" si="0"/>
        <v>37897802</v>
      </c>
    </row>
    <row r="38" spans="1:5" s="365" customFormat="1" ht="12" customHeight="1">
      <c r="A38" s="449" t="s">
        <v>410</v>
      </c>
      <c r="B38" s="450" t="s">
        <v>236</v>
      </c>
      <c r="C38" s="71"/>
      <c r="D38" s="762">
        <f>SUM(D39:D41)</f>
        <v>26099767</v>
      </c>
      <c r="E38" s="729">
        <f t="shared" si="0"/>
        <v>26099767</v>
      </c>
    </row>
    <row r="39" spans="1:5" s="365" customFormat="1" ht="12" customHeight="1">
      <c r="A39" s="449" t="s">
        <v>411</v>
      </c>
      <c r="B39" s="451" t="s">
        <v>2</v>
      </c>
      <c r="C39" s="315"/>
      <c r="D39" s="763"/>
      <c r="E39" s="721">
        <f t="shared" si="0"/>
        <v>0</v>
      </c>
    </row>
    <row r="40" spans="1:5" s="455" customFormat="1" ht="12" customHeight="1" thickBot="1">
      <c r="A40" s="448" t="s">
        <v>412</v>
      </c>
      <c r="B40" s="138" t="s">
        <v>413</v>
      </c>
      <c r="C40" s="78">
        <v>37897802</v>
      </c>
      <c r="D40" s="764"/>
      <c r="E40" s="726">
        <f t="shared" si="0"/>
        <v>37897802</v>
      </c>
    </row>
    <row r="41" spans="1:5" s="455" customFormat="1" ht="15.2" customHeight="1" thickBot="1">
      <c r="A41" s="231" t="s">
        <v>27</v>
      </c>
      <c r="B41" s="232" t="s">
        <v>414</v>
      </c>
      <c r="C41" s="361">
        <f>+C36+C37</f>
        <v>41497802</v>
      </c>
      <c r="D41" s="760">
        <f>SUM(D36+D37)</f>
        <v>26099767</v>
      </c>
      <c r="E41" s="720">
        <f t="shared" si="0"/>
        <v>67597569</v>
      </c>
    </row>
    <row r="42" spans="1:5" s="455" customFormat="1" ht="15.2" customHeight="1">
      <c r="A42" s="233"/>
      <c r="B42" s="234"/>
      <c r="C42" s="359"/>
      <c r="D42" s="765"/>
      <c r="E42" s="730">
        <f t="shared" si="0"/>
        <v>0</v>
      </c>
    </row>
    <row r="43" spans="1:5" ht="13.5" thickBot="1">
      <c r="A43" s="235"/>
      <c r="B43" s="236"/>
      <c r="C43" s="360"/>
      <c r="D43" s="766"/>
    </row>
    <row r="44" spans="1:5" s="454" customFormat="1" ht="16.5" customHeight="1" thickBot="1">
      <c r="A44" s="237"/>
      <c r="B44" s="238" t="s">
        <v>57</v>
      </c>
      <c r="C44" s="361"/>
      <c r="D44" s="767"/>
      <c r="E44" s="711"/>
    </row>
    <row r="45" spans="1:5" s="456" customFormat="1" ht="12" customHeight="1" thickBot="1">
      <c r="A45" s="197" t="s">
        <v>18</v>
      </c>
      <c r="B45" s="121" t="s">
        <v>415</v>
      </c>
      <c r="C45" s="314">
        <f>SUM(C46:C50)</f>
        <v>41497802</v>
      </c>
      <c r="D45" s="760">
        <f>SUM(D46:D50)</f>
        <v>23791580</v>
      </c>
      <c r="E45" s="720">
        <f>SUM(C45+D45)</f>
        <v>65289382</v>
      </c>
    </row>
    <row r="46" spans="1:5" ht="12" customHeight="1">
      <c r="A46" s="448" t="s">
        <v>98</v>
      </c>
      <c r="B46" s="9" t="s">
        <v>49</v>
      </c>
      <c r="C46" s="71">
        <v>23462843</v>
      </c>
      <c r="D46" s="763">
        <v>2880000</v>
      </c>
      <c r="E46" s="721">
        <f>SUM(C46+D46)</f>
        <v>26342843</v>
      </c>
    </row>
    <row r="47" spans="1:5" ht="12" customHeight="1">
      <c r="A47" s="448" t="s">
        <v>99</v>
      </c>
      <c r="B47" s="8" t="s">
        <v>183</v>
      </c>
      <c r="C47" s="74">
        <v>4575254</v>
      </c>
      <c r="D47" s="761">
        <v>633600</v>
      </c>
      <c r="E47" s="721">
        <f t="shared" ref="E47:E60" si="1">SUM(C47+D47)</f>
        <v>5208854</v>
      </c>
    </row>
    <row r="48" spans="1:5" ht="12" customHeight="1">
      <c r="A48" s="448" t="s">
        <v>100</v>
      </c>
      <c r="B48" s="8" t="s">
        <v>140</v>
      </c>
      <c r="C48" s="74">
        <v>13459705</v>
      </c>
      <c r="D48" s="761">
        <v>20277980</v>
      </c>
      <c r="E48" s="721">
        <f t="shared" si="1"/>
        <v>33737685</v>
      </c>
    </row>
    <row r="49" spans="1:5" ht="12" customHeight="1">
      <c r="A49" s="448" t="s">
        <v>101</v>
      </c>
      <c r="B49" s="8" t="s">
        <v>184</v>
      </c>
      <c r="C49" s="74"/>
      <c r="D49" s="761"/>
      <c r="E49" s="721">
        <f t="shared" si="1"/>
        <v>0</v>
      </c>
    </row>
    <row r="50" spans="1:5" ht="12" customHeight="1" thickBot="1">
      <c r="A50" s="448" t="s">
        <v>148</v>
      </c>
      <c r="B50" s="8" t="s">
        <v>185</v>
      </c>
      <c r="C50" s="74"/>
      <c r="D50" s="764"/>
      <c r="E50" s="722">
        <f t="shared" si="1"/>
        <v>0</v>
      </c>
    </row>
    <row r="51" spans="1:5" ht="12" customHeight="1" thickBot="1">
      <c r="A51" s="197" t="s">
        <v>19</v>
      </c>
      <c r="B51" s="121" t="s">
        <v>416</v>
      </c>
      <c r="C51" s="314">
        <f>SUM(C52:C54)</f>
        <v>0</v>
      </c>
      <c r="D51" s="760">
        <f>SUM(D52:D54)</f>
        <v>2308187</v>
      </c>
      <c r="E51" s="720">
        <f t="shared" si="1"/>
        <v>2308187</v>
      </c>
    </row>
    <row r="52" spans="1:5" s="456" customFormat="1" ht="12" customHeight="1">
      <c r="A52" s="448" t="s">
        <v>104</v>
      </c>
      <c r="B52" s="9" t="s">
        <v>230</v>
      </c>
      <c r="C52" s="71"/>
      <c r="D52" s="763">
        <v>2308187</v>
      </c>
      <c r="E52" s="721">
        <f t="shared" si="1"/>
        <v>2308187</v>
      </c>
    </row>
    <row r="53" spans="1:5" ht="12" customHeight="1">
      <c r="A53" s="448" t="s">
        <v>105</v>
      </c>
      <c r="B53" s="8" t="s">
        <v>187</v>
      </c>
      <c r="C53" s="74"/>
      <c r="D53" s="761"/>
      <c r="E53" s="721">
        <f t="shared" si="1"/>
        <v>0</v>
      </c>
    </row>
    <row r="54" spans="1:5" ht="12" customHeight="1">
      <c r="A54" s="448" t="s">
        <v>106</v>
      </c>
      <c r="B54" s="8" t="s">
        <v>58</v>
      </c>
      <c r="C54" s="74"/>
      <c r="D54" s="761"/>
      <c r="E54" s="721">
        <f t="shared" si="1"/>
        <v>0</v>
      </c>
    </row>
    <row r="55" spans="1:5" ht="12" customHeight="1" thickBot="1">
      <c r="A55" s="448" t="s">
        <v>107</v>
      </c>
      <c r="B55" s="8" t="s">
        <v>524</v>
      </c>
      <c r="C55" s="74"/>
      <c r="D55" s="764"/>
      <c r="E55" s="722">
        <f t="shared" si="1"/>
        <v>0</v>
      </c>
    </row>
    <row r="56" spans="1:5" ht="15.2" customHeight="1" thickBot="1">
      <c r="A56" s="197" t="s">
        <v>20</v>
      </c>
      <c r="B56" s="121" t="s">
        <v>13</v>
      </c>
      <c r="C56" s="340"/>
      <c r="D56" s="760"/>
      <c r="E56" s="716">
        <f t="shared" si="1"/>
        <v>0</v>
      </c>
    </row>
    <row r="57" spans="1:5" ht="13.5" thickBot="1">
      <c r="A57" s="197" t="s">
        <v>21</v>
      </c>
      <c r="B57" s="239" t="s">
        <v>529</v>
      </c>
      <c r="C57" s="362">
        <f>+C45+C51+C56</f>
        <v>41497802</v>
      </c>
      <c r="D57" s="760">
        <f>SUM(D45+D51+D56)</f>
        <v>26099767</v>
      </c>
      <c r="E57" s="720">
        <f t="shared" si="1"/>
        <v>67597569</v>
      </c>
    </row>
    <row r="58" spans="1:5" ht="15.2" customHeight="1" thickBot="1">
      <c r="C58" s="628">
        <f>C41-C57</f>
        <v>0</v>
      </c>
      <c r="D58" s="768"/>
      <c r="E58" s="716">
        <f t="shared" si="1"/>
        <v>0</v>
      </c>
    </row>
    <row r="59" spans="1:5" ht="14.45" customHeight="1" thickBot="1">
      <c r="A59" s="242" t="s">
        <v>519</v>
      </c>
      <c r="B59" s="243"/>
      <c r="C59" s="118">
        <v>9</v>
      </c>
      <c r="D59" s="760"/>
      <c r="E59" s="720">
        <f t="shared" si="1"/>
        <v>9</v>
      </c>
    </row>
    <row r="60" spans="1:5" ht="13.5" thickBot="1">
      <c r="A60" s="242" t="s">
        <v>206</v>
      </c>
      <c r="B60" s="243"/>
      <c r="C60" s="118"/>
      <c r="D60" s="715"/>
      <c r="E60" s="716">
        <f t="shared" si="1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CONCATENATE("9.5.1. melléklet ",ALAPADATOK!A7," ",ALAPADATOK!B7," ",ALAPADATOK!C7," ",ALAPADATOK!D7," ",ALAPADATOK!E7," ",ALAPADATOK!F7," ",ALAPADATOK!G7," ",ALAPADATOK!H7)</f>
        <v>9.5.1. melléklet a … / 2019 ( … ) önkormányzati rendelethez</v>
      </c>
    </row>
    <row r="2" spans="1:3" s="452" customFormat="1" ht="36">
      <c r="A2" s="404" t="s">
        <v>204</v>
      </c>
      <c r="B2" s="591" t="str">
        <f ca="1">CONCATENATE(KV_9.5.sz.mell!B2)</f>
        <v>Kossuth Művelődési Központ és Halász Boldizsár Városi Könyvtár</v>
      </c>
      <c r="C2" s="363" t="s">
        <v>606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KV_9.5.sz.mell!C4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CONCATENATE("9.5.2. melléklet ",ALAPADATOK!A7," ",ALAPADATOK!B7," ",ALAPADATOK!C7," ",ALAPADATOK!D7," ",ALAPADATOK!E7," ",ALAPADATOK!F7," ",ALAPADATOK!G7," ",ALAPADATOK!H7)</f>
        <v>9.5.2. melléklet a … / 2019 ( … ) önkormányzati rendelethez</v>
      </c>
    </row>
    <row r="2" spans="1:3" s="452" customFormat="1" ht="36">
      <c r="A2" s="404" t="s">
        <v>204</v>
      </c>
      <c r="B2" s="591" t="str">
        <f ca="1">CONCATENATE(KV_9.5.1.sz.mell!B2)</f>
        <v>Kossuth Művelődési Központ és Halász Boldizsár Városi Könyvtár</v>
      </c>
      <c r="C2" s="363"/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KV_9.5.1.sz.mell!C4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CONCATENATE("9.5.3. melléklet ",ALAPADATOK!A7," ",ALAPADATOK!B7," ",ALAPADATOK!C7," ",ALAPADATOK!D7," ",ALAPADATOK!E7," ",ALAPADATOK!F7," ",ALAPADATOK!G7," ",ALAPADATOK!H7)</f>
        <v>9.5.3. melléklet a … / 2019 ( … ) önkormányzati rendelethez</v>
      </c>
    </row>
    <row r="2" spans="1:3" s="452" customFormat="1" ht="36">
      <c r="A2" s="404" t="s">
        <v>204</v>
      </c>
      <c r="B2" s="591" t="str">
        <f ca="1">CONCATENATE(KV_9.5.2.sz.mell!B2)</f>
        <v>Kossuth Művelődési Központ és Halász Boldizsár Városi Könyvtár</v>
      </c>
      <c r="C2" s="363" t="s">
        <v>606</v>
      </c>
    </row>
    <row r="3" spans="1:3" s="452" customFormat="1" ht="24.75" thickBot="1">
      <c r="A3" s="446" t="s">
        <v>203</v>
      </c>
      <c r="B3" s="592" t="s">
        <v>530</v>
      </c>
      <c r="C3" s="364" t="s">
        <v>431</v>
      </c>
    </row>
    <row r="4" spans="1:3" s="453" customFormat="1" ht="15.95" customHeight="1" thickBot="1">
      <c r="A4" s="223"/>
      <c r="B4" s="223"/>
      <c r="C4" s="224" t="str">
        <f ca="1">KV_9.5.2.sz.mell!C4</f>
        <v/>
      </c>
    </row>
    <row r="5" spans="1:3" ht="13.5" thickBot="1">
      <c r="A5" s="405" t="s">
        <v>205</v>
      </c>
      <c r="B5" s="225" t="s">
        <v>563</v>
      </c>
      <c r="C5" s="552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6" zoomScale="120" zoomScaleNormal="120" workbookViewId="0">
      <selection activeCell="C63" sqref="C6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CONCATENATE("9.6. melléklet ",ALAPADATOK!A7," ",ALAPADATOK!B7," ",ALAPADATOK!C7," ",ALAPADATOK!D7," ",ALAPADATOK!E7," ",ALAPADATOK!F7," ",ALAPADATOK!G7," ",ALAPADATOK!H7)</f>
        <v>9.6.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CONCATENATE(ALAPADATOK!B19)</f>
        <v>Dr. Halász Géza Szakorvosi Rendelőintézet</v>
      </c>
      <c r="C2" s="363" t="s">
        <v>607</v>
      </c>
    </row>
    <row r="3" spans="1:3" s="452" customFormat="1" ht="24.75" thickBot="1">
      <c r="A3" s="446" t="s">
        <v>203</v>
      </c>
      <c r="B3" s="592" t="s">
        <v>398</v>
      </c>
      <c r="C3" s="364" t="s">
        <v>54</v>
      </c>
    </row>
    <row r="4" spans="1:3" s="453" customFormat="1" ht="15.95" customHeight="1" thickBot="1">
      <c r="A4" s="223"/>
      <c r="B4" s="223"/>
      <c r="C4" s="224" t="str">
        <f ca="1">KV_9.2.3.sz.mell!C4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31000000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>
        <v>31000000</v>
      </c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993550000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>
        <v>993550000</v>
      </c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1024550000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24000000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>
        <v>24000000</v>
      </c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1048550000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1035990000</v>
      </c>
    </row>
    <row r="46" spans="1:3" ht="12" customHeight="1">
      <c r="A46" s="448" t="s">
        <v>98</v>
      </c>
      <c r="B46" s="9" t="s">
        <v>49</v>
      </c>
      <c r="C46" s="71">
        <v>472184000</v>
      </c>
    </row>
    <row r="47" spans="1:3" ht="12" customHeight="1">
      <c r="A47" s="448" t="s">
        <v>99</v>
      </c>
      <c r="B47" s="8" t="s">
        <v>183</v>
      </c>
      <c r="C47" s="74">
        <v>74732000</v>
      </c>
    </row>
    <row r="48" spans="1:3" ht="12" customHeight="1">
      <c r="A48" s="448" t="s">
        <v>100</v>
      </c>
      <c r="B48" s="8" t="s">
        <v>140</v>
      </c>
      <c r="C48" s="74">
        <v>484038000</v>
      </c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>
        <v>5036000</v>
      </c>
    </row>
    <row r="51" spans="1:3" ht="12" customHeight="1" thickBot="1">
      <c r="A51" s="197" t="s">
        <v>19</v>
      </c>
      <c r="B51" s="121" t="s">
        <v>416</v>
      </c>
      <c r="C51" s="314">
        <f>SUM(C52:C54)</f>
        <v>12560000</v>
      </c>
    </row>
    <row r="52" spans="1:3" s="456" customFormat="1" ht="12" customHeight="1">
      <c r="A52" s="448" t="s">
        <v>104</v>
      </c>
      <c r="B52" s="9" t="s">
        <v>230</v>
      </c>
      <c r="C52" s="71">
        <v>12560000</v>
      </c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1048550000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>
        <v>103</v>
      </c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CONCATENATE("9.6.1. melléklet ",ALAPADATOK!A7," ",ALAPADATOK!B7," ",ALAPADATOK!C7," ",ALAPADATOK!D7," ",ALAPADATOK!E7," ",ALAPADATOK!F7," ",ALAPADATOK!G7," ",ALAPADATOK!H7)</f>
        <v>9.6.1. melléklet a … / 2019 ( … ) önkormányzati rendelethez</v>
      </c>
    </row>
    <row r="2" spans="1:3" s="452" customFormat="1" ht="36">
      <c r="A2" s="404" t="s">
        <v>204</v>
      </c>
      <c r="B2" s="591" t="str">
        <f ca="1">CONCATENATE(KV_9.6.sz.mell!B2)</f>
        <v>Dr. Halász Géza Szakorvosi Rendelőintézet</v>
      </c>
      <c r="C2" s="363" t="s">
        <v>607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KV_9.6.sz.mell!C4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CONCATENATE("9.6.2. melléklet ",ALAPADATOK!A7," ",ALAPADATOK!B7," ",ALAPADATOK!C7," ",ALAPADATOK!D7," ",ALAPADATOK!E7," ",ALAPADATOK!F7," ",ALAPADATOK!G7," ",ALAPADATOK!H7)</f>
        <v>9.6.2. melléklet a … / 2019 ( … ) önkormányzati rendelethez</v>
      </c>
    </row>
    <row r="2" spans="1:3" s="452" customFormat="1" ht="36">
      <c r="A2" s="404" t="s">
        <v>204</v>
      </c>
      <c r="B2" s="591" t="str">
        <f ca="1">CONCATENATE(KV_9.6.1.sz.mell!B2)</f>
        <v>Dr. Halász Géza Szakorvosi Rendelőintézet</v>
      </c>
      <c r="C2" s="363" t="s">
        <v>607</v>
      </c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KV_9.6.1.sz.mell!C4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CONCATENATE("9.6.3. melléklet ",ALAPADATOK!A7," ",ALAPADATOK!B7," ",ALAPADATOK!C7," ",ALAPADATOK!D7," ",ALAPADATOK!E7," ",ALAPADATOK!F7," ",ALAPADATOK!G7," ",ALAPADATOK!H7)</f>
        <v>9.6.3. melléklet a … / 2019 ( … ) önkormányzati rendelethez</v>
      </c>
    </row>
    <row r="2" spans="1:3" s="452" customFormat="1" ht="36">
      <c r="A2" s="404" t="s">
        <v>204</v>
      </c>
      <c r="B2" s="591" t="str">
        <f ca="1">CONCATENATE(KV_9.6.2.sz.mell!B2)</f>
        <v>Dr. Halász Géza Szakorvosi Rendelőintézet</v>
      </c>
      <c r="C2" s="363" t="s">
        <v>607</v>
      </c>
    </row>
    <row r="3" spans="1:3" s="452" customFormat="1" ht="24.75" thickBot="1">
      <c r="A3" s="446" t="s">
        <v>203</v>
      </c>
      <c r="B3" s="592" t="s">
        <v>530</v>
      </c>
      <c r="C3" s="364" t="s">
        <v>431</v>
      </c>
    </row>
    <row r="4" spans="1:3" s="453" customFormat="1" ht="15.95" customHeight="1" thickBot="1">
      <c r="A4" s="223"/>
      <c r="B4" s="223"/>
      <c r="C4" s="224" t="str">
        <f ca="1">KV_9.6.2.sz.mell!C4</f>
        <v/>
      </c>
    </row>
    <row r="5" spans="1:3" ht="13.5" thickBot="1">
      <c r="A5" s="405" t="s">
        <v>205</v>
      </c>
      <c r="B5" s="225" t="s">
        <v>563</v>
      </c>
      <c r="C5" s="552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topLeftCell="A49" zoomScale="120" zoomScaleNormal="120" workbookViewId="0">
      <selection activeCell="C65" sqref="C65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CONCATENATE("9.7. melléklet ",ALAPADATOK!A7," ",ALAPADATOK!B7," ",ALAPADATOK!C7," ",ALAPADATOK!D7," ",ALAPADATOK!E7," ",ALAPADATOK!F7," ",ALAPADATOK!G7," ",ALAPADATOK!H7)</f>
        <v>9.7. melléklet a … / 2019 ( … ) önkormányzati rendelethez</v>
      </c>
    </row>
    <row r="2" spans="1:3" s="452" customFormat="1" ht="36">
      <c r="A2" s="404" t="s">
        <v>204</v>
      </c>
      <c r="B2" s="591" t="str">
        <f ca="1">CONCATENATE(ALAPADATOK!B21)</f>
        <v>Dabasi Intézményfenntartó Központ</v>
      </c>
      <c r="C2" s="363" t="s">
        <v>608</v>
      </c>
    </row>
    <row r="3" spans="1:3" s="452" customFormat="1" ht="24.75" thickBot="1">
      <c r="A3" s="446" t="s">
        <v>203</v>
      </c>
      <c r="B3" s="592" t="s">
        <v>398</v>
      </c>
      <c r="C3" s="364" t="s">
        <v>54</v>
      </c>
    </row>
    <row r="4" spans="1:3" s="453" customFormat="1" ht="15.95" customHeight="1" thickBot="1">
      <c r="A4" s="223"/>
      <c r="B4" s="223"/>
      <c r="C4" s="224" t="str">
        <f ca="1">KV_9.2.3.sz.mell!C4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98514364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>
        <v>77570364</v>
      </c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>
        <v>20944000</v>
      </c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98514364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248175096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>
        <v>248175096</v>
      </c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346689460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346689460</v>
      </c>
    </row>
    <row r="46" spans="1:3" ht="12" customHeight="1">
      <c r="A46" s="448" t="s">
        <v>98</v>
      </c>
      <c r="B46" s="9" t="s">
        <v>49</v>
      </c>
      <c r="C46" s="71">
        <v>122193150</v>
      </c>
    </row>
    <row r="47" spans="1:3" ht="12" customHeight="1">
      <c r="A47" s="448" t="s">
        <v>99</v>
      </c>
      <c r="B47" s="8" t="s">
        <v>183</v>
      </c>
      <c r="C47" s="74">
        <v>25779330</v>
      </c>
    </row>
    <row r="48" spans="1:3" ht="12" customHeight="1">
      <c r="A48" s="448" t="s">
        <v>100</v>
      </c>
      <c r="B48" s="8" t="s">
        <v>140</v>
      </c>
      <c r="C48" s="74">
        <v>198716980</v>
      </c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346689460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>
        <v>45</v>
      </c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CONCATENATE("9.7.1. melléklet ",ALAPADATOK!A7," ",ALAPADATOK!B7," ",ALAPADATOK!C7," ",ALAPADATOK!D7," ",ALAPADATOK!E7," ",ALAPADATOK!F7," ",ALAPADATOK!G7," ",ALAPADATOK!H7)</f>
        <v>9.7.1. melléklet a … / 2019 ( … ) önkormányzati rendelethez</v>
      </c>
    </row>
    <row r="2" spans="1:3" s="452" customFormat="1" ht="36">
      <c r="A2" s="404" t="s">
        <v>204</v>
      </c>
      <c r="B2" s="591" t="str">
        <f ca="1">CONCATENATE(KV_9.7.sz.mell!B2)</f>
        <v>Dabasi Intézményfenntartó Központ</v>
      </c>
      <c r="C2" s="363" t="s">
        <v>608</v>
      </c>
    </row>
    <row r="3" spans="1:3" s="452" customFormat="1" ht="24.75" thickBot="1">
      <c r="A3" s="446" t="s">
        <v>203</v>
      </c>
      <c r="B3" s="592" t="s">
        <v>417</v>
      </c>
      <c r="C3" s="364" t="s">
        <v>59</v>
      </c>
    </row>
    <row r="4" spans="1:3" s="453" customFormat="1" ht="15.95" customHeight="1" thickBot="1">
      <c r="A4" s="223"/>
      <c r="B4" s="223"/>
      <c r="C4" s="224" t="str">
        <f ca="1">KV_9.7.sz.mell!C4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CONCATENATE("9.7.2. melléklet ",ALAPADATOK!A7," ",ALAPADATOK!B7," ",ALAPADATOK!C7," ",ALAPADATOK!D7," ",ALAPADATOK!E7," ",ALAPADATOK!F7," ",ALAPADATOK!G7," ",ALAPADATOK!H7)</f>
        <v>9.7.2. melléklet a … / 2019 ( … ) önkormányzati rendelethez</v>
      </c>
    </row>
    <row r="2" spans="1:3" s="452" customFormat="1" ht="36">
      <c r="A2" s="404" t="s">
        <v>204</v>
      </c>
      <c r="B2" s="591" t="str">
        <f ca="1">CONCATENATE(KV_9.7.1.sz.mell!B2)</f>
        <v>Dabasi Intézményfenntartó Központ</v>
      </c>
      <c r="C2" s="363" t="s">
        <v>608</v>
      </c>
    </row>
    <row r="3" spans="1:3" s="452" customFormat="1" ht="24.75" thickBot="1">
      <c r="A3" s="446" t="s">
        <v>203</v>
      </c>
      <c r="B3" s="592" t="s">
        <v>418</v>
      </c>
      <c r="C3" s="364" t="s">
        <v>60</v>
      </c>
    </row>
    <row r="4" spans="1:3" s="453" customFormat="1" ht="15.95" customHeight="1" thickBot="1">
      <c r="A4" s="223"/>
      <c r="B4" s="223"/>
      <c r="C4" s="224" t="str">
        <f ca="1">KV_9.7.1.sz.mell!C4</f>
        <v/>
      </c>
    </row>
    <row r="5" spans="1:3" ht="13.5" thickBot="1">
      <c r="A5" s="405" t="s">
        <v>205</v>
      </c>
      <c r="B5" s="225" t="s">
        <v>563</v>
      </c>
      <c r="C5" s="226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40" customWidth="1"/>
    <col min="2" max="2" width="79.1640625" style="241" customWidth="1"/>
    <col min="3" max="3" width="25" style="241" customWidth="1"/>
    <col min="4" max="16384" width="9.33203125" style="241"/>
  </cols>
  <sheetData>
    <row r="1" spans="1:3" s="221" customFormat="1" ht="21.2" customHeight="1" thickBot="1">
      <c r="A1" s="220"/>
      <c r="B1" s="222"/>
      <c r="C1" s="593" t="str">
        <f ca="1">CONCATENATE("9.7.3. melléklet ",ALAPADATOK!A7," ",ALAPADATOK!B7," ",ALAPADATOK!C7," ",ALAPADATOK!D7," ",ALAPADATOK!E7," ",ALAPADATOK!F7," ",ALAPADATOK!G7," ",ALAPADATOK!H7)</f>
        <v>9.7.3. melléklet a … / 2019 ( … ) önkormányzati rendelethez</v>
      </c>
    </row>
    <row r="2" spans="1:3" s="452" customFormat="1" ht="36">
      <c r="A2" s="404" t="s">
        <v>204</v>
      </c>
      <c r="B2" s="591" t="str">
        <f ca="1">CONCATENATE(KV_9.7.2.sz.mell!B2)</f>
        <v>Dabasi Intézményfenntartó Központ</v>
      </c>
      <c r="C2" s="363" t="s">
        <v>608</v>
      </c>
    </row>
    <row r="3" spans="1:3" s="452" customFormat="1" ht="24.75" thickBot="1">
      <c r="A3" s="446" t="s">
        <v>203</v>
      </c>
      <c r="B3" s="592" t="s">
        <v>530</v>
      </c>
      <c r="C3" s="364" t="s">
        <v>431</v>
      </c>
    </row>
    <row r="4" spans="1:3" s="453" customFormat="1" ht="15.95" customHeight="1" thickBot="1">
      <c r="A4" s="223"/>
      <c r="B4" s="223"/>
      <c r="C4" s="224" t="str">
        <f ca="1">KV_9.7.2.sz.mell!C4</f>
        <v/>
      </c>
    </row>
    <row r="5" spans="1:3" ht="13.5" thickBot="1">
      <c r="A5" s="405" t="s">
        <v>205</v>
      </c>
      <c r="B5" s="225" t="s">
        <v>563</v>
      </c>
      <c r="C5" s="552" t="s">
        <v>55</v>
      </c>
    </row>
    <row r="6" spans="1:3" s="454" customFormat="1" ht="12.95" customHeight="1" thickBot="1">
      <c r="A6" s="189"/>
      <c r="B6" s="190" t="s">
        <v>493</v>
      </c>
      <c r="C6" s="191" t="s">
        <v>494</v>
      </c>
    </row>
    <row r="7" spans="1:3" s="454" customFormat="1" ht="15.95" customHeight="1" thickBot="1">
      <c r="A7" s="227"/>
      <c r="B7" s="228" t="s">
        <v>56</v>
      </c>
      <c r="C7" s="229"/>
    </row>
    <row r="8" spans="1:3" s="365" customFormat="1" ht="12" customHeight="1" thickBot="1">
      <c r="A8" s="189" t="s">
        <v>18</v>
      </c>
      <c r="B8" s="230" t="s">
        <v>520</v>
      </c>
      <c r="C8" s="314">
        <f>SUM(C9:C19)</f>
        <v>0</v>
      </c>
    </row>
    <row r="9" spans="1:3" s="365" customFormat="1" ht="12" customHeight="1">
      <c r="A9" s="447" t="s">
        <v>98</v>
      </c>
      <c r="B9" s="10" t="s">
        <v>277</v>
      </c>
      <c r="C9" s="355"/>
    </row>
    <row r="10" spans="1:3" s="365" customFormat="1" ht="12" customHeight="1">
      <c r="A10" s="448" t="s">
        <v>99</v>
      </c>
      <c r="B10" s="8" t="s">
        <v>278</v>
      </c>
      <c r="C10" s="312"/>
    </row>
    <row r="11" spans="1:3" s="365" customFormat="1" ht="12" customHeight="1">
      <c r="A11" s="448" t="s">
        <v>100</v>
      </c>
      <c r="B11" s="8" t="s">
        <v>279</v>
      </c>
      <c r="C11" s="312"/>
    </row>
    <row r="12" spans="1:3" s="365" customFormat="1" ht="12" customHeight="1">
      <c r="A12" s="448" t="s">
        <v>101</v>
      </c>
      <c r="B12" s="8" t="s">
        <v>280</v>
      </c>
      <c r="C12" s="312"/>
    </row>
    <row r="13" spans="1:3" s="365" customFormat="1" ht="12" customHeight="1">
      <c r="A13" s="448" t="s">
        <v>148</v>
      </c>
      <c r="B13" s="8" t="s">
        <v>281</v>
      </c>
      <c r="C13" s="312"/>
    </row>
    <row r="14" spans="1:3" s="365" customFormat="1" ht="12" customHeight="1">
      <c r="A14" s="448" t="s">
        <v>102</v>
      </c>
      <c r="B14" s="8" t="s">
        <v>399</v>
      </c>
      <c r="C14" s="312"/>
    </row>
    <row r="15" spans="1:3" s="365" customFormat="1" ht="12" customHeight="1">
      <c r="A15" s="448" t="s">
        <v>103</v>
      </c>
      <c r="B15" s="7" t="s">
        <v>400</v>
      </c>
      <c r="C15" s="312"/>
    </row>
    <row r="16" spans="1:3" s="365" customFormat="1" ht="12" customHeight="1">
      <c r="A16" s="448" t="s">
        <v>113</v>
      </c>
      <c r="B16" s="8" t="s">
        <v>284</v>
      </c>
      <c r="C16" s="356"/>
    </row>
    <row r="17" spans="1:3" s="455" customFormat="1" ht="12" customHeight="1">
      <c r="A17" s="448" t="s">
        <v>114</v>
      </c>
      <c r="B17" s="8" t="s">
        <v>285</v>
      </c>
      <c r="C17" s="312"/>
    </row>
    <row r="18" spans="1:3" s="455" customFormat="1" ht="12" customHeight="1">
      <c r="A18" s="448" t="s">
        <v>115</v>
      </c>
      <c r="B18" s="8" t="s">
        <v>436</v>
      </c>
      <c r="C18" s="313"/>
    </row>
    <row r="19" spans="1:3" s="455" customFormat="1" ht="12" customHeight="1" thickBot="1">
      <c r="A19" s="448" t="s">
        <v>116</v>
      </c>
      <c r="B19" s="7" t="s">
        <v>286</v>
      </c>
      <c r="C19" s="313"/>
    </row>
    <row r="20" spans="1:3" s="365" customFormat="1" ht="12" customHeight="1" thickBot="1">
      <c r="A20" s="189" t="s">
        <v>19</v>
      </c>
      <c r="B20" s="230" t="s">
        <v>401</v>
      </c>
      <c r="C20" s="314">
        <f>SUM(C21:C23)</f>
        <v>0</v>
      </c>
    </row>
    <row r="21" spans="1:3" s="455" customFormat="1" ht="12" customHeight="1">
      <c r="A21" s="448" t="s">
        <v>104</v>
      </c>
      <c r="B21" s="9" t="s">
        <v>258</v>
      </c>
      <c r="C21" s="312"/>
    </row>
    <row r="22" spans="1:3" s="455" customFormat="1" ht="12" customHeight="1">
      <c r="A22" s="448" t="s">
        <v>105</v>
      </c>
      <c r="B22" s="8" t="s">
        <v>402</v>
      </c>
      <c r="C22" s="312"/>
    </row>
    <row r="23" spans="1:3" s="455" customFormat="1" ht="12" customHeight="1">
      <c r="A23" s="448" t="s">
        <v>106</v>
      </c>
      <c r="B23" s="8" t="s">
        <v>403</v>
      </c>
      <c r="C23" s="312"/>
    </row>
    <row r="24" spans="1:3" s="455" customFormat="1" ht="12" customHeight="1" thickBot="1">
      <c r="A24" s="448" t="s">
        <v>107</v>
      </c>
      <c r="B24" s="8" t="s">
        <v>525</v>
      </c>
      <c r="C24" s="312"/>
    </row>
    <row r="25" spans="1:3" s="455" customFormat="1" ht="12" customHeight="1" thickBot="1">
      <c r="A25" s="197" t="s">
        <v>20</v>
      </c>
      <c r="B25" s="121" t="s">
        <v>174</v>
      </c>
      <c r="C25" s="340"/>
    </row>
    <row r="26" spans="1:3" s="455" customFormat="1" ht="12" customHeight="1" thickBot="1">
      <c r="A26" s="197" t="s">
        <v>21</v>
      </c>
      <c r="B26" s="121" t="s">
        <v>404</v>
      </c>
      <c r="C26" s="314">
        <f>+C27+C28</f>
        <v>0</v>
      </c>
    </row>
    <row r="27" spans="1:3" s="455" customFormat="1" ht="12" customHeight="1">
      <c r="A27" s="449" t="s">
        <v>268</v>
      </c>
      <c r="B27" s="450" t="s">
        <v>402</v>
      </c>
      <c r="C27" s="71"/>
    </row>
    <row r="28" spans="1:3" s="455" customFormat="1" ht="12" customHeight="1">
      <c r="A28" s="449" t="s">
        <v>269</v>
      </c>
      <c r="B28" s="451" t="s">
        <v>405</v>
      </c>
      <c r="C28" s="315"/>
    </row>
    <row r="29" spans="1:3" s="455" customFormat="1" ht="12" customHeight="1" thickBot="1">
      <c r="A29" s="448" t="s">
        <v>270</v>
      </c>
      <c r="B29" s="138" t="s">
        <v>526</v>
      </c>
      <c r="C29" s="78"/>
    </row>
    <row r="30" spans="1:3" s="455" customFormat="1" ht="12" customHeight="1" thickBot="1">
      <c r="A30" s="197" t="s">
        <v>22</v>
      </c>
      <c r="B30" s="121" t="s">
        <v>406</v>
      </c>
      <c r="C30" s="314">
        <f>+C31+C32+C33</f>
        <v>0</v>
      </c>
    </row>
    <row r="31" spans="1:3" s="455" customFormat="1" ht="12" customHeight="1">
      <c r="A31" s="449" t="s">
        <v>91</v>
      </c>
      <c r="B31" s="450" t="s">
        <v>291</v>
      </c>
      <c r="C31" s="71"/>
    </row>
    <row r="32" spans="1:3" s="455" customFormat="1" ht="12" customHeight="1">
      <c r="A32" s="449" t="s">
        <v>92</v>
      </c>
      <c r="B32" s="451" t="s">
        <v>292</v>
      </c>
      <c r="C32" s="315"/>
    </row>
    <row r="33" spans="1:3" s="455" customFormat="1" ht="12" customHeight="1" thickBot="1">
      <c r="A33" s="448" t="s">
        <v>93</v>
      </c>
      <c r="B33" s="138" t="s">
        <v>293</v>
      </c>
      <c r="C33" s="78"/>
    </row>
    <row r="34" spans="1:3" s="365" customFormat="1" ht="12" customHeight="1" thickBot="1">
      <c r="A34" s="197" t="s">
        <v>23</v>
      </c>
      <c r="B34" s="121" t="s">
        <v>376</v>
      </c>
      <c r="C34" s="340"/>
    </row>
    <row r="35" spans="1:3" s="365" customFormat="1" ht="12" customHeight="1" thickBot="1">
      <c r="A35" s="197" t="s">
        <v>24</v>
      </c>
      <c r="B35" s="121" t="s">
        <v>407</v>
      </c>
      <c r="C35" s="357"/>
    </row>
    <row r="36" spans="1:3" s="365" customFormat="1" ht="12" customHeight="1" thickBot="1">
      <c r="A36" s="189" t="s">
        <v>25</v>
      </c>
      <c r="B36" s="121" t="s">
        <v>527</v>
      </c>
      <c r="C36" s="358">
        <f>+C8+C20+C25+C26+C30+C34+C35</f>
        <v>0</v>
      </c>
    </row>
    <row r="37" spans="1:3" s="365" customFormat="1" ht="12" customHeight="1" thickBot="1">
      <c r="A37" s="231" t="s">
        <v>26</v>
      </c>
      <c r="B37" s="121" t="s">
        <v>409</v>
      </c>
      <c r="C37" s="358">
        <f>+C38+C39+C40</f>
        <v>0</v>
      </c>
    </row>
    <row r="38" spans="1:3" s="365" customFormat="1" ht="12" customHeight="1">
      <c r="A38" s="449" t="s">
        <v>410</v>
      </c>
      <c r="B38" s="450" t="s">
        <v>236</v>
      </c>
      <c r="C38" s="71"/>
    </row>
    <row r="39" spans="1:3" s="365" customFormat="1" ht="12" customHeight="1">
      <c r="A39" s="449" t="s">
        <v>411</v>
      </c>
      <c r="B39" s="451" t="s">
        <v>2</v>
      </c>
      <c r="C39" s="315"/>
    </row>
    <row r="40" spans="1:3" s="455" customFormat="1" ht="12" customHeight="1" thickBot="1">
      <c r="A40" s="448" t="s">
        <v>412</v>
      </c>
      <c r="B40" s="138" t="s">
        <v>413</v>
      </c>
      <c r="C40" s="78"/>
    </row>
    <row r="41" spans="1:3" s="455" customFormat="1" ht="15.2" customHeight="1" thickBot="1">
      <c r="A41" s="231" t="s">
        <v>27</v>
      </c>
      <c r="B41" s="232" t="s">
        <v>414</v>
      </c>
      <c r="C41" s="361">
        <f>+C36+C37</f>
        <v>0</v>
      </c>
    </row>
    <row r="42" spans="1:3" s="455" customFormat="1" ht="15.2" customHeight="1">
      <c r="A42" s="233"/>
      <c r="B42" s="234"/>
      <c r="C42" s="359"/>
    </row>
    <row r="43" spans="1:3" ht="13.5" thickBot="1">
      <c r="A43" s="235"/>
      <c r="B43" s="236"/>
      <c r="C43" s="360"/>
    </row>
    <row r="44" spans="1:3" s="454" customFormat="1" ht="16.5" customHeight="1" thickBot="1">
      <c r="A44" s="237"/>
      <c r="B44" s="238" t="s">
        <v>57</v>
      </c>
      <c r="C44" s="361"/>
    </row>
    <row r="45" spans="1:3" s="456" customFormat="1" ht="12" customHeight="1" thickBot="1">
      <c r="A45" s="197" t="s">
        <v>18</v>
      </c>
      <c r="B45" s="121" t="s">
        <v>415</v>
      </c>
      <c r="C45" s="314">
        <f>SUM(C46:C50)</f>
        <v>0</v>
      </c>
    </row>
    <row r="46" spans="1:3" ht="12" customHeight="1">
      <c r="A46" s="448" t="s">
        <v>98</v>
      </c>
      <c r="B46" s="9" t="s">
        <v>49</v>
      </c>
      <c r="C46" s="71"/>
    </row>
    <row r="47" spans="1:3" ht="12" customHeight="1">
      <c r="A47" s="448" t="s">
        <v>99</v>
      </c>
      <c r="B47" s="8" t="s">
        <v>183</v>
      </c>
      <c r="C47" s="74"/>
    </row>
    <row r="48" spans="1:3" ht="12" customHeight="1">
      <c r="A48" s="448" t="s">
        <v>100</v>
      </c>
      <c r="B48" s="8" t="s">
        <v>140</v>
      </c>
      <c r="C48" s="74"/>
    </row>
    <row r="49" spans="1:3" ht="12" customHeight="1">
      <c r="A49" s="448" t="s">
        <v>101</v>
      </c>
      <c r="B49" s="8" t="s">
        <v>184</v>
      </c>
      <c r="C49" s="74"/>
    </row>
    <row r="50" spans="1:3" ht="12" customHeight="1" thickBot="1">
      <c r="A50" s="448" t="s">
        <v>148</v>
      </c>
      <c r="B50" s="8" t="s">
        <v>185</v>
      </c>
      <c r="C50" s="74"/>
    </row>
    <row r="51" spans="1:3" ht="12" customHeight="1" thickBot="1">
      <c r="A51" s="197" t="s">
        <v>19</v>
      </c>
      <c r="B51" s="121" t="s">
        <v>416</v>
      </c>
      <c r="C51" s="314">
        <f>SUM(C52:C54)</f>
        <v>0</v>
      </c>
    </row>
    <row r="52" spans="1:3" s="456" customFormat="1" ht="12" customHeight="1">
      <c r="A52" s="448" t="s">
        <v>104</v>
      </c>
      <c r="B52" s="9" t="s">
        <v>230</v>
      </c>
      <c r="C52" s="71"/>
    </row>
    <row r="53" spans="1:3" ht="12" customHeight="1">
      <c r="A53" s="448" t="s">
        <v>105</v>
      </c>
      <c r="B53" s="8" t="s">
        <v>187</v>
      </c>
      <c r="C53" s="74"/>
    </row>
    <row r="54" spans="1:3" ht="12" customHeight="1">
      <c r="A54" s="448" t="s">
        <v>106</v>
      </c>
      <c r="B54" s="8" t="s">
        <v>58</v>
      </c>
      <c r="C54" s="74"/>
    </row>
    <row r="55" spans="1:3" ht="12" customHeight="1" thickBot="1">
      <c r="A55" s="448" t="s">
        <v>107</v>
      </c>
      <c r="B55" s="8" t="s">
        <v>524</v>
      </c>
      <c r="C55" s="74"/>
    </row>
    <row r="56" spans="1:3" ht="15.2" customHeight="1" thickBot="1">
      <c r="A56" s="197" t="s">
        <v>20</v>
      </c>
      <c r="B56" s="121" t="s">
        <v>13</v>
      </c>
      <c r="C56" s="340"/>
    </row>
    <row r="57" spans="1:3" ht="13.5" thickBot="1">
      <c r="A57" s="197" t="s">
        <v>21</v>
      </c>
      <c r="B57" s="239" t="s">
        <v>529</v>
      </c>
      <c r="C57" s="362">
        <f>+C45+C51+C56</f>
        <v>0</v>
      </c>
    </row>
    <row r="58" spans="1:3" ht="15.2" customHeight="1" thickBot="1">
      <c r="C58" s="628">
        <f>C41-C57</f>
        <v>0</v>
      </c>
    </row>
    <row r="59" spans="1:3" ht="14.45" customHeight="1" thickBot="1">
      <c r="A59" s="242" t="s">
        <v>519</v>
      </c>
      <c r="B59" s="243"/>
      <c r="C59" s="118"/>
    </row>
    <row r="60" spans="1:3" ht="13.5" thickBot="1">
      <c r="A60" s="242" t="s">
        <v>206</v>
      </c>
      <c r="B60" s="243"/>
      <c r="C60" s="118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/>
  <cols>
    <col min="1" max="1" width="5.5" style="46" customWidth="1"/>
    <col min="2" max="2" width="33.1640625" style="46" customWidth="1"/>
    <col min="3" max="3" width="12.33203125" style="46" customWidth="1"/>
    <col min="4" max="4" width="11.5" style="46" customWidth="1"/>
    <col min="5" max="5" width="11.33203125" style="46" customWidth="1"/>
    <col min="6" max="6" width="11" style="46" customWidth="1"/>
    <col min="7" max="7" width="14.33203125" style="46" customWidth="1"/>
    <col min="8" max="16384" width="9.33203125" style="46"/>
  </cols>
  <sheetData>
    <row r="2" spans="1:7" ht="15">
      <c r="B2" s="840" t="str">
        <f ca="1">CONCATENATE("10. melléklet ",ALAPADATOK!A7," ",ALAPADATOK!B7," ",ALAPADATOK!C7," ",ALAPADATOK!D7," ",ALAPADATOK!E7," ",ALAPADATOK!F7," ",ALAPADATOK!G7," ",ALAPADATOK!H7)</f>
        <v>10. melléklet a … / 2019 ( … ) önkormányzati rendelethez</v>
      </c>
      <c r="C2" s="840"/>
      <c r="D2" s="840"/>
      <c r="E2" s="840"/>
      <c r="F2" s="840"/>
      <c r="G2" s="840"/>
    </row>
    <row r="4" spans="1:7" ht="43.5" customHeight="1">
      <c r="A4" s="839" t="s">
        <v>3</v>
      </c>
      <c r="B4" s="839"/>
      <c r="C4" s="839"/>
      <c r="D4" s="839"/>
      <c r="E4" s="839"/>
      <c r="F4" s="839"/>
      <c r="G4" s="839"/>
    </row>
    <row r="6" spans="1:7" s="156" customFormat="1" ht="27.2" customHeight="1">
      <c r="A6" s="689" t="s">
        <v>210</v>
      </c>
      <c r="C6" s="838" t="s">
        <v>211</v>
      </c>
      <c r="D6" s="838"/>
      <c r="E6" s="838"/>
      <c r="F6" s="838"/>
      <c r="G6" s="838"/>
    </row>
    <row r="7" spans="1:7" s="156" customFormat="1" ht="15.75"/>
    <row r="8" spans="1:7" s="156" customFormat="1" ht="24.75" customHeight="1">
      <c r="A8" s="689" t="s">
        <v>212</v>
      </c>
      <c r="C8" s="838" t="s">
        <v>211</v>
      </c>
      <c r="D8" s="838"/>
      <c r="E8" s="838"/>
      <c r="F8" s="838"/>
    </row>
    <row r="9" spans="1:7" s="157" customFormat="1"/>
    <row r="10" spans="1:7" s="158" customFormat="1" ht="15.2" customHeight="1">
      <c r="A10" s="259" t="s">
        <v>566</v>
      </c>
      <c r="B10" s="258"/>
      <c r="C10" s="258"/>
      <c r="D10" s="258"/>
      <c r="E10" s="258"/>
      <c r="F10" s="258"/>
      <c r="G10" s="258"/>
    </row>
    <row r="11" spans="1:7" s="158" customFormat="1" ht="15.2" customHeight="1" thickBot="1">
      <c r="A11" s="259" t="s">
        <v>213</v>
      </c>
      <c r="B11" s="258"/>
      <c r="C11" s="258"/>
      <c r="D11" s="258"/>
      <c r="E11" s="258"/>
      <c r="F11" s="258"/>
      <c r="G11" s="676" t="str">
        <f ca="1">KV_9.3.3.sz.mell!C4</f>
        <v/>
      </c>
    </row>
    <row r="12" spans="1:7" s="70" customFormat="1" ht="42" customHeight="1" thickBot="1">
      <c r="A12" s="186" t="s">
        <v>16</v>
      </c>
      <c r="B12" s="187" t="s">
        <v>214</v>
      </c>
      <c r="C12" s="187" t="s">
        <v>215</v>
      </c>
      <c r="D12" s="187" t="s">
        <v>216</v>
      </c>
      <c r="E12" s="187" t="s">
        <v>217</v>
      </c>
      <c r="F12" s="187" t="s">
        <v>218</v>
      </c>
      <c r="G12" s="188" t="s">
        <v>53</v>
      </c>
    </row>
    <row r="13" spans="1:7" ht="24" customHeight="1">
      <c r="A13" s="245" t="s">
        <v>18</v>
      </c>
      <c r="B13" s="195" t="s">
        <v>219</v>
      </c>
      <c r="C13" s="159"/>
      <c r="D13" s="159"/>
      <c r="E13" s="159"/>
      <c r="F13" s="159"/>
      <c r="G13" s="246">
        <f>SUM(C13:F13)</f>
        <v>0</v>
      </c>
    </row>
    <row r="14" spans="1:7" ht="24" customHeight="1">
      <c r="A14" s="247" t="s">
        <v>19</v>
      </c>
      <c r="B14" s="196" t="s">
        <v>220</v>
      </c>
      <c r="C14" s="160"/>
      <c r="D14" s="160"/>
      <c r="E14" s="160"/>
      <c r="F14" s="160"/>
      <c r="G14" s="248">
        <f t="shared" ref="G14:G19" si="0">SUM(C14:F14)</f>
        <v>0</v>
      </c>
    </row>
    <row r="15" spans="1:7" ht="24" customHeight="1">
      <c r="A15" s="247" t="s">
        <v>20</v>
      </c>
      <c r="B15" s="196" t="s">
        <v>221</v>
      </c>
      <c r="C15" s="160"/>
      <c r="D15" s="160"/>
      <c r="E15" s="160"/>
      <c r="F15" s="160"/>
      <c r="G15" s="248">
        <f t="shared" si="0"/>
        <v>0</v>
      </c>
    </row>
    <row r="16" spans="1:7" ht="24" customHeight="1">
      <c r="A16" s="247" t="s">
        <v>21</v>
      </c>
      <c r="B16" s="196" t="s">
        <v>222</v>
      </c>
      <c r="C16" s="160"/>
      <c r="D16" s="160"/>
      <c r="E16" s="160"/>
      <c r="F16" s="160"/>
      <c r="G16" s="248">
        <f t="shared" si="0"/>
        <v>0</v>
      </c>
    </row>
    <row r="17" spans="1:7" ht="24" customHeight="1">
      <c r="A17" s="247" t="s">
        <v>22</v>
      </c>
      <c r="B17" s="196" t="s">
        <v>223</v>
      </c>
      <c r="C17" s="160"/>
      <c r="D17" s="160"/>
      <c r="E17" s="160"/>
      <c r="F17" s="160"/>
      <c r="G17" s="248">
        <f t="shared" si="0"/>
        <v>0</v>
      </c>
    </row>
    <row r="18" spans="1:7" ht="24" customHeight="1" thickBot="1">
      <c r="A18" s="249" t="s">
        <v>23</v>
      </c>
      <c r="B18" s="250" t="s">
        <v>224</v>
      </c>
      <c r="C18" s="161"/>
      <c r="D18" s="161"/>
      <c r="E18" s="161"/>
      <c r="F18" s="161"/>
      <c r="G18" s="251">
        <f t="shared" si="0"/>
        <v>0</v>
      </c>
    </row>
    <row r="19" spans="1:7" s="162" customFormat="1" ht="24" customHeight="1" thickBot="1">
      <c r="A19" s="252" t="s">
        <v>24</v>
      </c>
      <c r="B19" s="253" t="s">
        <v>53</v>
      </c>
      <c r="C19" s="254">
        <f>SUM(C13:C18)</f>
        <v>0</v>
      </c>
      <c r="D19" s="254">
        <f>SUM(D13:D18)</f>
        <v>0</v>
      </c>
      <c r="E19" s="254">
        <f>SUM(E13:E18)</f>
        <v>0</v>
      </c>
      <c r="F19" s="254">
        <f>SUM(F13:F18)</f>
        <v>0</v>
      </c>
      <c r="G19" s="255">
        <f t="shared" si="0"/>
        <v>0</v>
      </c>
    </row>
    <row r="20" spans="1:7" s="157" customFormat="1">
      <c r="A20" s="206"/>
      <c r="B20" s="206"/>
      <c r="C20" s="206"/>
      <c r="D20" s="206"/>
      <c r="E20" s="206"/>
      <c r="F20" s="206"/>
      <c r="G20" s="206"/>
    </row>
    <row r="21" spans="1:7" s="157" customFormat="1">
      <c r="A21" s="206"/>
      <c r="B21" s="206"/>
      <c r="C21" s="206"/>
      <c r="D21" s="206"/>
      <c r="E21" s="206"/>
      <c r="F21" s="206"/>
      <c r="G21" s="206"/>
    </row>
    <row r="22" spans="1:7" s="157" customFormat="1">
      <c r="A22" s="206"/>
      <c r="B22" s="206"/>
      <c r="C22" s="206"/>
      <c r="D22" s="206"/>
      <c r="E22" s="206"/>
      <c r="F22" s="206"/>
      <c r="G22" s="206"/>
    </row>
    <row r="23" spans="1:7" s="157" customFormat="1" ht="15.75">
      <c r="A23" s="156" t="str">
        <f ca="1">+CONCATENATE("......................, ",LEFT(KV_ÖSSZEFÜGGÉSEK!A5,4),". .......................... hó ..... nap")</f>
        <v>......................, 2019. .......................... hó ..... nap</v>
      </c>
      <c r="F23" s="206"/>
      <c r="G23" s="206"/>
    </row>
    <row r="24" spans="1:7" s="157" customFormat="1">
      <c r="F24" s="206"/>
      <c r="G24" s="206"/>
    </row>
    <row r="25" spans="1:7">
      <c r="A25" s="206"/>
      <c r="B25" s="206"/>
      <c r="C25" s="206"/>
      <c r="D25" s="206"/>
      <c r="E25" s="206"/>
      <c r="F25" s="206"/>
      <c r="G25" s="206"/>
    </row>
    <row r="26" spans="1:7">
      <c r="A26" s="206"/>
      <c r="B26" s="206"/>
      <c r="C26" s="157"/>
      <c r="D26" s="157"/>
      <c r="E26" s="157"/>
      <c r="F26" s="157"/>
      <c r="G26" s="206"/>
    </row>
    <row r="27" spans="1:7">
      <c r="A27" s="206"/>
      <c r="B27" s="206"/>
      <c r="C27" s="256"/>
      <c r="D27" s="257" t="s">
        <v>225</v>
      </c>
      <c r="E27" s="257"/>
      <c r="F27" s="256"/>
      <c r="G27" s="206"/>
    </row>
    <row r="28" spans="1:7">
      <c r="C28" s="163"/>
      <c r="D28" s="164"/>
      <c r="E28" s="164"/>
      <c r="F28" s="163"/>
    </row>
    <row r="29" spans="1:7">
      <c r="C29" s="163"/>
      <c r="D29" s="164"/>
      <c r="E29" s="164"/>
      <c r="F29" s="163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28" zoomScale="80" zoomScaleNormal="80" zoomScaleSheetLayoutView="100" workbookViewId="0">
      <selection activeCell="G24" sqref="G24"/>
    </sheetView>
  </sheetViews>
  <sheetFormatPr defaultRowHeight="15.75"/>
  <cols>
    <col min="1" max="1" width="9" style="380" customWidth="1"/>
    <col min="2" max="2" width="75.83203125" style="380" customWidth="1"/>
    <col min="3" max="3" width="15.5" style="381" customWidth="1"/>
    <col min="4" max="5" width="15.5" style="380" customWidth="1"/>
    <col min="6" max="6" width="9" style="38" customWidth="1"/>
    <col min="7" max="16384" width="9.33203125" style="38"/>
  </cols>
  <sheetData>
    <row r="1" spans="1:5" ht="14.45" customHeight="1">
      <c r="A1" s="630"/>
      <c r="B1" s="630"/>
      <c r="C1" s="634"/>
      <c r="D1" s="630"/>
      <c r="E1" s="665" t="str">
        <f ca="1">CONCATENATE("1. tájékoztató tábla ",ALAPADATOK!A7," ",ALAPADATOK!B7," ",ALAPADATOK!C7," ",ALAPADATOK!D7," ",ALAPADATOK!E7," ",ALAPADATOK!F7," ",ALAPADATOK!G7," ",ALAPADATOK!H7)</f>
        <v>1. tájékoztató tábla a … / 2019 ( … ) önkormányzati rendelethez</v>
      </c>
    </row>
    <row r="2" spans="1:5">
      <c r="A2" s="841" t="str">
        <f ca="1">CONCATENATE(ALAPADATOK!A3)</f>
        <v>DABAS ÖNKORMÁNYZATA</v>
      </c>
      <c r="B2" s="841"/>
      <c r="C2" s="842"/>
      <c r="D2" s="841"/>
      <c r="E2" s="841"/>
    </row>
    <row r="3" spans="1:5">
      <c r="A3" s="841" t="s">
        <v>603</v>
      </c>
      <c r="B3" s="841"/>
      <c r="C3" s="842"/>
      <c r="D3" s="841"/>
      <c r="E3" s="841"/>
    </row>
    <row r="4" spans="1:5" ht="15.95" customHeight="1">
      <c r="A4" s="782" t="s">
        <v>15</v>
      </c>
      <c r="B4" s="782"/>
      <c r="C4" s="782"/>
      <c r="D4" s="782"/>
      <c r="E4" s="782"/>
    </row>
    <row r="5" spans="1:5" ht="15.95" customHeight="1" thickBot="1">
      <c r="A5" s="783" t="s">
        <v>152</v>
      </c>
      <c r="B5" s="783"/>
      <c r="C5" s="634"/>
      <c r="D5" s="666"/>
      <c r="E5" s="677" t="str">
        <f ca="1">KV_10.sz.mell!G11</f>
        <v/>
      </c>
    </row>
    <row r="6" spans="1:5" ht="30.75" customHeight="1" thickBot="1">
      <c r="A6" s="635" t="s">
        <v>69</v>
      </c>
      <c r="B6" s="636" t="s">
        <v>17</v>
      </c>
      <c r="C6" s="636" t="str">
        <f ca="1">+CONCATENATE(LEFT(KV_ÖSSZEFÜGGÉSEK!A5,4)-2,". évi tény")</f>
        <v>2017. évi tény</v>
      </c>
      <c r="D6" s="678" t="str">
        <f ca="1">+CONCATENATE(LEFT(KV_ÖSSZEFÜGGÉSEK!A5,4)-1,". évi várható")</f>
        <v>2018. évi várható</v>
      </c>
      <c r="E6" s="679" t="str">
        <f ca="1">+KV_1.1.sz.mell.!C8</f>
        <v>2019. évi előirányzat</v>
      </c>
    </row>
    <row r="7" spans="1:5" s="39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5" t="s">
        <v>496</v>
      </c>
    </row>
    <row r="8" spans="1:5" s="1" customFormat="1" ht="12" customHeight="1" thickBot="1">
      <c r="A8" s="20" t="s">
        <v>18</v>
      </c>
      <c r="B8" s="21" t="s">
        <v>252</v>
      </c>
      <c r="C8" s="394">
        <f>+C9+C10+C11+C12+C13+C14</f>
        <v>0</v>
      </c>
      <c r="D8" s="394">
        <f>+D9+D10+D11+D12+D13+D14</f>
        <v>0</v>
      </c>
      <c r="E8" s="260">
        <f>+E9+E10+E11+E12+E13+E14</f>
        <v>905656407</v>
      </c>
    </row>
    <row r="9" spans="1:5" s="1" customFormat="1" ht="12" customHeight="1">
      <c r="A9" s="15" t="s">
        <v>98</v>
      </c>
      <c r="B9" s="413" t="s">
        <v>253</v>
      </c>
      <c r="C9" s="396"/>
      <c r="D9" s="396"/>
      <c r="E9" s="262">
        <v>172534022</v>
      </c>
    </row>
    <row r="10" spans="1:5" s="1" customFormat="1" ht="12" customHeight="1">
      <c r="A10" s="14" t="s">
        <v>99</v>
      </c>
      <c r="B10" s="414" t="s">
        <v>254</v>
      </c>
      <c r="C10" s="395"/>
      <c r="D10" s="395"/>
      <c r="E10" s="261">
        <v>437309484</v>
      </c>
    </row>
    <row r="11" spans="1:5" s="1" customFormat="1" ht="12" customHeight="1">
      <c r="A11" s="14" t="s">
        <v>100</v>
      </c>
      <c r="B11" s="414" t="s">
        <v>255</v>
      </c>
      <c r="C11" s="395"/>
      <c r="D11" s="395"/>
      <c r="E11" s="261">
        <v>275225961</v>
      </c>
    </row>
    <row r="12" spans="1:5" s="1" customFormat="1" ht="12" customHeight="1">
      <c r="A12" s="14" t="s">
        <v>101</v>
      </c>
      <c r="B12" s="414" t="s">
        <v>256</v>
      </c>
      <c r="C12" s="395"/>
      <c r="D12" s="395"/>
      <c r="E12" s="261">
        <v>20586940</v>
      </c>
    </row>
    <row r="13" spans="1:5" s="1" customFormat="1" ht="12" customHeight="1">
      <c r="A13" s="14" t="s">
        <v>148</v>
      </c>
      <c r="B13" s="290" t="s">
        <v>432</v>
      </c>
      <c r="C13" s="395"/>
      <c r="D13" s="395"/>
      <c r="E13" s="261"/>
    </row>
    <row r="14" spans="1:5" s="1" customFormat="1" ht="12" customHeight="1" thickBot="1">
      <c r="A14" s="16" t="s">
        <v>102</v>
      </c>
      <c r="B14" s="291" t="s">
        <v>433</v>
      </c>
      <c r="C14" s="395"/>
      <c r="D14" s="395"/>
      <c r="E14" s="261"/>
    </row>
    <row r="15" spans="1:5" s="1" customFormat="1" ht="12" customHeight="1" thickBot="1">
      <c r="A15" s="20" t="s">
        <v>19</v>
      </c>
      <c r="B15" s="289" t="s">
        <v>257</v>
      </c>
      <c r="C15" s="394">
        <f>+C16+C17+C18+C19+C20</f>
        <v>0</v>
      </c>
      <c r="D15" s="394">
        <f>+D16+D17+D18+D19+D20</f>
        <v>0</v>
      </c>
      <c r="E15" s="260">
        <f>+E16+E17+E18+E19+E20</f>
        <v>997850000</v>
      </c>
    </row>
    <row r="16" spans="1:5" s="1" customFormat="1" ht="12" customHeight="1">
      <c r="A16" s="15" t="s">
        <v>104</v>
      </c>
      <c r="B16" s="413" t="s">
        <v>258</v>
      </c>
      <c r="C16" s="396"/>
      <c r="D16" s="396"/>
      <c r="E16" s="262"/>
    </row>
    <row r="17" spans="1:5" s="1" customFormat="1" ht="12" customHeight="1">
      <c r="A17" s="14" t="s">
        <v>105</v>
      </c>
      <c r="B17" s="414" t="s">
        <v>259</v>
      </c>
      <c r="C17" s="395"/>
      <c r="D17" s="395"/>
      <c r="E17" s="261"/>
    </row>
    <row r="18" spans="1:5" s="1" customFormat="1" ht="12" customHeight="1">
      <c r="A18" s="14" t="s">
        <v>106</v>
      </c>
      <c r="B18" s="414" t="s">
        <v>422</v>
      </c>
      <c r="C18" s="395"/>
      <c r="D18" s="395"/>
      <c r="E18" s="261"/>
    </row>
    <row r="19" spans="1:5" s="1" customFormat="1" ht="12" customHeight="1">
      <c r="A19" s="14" t="s">
        <v>107</v>
      </c>
      <c r="B19" s="414" t="s">
        <v>423</v>
      </c>
      <c r="C19" s="395"/>
      <c r="D19" s="395"/>
      <c r="E19" s="261"/>
    </row>
    <row r="20" spans="1:5" s="1" customFormat="1" ht="12" customHeight="1">
      <c r="A20" s="14" t="s">
        <v>108</v>
      </c>
      <c r="B20" s="414" t="s">
        <v>260</v>
      </c>
      <c r="C20" s="395"/>
      <c r="D20" s="395"/>
      <c r="E20" s="261">
        <v>997850000</v>
      </c>
    </row>
    <row r="21" spans="1:5" s="1" customFormat="1" ht="12" customHeight="1" thickBot="1">
      <c r="A21" s="16" t="s">
        <v>117</v>
      </c>
      <c r="B21" s="291" t="s">
        <v>261</v>
      </c>
      <c r="C21" s="397"/>
      <c r="D21" s="397"/>
      <c r="E21" s="263"/>
    </row>
    <row r="22" spans="1:5" s="1" customFormat="1" ht="12" customHeight="1" thickBot="1">
      <c r="A22" s="20" t="s">
        <v>20</v>
      </c>
      <c r="B22" s="21" t="s">
        <v>262</v>
      </c>
      <c r="C22" s="394">
        <f>+C23+C24+C25+C26+C27</f>
        <v>0</v>
      </c>
      <c r="D22" s="394">
        <f>+D23+D24+D25+D26+D27</f>
        <v>0</v>
      </c>
      <c r="E22" s="260">
        <f>+E23+E24+E25+E26+E27</f>
        <v>384801977</v>
      </c>
    </row>
    <row r="23" spans="1:5" s="1" customFormat="1" ht="12" customHeight="1">
      <c r="A23" s="15" t="s">
        <v>87</v>
      </c>
      <c r="B23" s="413" t="s">
        <v>263</v>
      </c>
      <c r="C23" s="396"/>
      <c r="D23" s="396"/>
      <c r="E23" s="262"/>
    </row>
    <row r="24" spans="1:5" s="1" customFormat="1" ht="12" customHeight="1">
      <c r="A24" s="14" t="s">
        <v>88</v>
      </c>
      <c r="B24" s="414" t="s">
        <v>264</v>
      </c>
      <c r="C24" s="395"/>
      <c r="D24" s="395"/>
      <c r="E24" s="261"/>
    </row>
    <row r="25" spans="1:5" s="1" customFormat="1" ht="12" customHeight="1">
      <c r="A25" s="14" t="s">
        <v>89</v>
      </c>
      <c r="B25" s="414" t="s">
        <v>424</v>
      </c>
      <c r="C25" s="395"/>
      <c r="D25" s="395"/>
      <c r="E25" s="261"/>
    </row>
    <row r="26" spans="1:5" s="1" customFormat="1" ht="12" customHeight="1">
      <c r="A26" s="14" t="s">
        <v>90</v>
      </c>
      <c r="B26" s="414" t="s">
        <v>425</v>
      </c>
      <c r="C26" s="395"/>
      <c r="D26" s="395"/>
      <c r="E26" s="261"/>
    </row>
    <row r="27" spans="1:5" s="1" customFormat="1" ht="12" customHeight="1">
      <c r="A27" s="14" t="s">
        <v>171</v>
      </c>
      <c r="B27" s="414" t="s">
        <v>265</v>
      </c>
      <c r="C27" s="395"/>
      <c r="D27" s="395"/>
      <c r="E27" s="261">
        <v>384801977</v>
      </c>
    </row>
    <row r="28" spans="1:5" s="1" customFormat="1" ht="12" customHeight="1" thickBot="1">
      <c r="A28" s="16" t="s">
        <v>172</v>
      </c>
      <c r="B28" s="415" t="s">
        <v>266</v>
      </c>
      <c r="C28" s="397"/>
      <c r="D28" s="397"/>
      <c r="E28" s="263"/>
    </row>
    <row r="29" spans="1:5" s="1" customFormat="1" ht="12" customHeight="1" thickBot="1">
      <c r="A29" s="20" t="s">
        <v>173</v>
      </c>
      <c r="B29" s="21" t="s">
        <v>267</v>
      </c>
      <c r="C29" s="401">
        <f>SUM(C30:C36)</f>
        <v>0</v>
      </c>
      <c r="D29" s="401">
        <f>SUM(D30:D36)</f>
        <v>0</v>
      </c>
      <c r="E29" s="444">
        <f>SUM(E30:E36)</f>
        <v>1190000000</v>
      </c>
    </row>
    <row r="30" spans="1:5" s="1" customFormat="1" ht="12" customHeight="1">
      <c r="A30" s="15" t="s">
        <v>268</v>
      </c>
      <c r="B30" s="413" t="s">
        <v>555</v>
      </c>
      <c r="C30" s="396"/>
      <c r="D30" s="396"/>
      <c r="E30" s="295">
        <v>81000000</v>
      </c>
    </row>
    <row r="31" spans="1:5" s="1" customFormat="1" ht="12" customHeight="1">
      <c r="A31" s="14" t="s">
        <v>269</v>
      </c>
      <c r="B31" s="414" t="s">
        <v>556</v>
      </c>
      <c r="C31" s="395"/>
      <c r="D31" s="395"/>
      <c r="E31" s="296">
        <v>2000000</v>
      </c>
    </row>
    <row r="32" spans="1:5" s="1" customFormat="1" ht="12" customHeight="1">
      <c r="A32" s="14" t="s">
        <v>270</v>
      </c>
      <c r="B32" s="414" t="s">
        <v>557</v>
      </c>
      <c r="C32" s="395"/>
      <c r="D32" s="395"/>
      <c r="E32" s="296">
        <v>950000000</v>
      </c>
    </row>
    <row r="33" spans="1:5" s="1" customFormat="1" ht="12" customHeight="1">
      <c r="A33" s="14" t="s">
        <v>271</v>
      </c>
      <c r="B33" s="414" t="s">
        <v>558</v>
      </c>
      <c r="C33" s="395"/>
      <c r="D33" s="395"/>
      <c r="E33" s="296">
        <v>2000000</v>
      </c>
    </row>
    <row r="34" spans="1:5" s="1" customFormat="1" ht="12" customHeight="1">
      <c r="A34" s="14" t="s">
        <v>552</v>
      </c>
      <c r="B34" s="414" t="s">
        <v>272</v>
      </c>
      <c r="C34" s="395"/>
      <c r="D34" s="395"/>
      <c r="E34" s="296">
        <v>105000000</v>
      </c>
    </row>
    <row r="35" spans="1:5" s="1" customFormat="1" ht="12" customHeight="1">
      <c r="A35" s="14" t="s">
        <v>553</v>
      </c>
      <c r="B35" s="414" t="s">
        <v>273</v>
      </c>
      <c r="C35" s="395"/>
      <c r="D35" s="395"/>
      <c r="E35" s="296">
        <v>50000000</v>
      </c>
    </row>
    <row r="36" spans="1:5" s="1" customFormat="1" ht="12" customHeight="1" thickBot="1">
      <c r="A36" s="16" t="s">
        <v>554</v>
      </c>
      <c r="B36" s="415" t="s">
        <v>274</v>
      </c>
      <c r="C36" s="397"/>
      <c r="D36" s="397"/>
      <c r="E36" s="302"/>
    </row>
    <row r="37" spans="1:5" s="1" customFormat="1" ht="12" customHeight="1" thickBot="1">
      <c r="A37" s="20" t="s">
        <v>22</v>
      </c>
      <c r="B37" s="21" t="s">
        <v>434</v>
      </c>
      <c r="C37" s="394">
        <f>SUM(C38:C48)</f>
        <v>0</v>
      </c>
      <c r="D37" s="394">
        <f>SUM(D38:D48)</f>
        <v>0</v>
      </c>
      <c r="E37" s="260">
        <f>SUM(E38:E48)</f>
        <v>0</v>
      </c>
    </row>
    <row r="38" spans="1:5" s="1" customFormat="1" ht="12" customHeight="1">
      <c r="A38" s="15" t="s">
        <v>91</v>
      </c>
      <c r="B38" s="413" t="s">
        <v>277</v>
      </c>
      <c r="C38" s="396"/>
      <c r="D38" s="396"/>
      <c r="E38" s="262"/>
    </row>
    <row r="39" spans="1:5" s="1" customFormat="1" ht="12" customHeight="1">
      <c r="A39" s="14" t="s">
        <v>92</v>
      </c>
      <c r="B39" s="414" t="s">
        <v>278</v>
      </c>
      <c r="C39" s="395"/>
      <c r="D39" s="395"/>
      <c r="E39" s="261"/>
    </row>
    <row r="40" spans="1:5" s="1" customFormat="1" ht="12" customHeight="1">
      <c r="A40" s="14" t="s">
        <v>93</v>
      </c>
      <c r="B40" s="414" t="s">
        <v>279</v>
      </c>
      <c r="C40" s="395"/>
      <c r="D40" s="395"/>
      <c r="E40" s="261"/>
    </row>
    <row r="41" spans="1:5" s="1" customFormat="1" ht="12" customHeight="1">
      <c r="A41" s="14" t="s">
        <v>175</v>
      </c>
      <c r="B41" s="414" t="s">
        <v>280</v>
      </c>
      <c r="C41" s="395"/>
      <c r="D41" s="395"/>
      <c r="E41" s="261"/>
    </row>
    <row r="42" spans="1:5" s="1" customFormat="1" ht="12" customHeight="1">
      <c r="A42" s="14" t="s">
        <v>176</v>
      </c>
      <c r="B42" s="414" t="s">
        <v>281</v>
      </c>
      <c r="C42" s="395"/>
      <c r="D42" s="395"/>
      <c r="E42" s="261"/>
    </row>
    <row r="43" spans="1:5" s="1" customFormat="1" ht="12" customHeight="1">
      <c r="A43" s="14" t="s">
        <v>177</v>
      </c>
      <c r="B43" s="414" t="s">
        <v>282</v>
      </c>
      <c r="C43" s="395"/>
      <c r="D43" s="395"/>
      <c r="E43" s="261"/>
    </row>
    <row r="44" spans="1:5" s="1" customFormat="1" ht="12" customHeight="1">
      <c r="A44" s="14" t="s">
        <v>178</v>
      </c>
      <c r="B44" s="414" t="s">
        <v>283</v>
      </c>
      <c r="C44" s="395"/>
      <c r="D44" s="395"/>
      <c r="E44" s="261"/>
    </row>
    <row r="45" spans="1:5" s="1" customFormat="1" ht="12" customHeight="1">
      <c r="A45" s="14" t="s">
        <v>179</v>
      </c>
      <c r="B45" s="414" t="s">
        <v>559</v>
      </c>
      <c r="C45" s="395"/>
      <c r="D45" s="395"/>
      <c r="E45" s="261"/>
    </row>
    <row r="46" spans="1:5" s="1" customFormat="1" ht="12" customHeight="1">
      <c r="A46" s="14" t="s">
        <v>275</v>
      </c>
      <c r="B46" s="414" t="s">
        <v>285</v>
      </c>
      <c r="C46" s="398"/>
      <c r="D46" s="398"/>
      <c r="E46" s="264"/>
    </row>
    <row r="47" spans="1:5" s="1" customFormat="1" ht="12" customHeight="1">
      <c r="A47" s="16" t="s">
        <v>276</v>
      </c>
      <c r="B47" s="415" t="s">
        <v>436</v>
      </c>
      <c r="C47" s="399"/>
      <c r="D47" s="399"/>
      <c r="E47" s="265"/>
    </row>
    <row r="48" spans="1:5" s="1" customFormat="1" ht="12" customHeight="1" thickBot="1">
      <c r="A48" s="16" t="s">
        <v>435</v>
      </c>
      <c r="B48" s="291" t="s">
        <v>286</v>
      </c>
      <c r="C48" s="399"/>
      <c r="D48" s="399"/>
      <c r="E48" s="265"/>
    </row>
    <row r="49" spans="1:5" s="1" customFormat="1" ht="12" customHeight="1" thickBot="1">
      <c r="A49" s="20" t="s">
        <v>23</v>
      </c>
      <c r="B49" s="21" t="s">
        <v>287</v>
      </c>
      <c r="C49" s="394">
        <f>SUM(C50:C54)</f>
        <v>0</v>
      </c>
      <c r="D49" s="394">
        <f>SUM(D50:D54)</f>
        <v>0</v>
      </c>
      <c r="E49" s="260">
        <f>SUM(E50:E54)</f>
        <v>0</v>
      </c>
    </row>
    <row r="50" spans="1:5" s="1" customFormat="1" ht="12" customHeight="1">
      <c r="A50" s="15" t="s">
        <v>94</v>
      </c>
      <c r="B50" s="413" t="s">
        <v>291</v>
      </c>
      <c r="C50" s="459"/>
      <c r="D50" s="459"/>
      <c r="E50" s="287"/>
    </row>
    <row r="51" spans="1:5" s="1" customFormat="1" ht="12" customHeight="1">
      <c r="A51" s="14" t="s">
        <v>95</v>
      </c>
      <c r="B51" s="414" t="s">
        <v>292</v>
      </c>
      <c r="C51" s="398"/>
      <c r="D51" s="398"/>
      <c r="E51" s="264"/>
    </row>
    <row r="52" spans="1:5" s="1" customFormat="1" ht="12" customHeight="1">
      <c r="A52" s="14" t="s">
        <v>288</v>
      </c>
      <c r="B52" s="414" t="s">
        <v>293</v>
      </c>
      <c r="C52" s="398"/>
      <c r="D52" s="398"/>
      <c r="E52" s="264"/>
    </row>
    <row r="53" spans="1:5" s="1" customFormat="1" ht="12" customHeight="1">
      <c r="A53" s="14" t="s">
        <v>289</v>
      </c>
      <c r="B53" s="414" t="s">
        <v>294</v>
      </c>
      <c r="C53" s="398"/>
      <c r="D53" s="398"/>
      <c r="E53" s="264"/>
    </row>
    <row r="54" spans="1:5" s="1" customFormat="1" ht="12" customHeight="1" thickBot="1">
      <c r="A54" s="16" t="s">
        <v>290</v>
      </c>
      <c r="B54" s="291" t="s">
        <v>295</v>
      </c>
      <c r="C54" s="399"/>
      <c r="D54" s="399"/>
      <c r="E54" s="265"/>
    </row>
    <row r="55" spans="1:5" s="1" customFormat="1" ht="12" customHeight="1" thickBot="1">
      <c r="A55" s="20" t="s">
        <v>180</v>
      </c>
      <c r="B55" s="21" t="s">
        <v>296</v>
      </c>
      <c r="C55" s="394">
        <f>SUM(C56:C58)</f>
        <v>0</v>
      </c>
      <c r="D55" s="394">
        <f>SUM(D56:D58)</f>
        <v>0</v>
      </c>
      <c r="E55" s="260">
        <f>SUM(E56:E58)</f>
        <v>0</v>
      </c>
    </row>
    <row r="56" spans="1:5" s="1" customFormat="1" ht="12" customHeight="1">
      <c r="A56" s="15" t="s">
        <v>96</v>
      </c>
      <c r="B56" s="413" t="s">
        <v>297</v>
      </c>
      <c r="C56" s="396"/>
      <c r="D56" s="396"/>
      <c r="E56" s="262"/>
    </row>
    <row r="57" spans="1:5" s="1" customFormat="1" ht="12" customHeight="1">
      <c r="A57" s="14" t="s">
        <v>97</v>
      </c>
      <c r="B57" s="414" t="s">
        <v>426</v>
      </c>
      <c r="C57" s="395"/>
      <c r="D57" s="395"/>
      <c r="E57" s="261"/>
    </row>
    <row r="58" spans="1:5" s="1" customFormat="1" ht="12" customHeight="1">
      <c r="A58" s="14" t="s">
        <v>300</v>
      </c>
      <c r="B58" s="414" t="s">
        <v>298</v>
      </c>
      <c r="C58" s="395"/>
      <c r="D58" s="395"/>
      <c r="E58" s="261"/>
    </row>
    <row r="59" spans="1:5" s="1" customFormat="1" ht="12" customHeight="1" thickBot="1">
      <c r="A59" s="16" t="s">
        <v>301</v>
      </c>
      <c r="B59" s="291" t="s">
        <v>299</v>
      </c>
      <c r="C59" s="397"/>
      <c r="D59" s="397"/>
      <c r="E59" s="263"/>
    </row>
    <row r="60" spans="1:5" s="1" customFormat="1" ht="12" customHeight="1" thickBot="1">
      <c r="A60" s="20" t="s">
        <v>25</v>
      </c>
      <c r="B60" s="289" t="s">
        <v>302</v>
      </c>
      <c r="C60" s="394">
        <f>SUM(C61:C63)</f>
        <v>0</v>
      </c>
      <c r="D60" s="394">
        <f>SUM(D61:D63)</f>
        <v>0</v>
      </c>
      <c r="E60" s="260">
        <f>SUM(E61:E63)</f>
        <v>0</v>
      </c>
    </row>
    <row r="61" spans="1:5" s="1" customFormat="1" ht="12" customHeight="1">
      <c r="A61" s="15" t="s">
        <v>181</v>
      </c>
      <c r="B61" s="413" t="s">
        <v>304</v>
      </c>
      <c r="C61" s="398"/>
      <c r="D61" s="398"/>
      <c r="E61" s="264"/>
    </row>
    <row r="62" spans="1:5" s="1" customFormat="1" ht="12" customHeight="1">
      <c r="A62" s="14" t="s">
        <v>182</v>
      </c>
      <c r="B62" s="414" t="s">
        <v>427</v>
      </c>
      <c r="C62" s="398"/>
      <c r="D62" s="398"/>
      <c r="E62" s="264"/>
    </row>
    <row r="63" spans="1:5" s="1" customFormat="1" ht="12" customHeight="1">
      <c r="A63" s="14" t="s">
        <v>231</v>
      </c>
      <c r="B63" s="414" t="s">
        <v>305</v>
      </c>
      <c r="C63" s="398"/>
      <c r="D63" s="398"/>
      <c r="E63" s="264"/>
    </row>
    <row r="64" spans="1:5" s="1" customFormat="1" ht="12" customHeight="1" thickBot="1">
      <c r="A64" s="16" t="s">
        <v>303</v>
      </c>
      <c r="B64" s="291" t="s">
        <v>306</v>
      </c>
      <c r="C64" s="398"/>
      <c r="D64" s="398"/>
      <c r="E64" s="264"/>
    </row>
    <row r="65" spans="1:7" s="1" customFormat="1" ht="12" customHeight="1" thickBot="1">
      <c r="A65" s="482" t="s">
        <v>476</v>
      </c>
      <c r="B65" s="21" t="s">
        <v>307</v>
      </c>
      <c r="C65" s="401">
        <f>+C8+C15+C22+C29+C37+C49+C55+C60</f>
        <v>0</v>
      </c>
      <c r="D65" s="401">
        <f>+D8+D15+D22+D29+D37+D49+D55+D60</f>
        <v>0</v>
      </c>
      <c r="E65" s="444">
        <f>+E8+E15+E22+E29+E37+E49+E55+E60</f>
        <v>3478308384</v>
      </c>
    </row>
    <row r="66" spans="1:7" s="1" customFormat="1" ht="12" customHeight="1" thickBot="1">
      <c r="A66" s="460" t="s">
        <v>308</v>
      </c>
      <c r="B66" s="289" t="s">
        <v>543</v>
      </c>
      <c r="C66" s="394">
        <f>SUM(C67:C69)</f>
        <v>0</v>
      </c>
      <c r="D66" s="394">
        <f>SUM(D67:D69)</f>
        <v>0</v>
      </c>
      <c r="E66" s="260">
        <f>SUM(E67:E69)</f>
        <v>0</v>
      </c>
    </row>
    <row r="67" spans="1:7" s="1" customFormat="1" ht="12" customHeight="1">
      <c r="A67" s="15" t="s">
        <v>337</v>
      </c>
      <c r="B67" s="413" t="s">
        <v>310</v>
      </c>
      <c r="C67" s="398"/>
      <c r="D67" s="398"/>
      <c r="E67" s="264"/>
    </row>
    <row r="68" spans="1:7" s="1" customFormat="1" ht="12" customHeight="1">
      <c r="A68" s="14" t="s">
        <v>346</v>
      </c>
      <c r="B68" s="414" t="s">
        <v>311</v>
      </c>
      <c r="C68" s="398"/>
      <c r="D68" s="398"/>
      <c r="E68" s="264"/>
    </row>
    <row r="69" spans="1:7" s="1" customFormat="1" ht="12" customHeight="1" thickBot="1">
      <c r="A69" s="16" t="s">
        <v>347</v>
      </c>
      <c r="B69" s="476" t="s">
        <v>461</v>
      </c>
      <c r="C69" s="398"/>
      <c r="D69" s="398"/>
      <c r="E69" s="264"/>
    </row>
    <row r="70" spans="1:7" s="1" customFormat="1" ht="12" customHeight="1" thickBot="1">
      <c r="A70" s="460" t="s">
        <v>313</v>
      </c>
      <c r="B70" s="289" t="s">
        <v>314</v>
      </c>
      <c r="C70" s="394">
        <f>SUM(C71:C74)</f>
        <v>0</v>
      </c>
      <c r="D70" s="394">
        <f>SUM(D71:D74)</f>
        <v>0</v>
      </c>
      <c r="E70" s="260">
        <f>SUM(E71:E74)</f>
        <v>0</v>
      </c>
    </row>
    <row r="71" spans="1:7" s="1" customFormat="1" ht="12" customHeight="1">
      <c r="A71" s="15" t="s">
        <v>149</v>
      </c>
      <c r="B71" s="557" t="s">
        <v>315</v>
      </c>
      <c r="C71" s="398"/>
      <c r="D71" s="398"/>
      <c r="E71" s="264"/>
    </row>
    <row r="72" spans="1:7" s="1" customFormat="1" ht="13.5" customHeight="1">
      <c r="A72" s="14" t="s">
        <v>150</v>
      </c>
      <c r="B72" s="557" t="s">
        <v>571</v>
      </c>
      <c r="C72" s="398"/>
      <c r="D72" s="398"/>
      <c r="E72" s="264"/>
      <c r="G72" s="40"/>
    </row>
    <row r="73" spans="1:7" s="1" customFormat="1" ht="12" customHeight="1">
      <c r="A73" s="14" t="s">
        <v>338</v>
      </c>
      <c r="B73" s="557" t="s">
        <v>316</v>
      </c>
      <c r="C73" s="398"/>
      <c r="D73" s="398"/>
      <c r="E73" s="264"/>
    </row>
    <row r="74" spans="1:7" s="1" customFormat="1" ht="12" customHeight="1" thickBot="1">
      <c r="A74" s="16" t="s">
        <v>339</v>
      </c>
      <c r="B74" s="558" t="s">
        <v>572</v>
      </c>
      <c r="C74" s="398"/>
      <c r="D74" s="398"/>
      <c r="E74" s="264"/>
    </row>
    <row r="75" spans="1:7" s="1" customFormat="1" ht="12" customHeight="1" thickBot="1">
      <c r="A75" s="460" t="s">
        <v>317</v>
      </c>
      <c r="B75" s="289" t="s">
        <v>318</v>
      </c>
      <c r="C75" s="394">
        <f>SUM(C76:C77)</f>
        <v>0</v>
      </c>
      <c r="D75" s="394">
        <f>SUM(D76:D77)</f>
        <v>0</v>
      </c>
      <c r="E75" s="260">
        <f>SUM(E76:E77)</f>
        <v>0</v>
      </c>
    </row>
    <row r="76" spans="1:7" s="1" customFormat="1" ht="12" customHeight="1">
      <c r="A76" s="15" t="s">
        <v>340</v>
      </c>
      <c r="B76" s="413" t="s">
        <v>319</v>
      </c>
      <c r="C76" s="398"/>
      <c r="D76" s="398"/>
      <c r="E76" s="264"/>
    </row>
    <row r="77" spans="1:7" s="1" customFormat="1" ht="12" customHeight="1" thickBot="1">
      <c r="A77" s="16" t="s">
        <v>341</v>
      </c>
      <c r="B77" s="291" t="s">
        <v>320</v>
      </c>
      <c r="C77" s="398"/>
      <c r="D77" s="398"/>
      <c r="E77" s="264"/>
    </row>
    <row r="78" spans="1:7" s="1" customFormat="1" ht="12" customHeight="1" thickBot="1">
      <c r="A78" s="460" t="s">
        <v>321</v>
      </c>
      <c r="B78" s="289" t="s">
        <v>322</v>
      </c>
      <c r="C78" s="394">
        <f>SUM(C79:C81)</f>
        <v>0</v>
      </c>
      <c r="D78" s="394">
        <f>SUM(D79:D81)</f>
        <v>0</v>
      </c>
      <c r="E78" s="260">
        <f>SUM(E79:E81)</f>
        <v>0</v>
      </c>
    </row>
    <row r="79" spans="1:7" s="1" customFormat="1" ht="12" customHeight="1">
      <c r="A79" s="15" t="s">
        <v>342</v>
      </c>
      <c r="B79" s="413" t="s">
        <v>323</v>
      </c>
      <c r="C79" s="398"/>
      <c r="D79" s="398"/>
      <c r="E79" s="264"/>
    </row>
    <row r="80" spans="1:7" s="1" customFormat="1" ht="12" customHeight="1">
      <c r="A80" s="14" t="s">
        <v>343</v>
      </c>
      <c r="B80" s="414" t="s">
        <v>324</v>
      </c>
      <c r="C80" s="398"/>
      <c r="D80" s="398"/>
      <c r="E80" s="264"/>
    </row>
    <row r="81" spans="1:6" s="1" customFormat="1" ht="12" customHeight="1" thickBot="1">
      <c r="A81" s="16" t="s">
        <v>344</v>
      </c>
      <c r="B81" s="291" t="s">
        <v>573</v>
      </c>
      <c r="C81" s="398"/>
      <c r="D81" s="398"/>
      <c r="E81" s="264"/>
    </row>
    <row r="82" spans="1:6" s="1" customFormat="1" ht="12" customHeight="1" thickBot="1">
      <c r="A82" s="460" t="s">
        <v>325</v>
      </c>
      <c r="B82" s="289" t="s">
        <v>345</v>
      </c>
      <c r="C82" s="394">
        <f>SUM(C83:C86)</f>
        <v>0</v>
      </c>
      <c r="D82" s="394">
        <f>SUM(D83:D86)</f>
        <v>0</v>
      </c>
      <c r="E82" s="260">
        <f>SUM(E83:E86)</f>
        <v>0</v>
      </c>
    </row>
    <row r="83" spans="1:6" s="1" customFormat="1" ht="12" customHeight="1">
      <c r="A83" s="417" t="s">
        <v>326</v>
      </c>
      <c r="B83" s="413" t="s">
        <v>327</v>
      </c>
      <c r="C83" s="398"/>
      <c r="D83" s="398"/>
      <c r="E83" s="264"/>
    </row>
    <row r="84" spans="1:6" s="1" customFormat="1" ht="12" customHeight="1">
      <c r="A84" s="418" t="s">
        <v>328</v>
      </c>
      <c r="B84" s="414" t="s">
        <v>329</v>
      </c>
      <c r="C84" s="398"/>
      <c r="D84" s="398"/>
      <c r="E84" s="264"/>
    </row>
    <row r="85" spans="1:6" s="1" customFormat="1" ht="12" customHeight="1">
      <c r="A85" s="418" t="s">
        <v>330</v>
      </c>
      <c r="B85" s="414" t="s">
        <v>331</v>
      </c>
      <c r="C85" s="398"/>
      <c r="D85" s="398"/>
      <c r="E85" s="264"/>
    </row>
    <row r="86" spans="1:6" s="1" customFormat="1" ht="12" customHeight="1" thickBot="1">
      <c r="A86" s="419" t="s">
        <v>332</v>
      </c>
      <c r="B86" s="291" t="s">
        <v>333</v>
      </c>
      <c r="C86" s="398"/>
      <c r="D86" s="398"/>
      <c r="E86" s="264"/>
    </row>
    <row r="87" spans="1:6" s="1" customFormat="1" ht="12" customHeight="1" thickBot="1">
      <c r="A87" s="460" t="s">
        <v>334</v>
      </c>
      <c r="B87" s="289" t="s">
        <v>475</v>
      </c>
      <c r="C87" s="462"/>
      <c r="D87" s="462"/>
      <c r="E87" s="463"/>
    </row>
    <row r="88" spans="1:6" s="1" customFormat="1" ht="12" customHeight="1" thickBot="1">
      <c r="A88" s="460" t="s">
        <v>336</v>
      </c>
      <c r="B88" s="289" t="s">
        <v>335</v>
      </c>
      <c r="C88" s="462"/>
      <c r="D88" s="462"/>
      <c r="E88" s="463"/>
    </row>
    <row r="89" spans="1:6" s="1" customFormat="1" ht="12" customHeight="1" thickBot="1">
      <c r="A89" s="460" t="s">
        <v>348</v>
      </c>
      <c r="B89" s="420" t="s">
        <v>478</v>
      </c>
      <c r="C89" s="401">
        <f>+C66+C70+C75+C78+C82+C88+C87</f>
        <v>0</v>
      </c>
      <c r="D89" s="401">
        <f>+D66+D70+D75+D78+D82+D88+D87</f>
        <v>0</v>
      </c>
      <c r="E89" s="444">
        <f>+E66+E70+E75+E78+E82+E88+E87</f>
        <v>0</v>
      </c>
    </row>
    <row r="90" spans="1:6" s="1" customFormat="1" ht="12" customHeight="1" thickBot="1">
      <c r="A90" s="461" t="s">
        <v>477</v>
      </c>
      <c r="B90" s="421" t="s">
        <v>479</v>
      </c>
      <c r="C90" s="401">
        <f>+C65+C89</f>
        <v>0</v>
      </c>
      <c r="D90" s="401">
        <f>+D65+D89</f>
        <v>0</v>
      </c>
      <c r="E90" s="444">
        <f>+E65+E89</f>
        <v>3478308384</v>
      </c>
    </row>
    <row r="91" spans="1:6" s="1" customFormat="1" ht="12" customHeight="1">
      <c r="A91" s="366"/>
      <c r="B91" s="367"/>
      <c r="C91" s="368"/>
      <c r="D91" s="369"/>
      <c r="E91" s="370"/>
    </row>
    <row r="92" spans="1:6" s="1" customFormat="1" ht="12" customHeight="1">
      <c r="A92" s="787" t="s">
        <v>47</v>
      </c>
      <c r="B92" s="787"/>
      <c r="C92" s="787"/>
      <c r="D92" s="787"/>
      <c r="E92" s="787"/>
    </row>
    <row r="93" spans="1:6" s="1" customFormat="1" ht="12" customHeight="1" thickBot="1">
      <c r="A93" s="784" t="s">
        <v>153</v>
      </c>
      <c r="B93" s="784"/>
      <c r="C93" s="381"/>
      <c r="D93" s="137"/>
      <c r="E93" s="304" t="str">
        <f ca="1">E5</f>
        <v/>
      </c>
    </row>
    <row r="94" spans="1:6" s="1" customFormat="1" ht="24" customHeight="1" thickBot="1">
      <c r="A94" s="23" t="s">
        <v>16</v>
      </c>
      <c r="B94" s="24" t="s">
        <v>48</v>
      </c>
      <c r="C94" s="24" t="str">
        <f ca="1">+C6</f>
        <v>2017. évi tény</v>
      </c>
      <c r="D94" s="24" t="str">
        <f ca="1">+D6</f>
        <v>2018. évi várható</v>
      </c>
      <c r="E94" s="155" t="str">
        <f ca="1">+E6</f>
        <v>2019. évi előirányzat</v>
      </c>
      <c r="F94" s="145"/>
    </row>
    <row r="95" spans="1:6" s="1" customFormat="1" ht="12" customHeight="1" thickBot="1">
      <c r="A95" s="32" t="s">
        <v>493</v>
      </c>
      <c r="B95" s="33" t="s">
        <v>494</v>
      </c>
      <c r="C95" s="33" t="s">
        <v>495</v>
      </c>
      <c r="D95" s="33" t="s">
        <v>497</v>
      </c>
      <c r="E95" s="445" t="s">
        <v>496</v>
      </c>
      <c r="F95" s="145"/>
    </row>
    <row r="96" spans="1:6" s="1" customFormat="1" ht="15.2" customHeight="1" thickBot="1">
      <c r="A96" s="22" t="s">
        <v>18</v>
      </c>
      <c r="B96" s="28" t="s">
        <v>437</v>
      </c>
      <c r="C96" s="393">
        <f>C97+C98+C99+C100+C101+C114</f>
        <v>0</v>
      </c>
      <c r="D96" s="393">
        <f>D97+D98+D99+D100+D101+D114</f>
        <v>0</v>
      </c>
      <c r="E96" s="485">
        <f>E97+E98+E99+E100+E101+E114</f>
        <v>0</v>
      </c>
      <c r="F96" s="145"/>
    </row>
    <row r="97" spans="1:5" s="1" customFormat="1" ht="12.95" customHeight="1">
      <c r="A97" s="17" t="s">
        <v>98</v>
      </c>
      <c r="B97" s="10" t="s">
        <v>49</v>
      </c>
      <c r="C97" s="492"/>
      <c r="D97" s="492"/>
      <c r="E97" s="486"/>
    </row>
    <row r="98" spans="1:5" ht="16.5" customHeight="1">
      <c r="A98" s="14" t="s">
        <v>99</v>
      </c>
      <c r="B98" s="8" t="s">
        <v>183</v>
      </c>
      <c r="C98" s="395"/>
      <c r="D98" s="395"/>
      <c r="E98" s="261"/>
    </row>
    <row r="99" spans="1:5">
      <c r="A99" s="14" t="s">
        <v>100</v>
      </c>
      <c r="B99" s="8" t="s">
        <v>140</v>
      </c>
      <c r="C99" s="397"/>
      <c r="D99" s="397"/>
      <c r="E99" s="263"/>
    </row>
    <row r="100" spans="1:5" s="39" customFormat="1" ht="12" customHeight="1">
      <c r="A100" s="14" t="s">
        <v>101</v>
      </c>
      <c r="B100" s="11" t="s">
        <v>184</v>
      </c>
      <c r="C100" s="397"/>
      <c r="D100" s="397"/>
      <c r="E100" s="263"/>
    </row>
    <row r="101" spans="1:5" ht="12" customHeight="1">
      <c r="A101" s="14" t="s">
        <v>112</v>
      </c>
      <c r="B101" s="19" t="s">
        <v>185</v>
      </c>
      <c r="C101" s="397"/>
      <c r="D101" s="397"/>
      <c r="E101" s="263"/>
    </row>
    <row r="102" spans="1:5" ht="12" customHeight="1">
      <c r="A102" s="14" t="s">
        <v>102</v>
      </c>
      <c r="B102" s="8" t="s">
        <v>442</v>
      </c>
      <c r="C102" s="397"/>
      <c r="D102" s="397"/>
      <c r="E102" s="263"/>
    </row>
    <row r="103" spans="1:5" ht="12" customHeight="1">
      <c r="A103" s="14" t="s">
        <v>103</v>
      </c>
      <c r="B103" s="141" t="s">
        <v>441</v>
      </c>
      <c r="C103" s="397"/>
      <c r="D103" s="397"/>
      <c r="E103" s="263"/>
    </row>
    <row r="104" spans="1:5" ht="12" customHeight="1">
      <c r="A104" s="14" t="s">
        <v>113</v>
      </c>
      <c r="B104" s="141" t="s">
        <v>440</v>
      </c>
      <c r="C104" s="397"/>
      <c r="D104" s="397"/>
      <c r="E104" s="263"/>
    </row>
    <row r="105" spans="1:5" ht="12" customHeight="1">
      <c r="A105" s="14" t="s">
        <v>114</v>
      </c>
      <c r="B105" s="139" t="s">
        <v>351</v>
      </c>
      <c r="C105" s="397"/>
      <c r="D105" s="397"/>
      <c r="E105" s="263"/>
    </row>
    <row r="106" spans="1:5" ht="12" customHeight="1">
      <c r="A106" s="14" t="s">
        <v>115</v>
      </c>
      <c r="B106" s="140" t="s">
        <v>352</v>
      </c>
      <c r="C106" s="397"/>
      <c r="D106" s="397"/>
      <c r="E106" s="263"/>
    </row>
    <row r="107" spans="1:5" ht="12" customHeight="1">
      <c r="A107" s="14" t="s">
        <v>116</v>
      </c>
      <c r="B107" s="140" t="s">
        <v>353</v>
      </c>
      <c r="C107" s="397"/>
      <c r="D107" s="397"/>
      <c r="E107" s="263"/>
    </row>
    <row r="108" spans="1:5" ht="12" customHeight="1">
      <c r="A108" s="14" t="s">
        <v>118</v>
      </c>
      <c r="B108" s="139" t="s">
        <v>354</v>
      </c>
      <c r="C108" s="397"/>
      <c r="D108" s="397"/>
      <c r="E108" s="263"/>
    </row>
    <row r="109" spans="1:5" ht="12" customHeight="1">
      <c r="A109" s="14" t="s">
        <v>186</v>
      </c>
      <c r="B109" s="139" t="s">
        <v>355</v>
      </c>
      <c r="C109" s="397"/>
      <c r="D109" s="397"/>
      <c r="E109" s="263"/>
    </row>
    <row r="110" spans="1:5" ht="12" customHeight="1">
      <c r="A110" s="14" t="s">
        <v>349</v>
      </c>
      <c r="B110" s="140" t="s">
        <v>356</v>
      </c>
      <c r="C110" s="397"/>
      <c r="D110" s="397"/>
      <c r="E110" s="263"/>
    </row>
    <row r="111" spans="1:5" ht="12" customHeight="1">
      <c r="A111" s="13" t="s">
        <v>350</v>
      </c>
      <c r="B111" s="141" t="s">
        <v>357</v>
      </c>
      <c r="C111" s="397"/>
      <c r="D111" s="397"/>
      <c r="E111" s="263"/>
    </row>
    <row r="112" spans="1:5" ht="12" customHeight="1">
      <c r="A112" s="14" t="s">
        <v>438</v>
      </c>
      <c r="B112" s="141" t="s">
        <v>358</v>
      </c>
      <c r="C112" s="397"/>
      <c r="D112" s="397"/>
      <c r="E112" s="263"/>
    </row>
    <row r="113" spans="1:5" ht="12" customHeight="1">
      <c r="A113" s="16" t="s">
        <v>439</v>
      </c>
      <c r="B113" s="141" t="s">
        <v>359</v>
      </c>
      <c r="C113" s="397"/>
      <c r="D113" s="397"/>
      <c r="E113" s="263"/>
    </row>
    <row r="114" spans="1:5" ht="12" customHeight="1">
      <c r="A114" s="14" t="s">
        <v>443</v>
      </c>
      <c r="B114" s="11" t="s">
        <v>50</v>
      </c>
      <c r="C114" s="395"/>
      <c r="D114" s="395"/>
      <c r="E114" s="261"/>
    </row>
    <row r="115" spans="1:5" ht="12" customHeight="1">
      <c r="A115" s="14" t="s">
        <v>444</v>
      </c>
      <c r="B115" s="8" t="s">
        <v>446</v>
      </c>
      <c r="C115" s="395"/>
      <c r="D115" s="395"/>
      <c r="E115" s="261"/>
    </row>
    <row r="116" spans="1:5" ht="12" customHeight="1" thickBot="1">
      <c r="A116" s="18" t="s">
        <v>445</v>
      </c>
      <c r="B116" s="480" t="s">
        <v>447</v>
      </c>
      <c r="C116" s="493"/>
      <c r="D116" s="493"/>
      <c r="E116" s="487"/>
    </row>
    <row r="117" spans="1:5" ht="12" customHeight="1" thickBot="1">
      <c r="A117" s="477" t="s">
        <v>19</v>
      </c>
      <c r="B117" s="478" t="s">
        <v>360</v>
      </c>
      <c r="C117" s="494">
        <f>+C118+C120+C122</f>
        <v>0</v>
      </c>
      <c r="D117" s="494">
        <f>+D118+D120+D122</f>
        <v>0</v>
      </c>
      <c r="E117" s="488">
        <f>+E118+E120+E122</f>
        <v>0</v>
      </c>
    </row>
    <row r="118" spans="1:5" ht="12" customHeight="1">
      <c r="A118" s="15" t="s">
        <v>104</v>
      </c>
      <c r="B118" s="8" t="s">
        <v>230</v>
      </c>
      <c r="C118" s="396"/>
      <c r="D118" s="396"/>
      <c r="E118" s="262"/>
    </row>
    <row r="119" spans="1:5">
      <c r="A119" s="15" t="s">
        <v>105</v>
      </c>
      <c r="B119" s="12" t="s">
        <v>364</v>
      </c>
      <c r="C119" s="396"/>
      <c r="D119" s="396"/>
      <c r="E119" s="262"/>
    </row>
    <row r="120" spans="1:5" ht="12" customHeight="1">
      <c r="A120" s="15" t="s">
        <v>106</v>
      </c>
      <c r="B120" s="12" t="s">
        <v>187</v>
      </c>
      <c r="C120" s="395"/>
      <c r="D120" s="395"/>
      <c r="E120" s="261"/>
    </row>
    <row r="121" spans="1:5" ht="12" customHeight="1">
      <c r="A121" s="15" t="s">
        <v>107</v>
      </c>
      <c r="B121" s="12" t="s">
        <v>365</v>
      </c>
      <c r="C121" s="395"/>
      <c r="D121" s="395"/>
      <c r="E121" s="261"/>
    </row>
    <row r="122" spans="1:5" ht="12" customHeight="1">
      <c r="A122" s="15" t="s">
        <v>108</v>
      </c>
      <c r="B122" s="291" t="s">
        <v>232</v>
      </c>
      <c r="C122" s="395"/>
      <c r="D122" s="395"/>
      <c r="E122" s="261"/>
    </row>
    <row r="123" spans="1:5" ht="12" customHeight="1">
      <c r="A123" s="15" t="s">
        <v>117</v>
      </c>
      <c r="B123" s="290" t="s">
        <v>428</v>
      </c>
      <c r="C123" s="395"/>
      <c r="D123" s="395"/>
      <c r="E123" s="261"/>
    </row>
    <row r="124" spans="1:5" ht="12" customHeight="1">
      <c r="A124" s="15" t="s">
        <v>119</v>
      </c>
      <c r="B124" s="409" t="s">
        <v>370</v>
      </c>
      <c r="C124" s="395"/>
      <c r="D124" s="395"/>
      <c r="E124" s="261"/>
    </row>
    <row r="125" spans="1:5" ht="12" customHeight="1">
      <c r="A125" s="15" t="s">
        <v>188</v>
      </c>
      <c r="B125" s="140" t="s">
        <v>353</v>
      </c>
      <c r="C125" s="395"/>
      <c r="D125" s="395"/>
      <c r="E125" s="261"/>
    </row>
    <row r="126" spans="1:5" ht="12" customHeight="1">
      <c r="A126" s="15" t="s">
        <v>189</v>
      </c>
      <c r="B126" s="140" t="s">
        <v>369</v>
      </c>
      <c r="C126" s="395"/>
      <c r="D126" s="395"/>
      <c r="E126" s="261"/>
    </row>
    <row r="127" spans="1:5" ht="12" customHeight="1">
      <c r="A127" s="15" t="s">
        <v>190</v>
      </c>
      <c r="B127" s="140" t="s">
        <v>368</v>
      </c>
      <c r="C127" s="395"/>
      <c r="D127" s="395"/>
      <c r="E127" s="261"/>
    </row>
    <row r="128" spans="1:5" ht="12" customHeight="1">
      <c r="A128" s="15" t="s">
        <v>361</v>
      </c>
      <c r="B128" s="140" t="s">
        <v>356</v>
      </c>
      <c r="C128" s="395"/>
      <c r="D128" s="395"/>
      <c r="E128" s="261"/>
    </row>
    <row r="129" spans="1:5" ht="12" customHeight="1">
      <c r="A129" s="15" t="s">
        <v>362</v>
      </c>
      <c r="B129" s="140" t="s">
        <v>367</v>
      </c>
      <c r="C129" s="395"/>
      <c r="D129" s="395"/>
      <c r="E129" s="261"/>
    </row>
    <row r="130" spans="1:5" ht="12" customHeight="1" thickBot="1">
      <c r="A130" s="13" t="s">
        <v>363</v>
      </c>
      <c r="B130" s="140" t="s">
        <v>366</v>
      </c>
      <c r="C130" s="397"/>
      <c r="D130" s="397"/>
      <c r="E130" s="263"/>
    </row>
    <row r="131" spans="1:5" ht="12" customHeight="1" thickBot="1">
      <c r="A131" s="20" t="s">
        <v>20</v>
      </c>
      <c r="B131" s="121" t="s">
        <v>448</v>
      </c>
      <c r="C131" s="394">
        <f>+C96+C117</f>
        <v>0</v>
      </c>
      <c r="D131" s="394">
        <f>+D96+D117</f>
        <v>0</v>
      </c>
      <c r="E131" s="260">
        <f>+E96+E117</f>
        <v>0</v>
      </c>
    </row>
    <row r="132" spans="1:5" ht="12" customHeight="1" thickBot="1">
      <c r="A132" s="20" t="s">
        <v>21</v>
      </c>
      <c r="B132" s="121" t="s">
        <v>449</v>
      </c>
      <c r="C132" s="394">
        <f>+C133+C134+C135</f>
        <v>0</v>
      </c>
      <c r="D132" s="394">
        <f>+D133+D134+D135</f>
        <v>0</v>
      </c>
      <c r="E132" s="260">
        <f>+E133+E134+E135</f>
        <v>0</v>
      </c>
    </row>
    <row r="133" spans="1:5" ht="12" customHeight="1">
      <c r="A133" s="15" t="s">
        <v>268</v>
      </c>
      <c r="B133" s="12" t="s">
        <v>456</v>
      </c>
      <c r="C133" s="395"/>
      <c r="D133" s="395"/>
      <c r="E133" s="261"/>
    </row>
    <row r="134" spans="1:5" ht="12" customHeight="1">
      <c r="A134" s="15" t="s">
        <v>269</v>
      </c>
      <c r="B134" s="12" t="s">
        <v>457</v>
      </c>
      <c r="C134" s="395"/>
      <c r="D134" s="395"/>
      <c r="E134" s="261"/>
    </row>
    <row r="135" spans="1:5" ht="12" customHeight="1" thickBot="1">
      <c r="A135" s="13" t="s">
        <v>270</v>
      </c>
      <c r="B135" s="12" t="s">
        <v>458</v>
      </c>
      <c r="C135" s="395"/>
      <c r="D135" s="395"/>
      <c r="E135" s="261"/>
    </row>
    <row r="136" spans="1:5" ht="12" customHeight="1" thickBot="1">
      <c r="A136" s="20" t="s">
        <v>22</v>
      </c>
      <c r="B136" s="121" t="s">
        <v>450</v>
      </c>
      <c r="C136" s="394">
        <f>SUM(C137:C142)</f>
        <v>0</v>
      </c>
      <c r="D136" s="394">
        <f>SUM(D137:D142)</f>
        <v>0</v>
      </c>
      <c r="E136" s="260">
        <f>SUM(E137:E142)</f>
        <v>0</v>
      </c>
    </row>
    <row r="137" spans="1:5" ht="12" customHeight="1">
      <c r="A137" s="15" t="s">
        <v>91</v>
      </c>
      <c r="B137" s="9" t="s">
        <v>459</v>
      </c>
      <c r="C137" s="395"/>
      <c r="D137" s="395"/>
      <c r="E137" s="261"/>
    </row>
    <row r="138" spans="1:5" ht="12" customHeight="1">
      <c r="A138" s="15" t="s">
        <v>92</v>
      </c>
      <c r="B138" s="9" t="s">
        <v>451</v>
      </c>
      <c r="C138" s="395"/>
      <c r="D138" s="395"/>
      <c r="E138" s="261"/>
    </row>
    <row r="139" spans="1:5" ht="12" customHeight="1">
      <c r="A139" s="15" t="s">
        <v>93</v>
      </c>
      <c r="B139" s="9" t="s">
        <v>452</v>
      </c>
      <c r="C139" s="395"/>
      <c r="D139" s="395"/>
      <c r="E139" s="261"/>
    </row>
    <row r="140" spans="1:5" ht="12" customHeight="1">
      <c r="A140" s="15" t="s">
        <v>175</v>
      </c>
      <c r="B140" s="9" t="s">
        <v>453</v>
      </c>
      <c r="C140" s="395"/>
      <c r="D140" s="395"/>
      <c r="E140" s="261"/>
    </row>
    <row r="141" spans="1:5" ht="12" customHeight="1">
      <c r="A141" s="15" t="s">
        <v>176</v>
      </c>
      <c r="B141" s="9" t="s">
        <v>454</v>
      </c>
      <c r="C141" s="395"/>
      <c r="D141" s="395"/>
      <c r="E141" s="261"/>
    </row>
    <row r="142" spans="1:5" ht="12" customHeight="1" thickBot="1">
      <c r="A142" s="13" t="s">
        <v>177</v>
      </c>
      <c r="B142" s="9" t="s">
        <v>455</v>
      </c>
      <c r="C142" s="395"/>
      <c r="D142" s="395"/>
      <c r="E142" s="261"/>
    </row>
    <row r="143" spans="1:5" ht="12" customHeight="1" thickBot="1">
      <c r="A143" s="20" t="s">
        <v>23</v>
      </c>
      <c r="B143" s="121" t="s">
        <v>463</v>
      </c>
      <c r="C143" s="401">
        <f>+C144+C145+C146+C147</f>
        <v>0</v>
      </c>
      <c r="D143" s="401">
        <f>+D144+D145+D146+D147</f>
        <v>0</v>
      </c>
      <c r="E143" s="444">
        <f>+E144+E145+E146+E147</f>
        <v>0</v>
      </c>
    </row>
    <row r="144" spans="1:5" ht="12" customHeight="1">
      <c r="A144" s="15" t="s">
        <v>94</v>
      </c>
      <c r="B144" s="9" t="s">
        <v>371</v>
      </c>
      <c r="C144" s="395"/>
      <c r="D144" s="395"/>
      <c r="E144" s="261"/>
    </row>
    <row r="145" spans="1:6" ht="12" customHeight="1">
      <c r="A145" s="15" t="s">
        <v>95</v>
      </c>
      <c r="B145" s="9" t="s">
        <v>372</v>
      </c>
      <c r="C145" s="395"/>
      <c r="D145" s="395"/>
      <c r="E145" s="261"/>
    </row>
    <row r="146" spans="1:6" ht="12" customHeight="1">
      <c r="A146" s="15" t="s">
        <v>288</v>
      </c>
      <c r="B146" s="9" t="s">
        <v>464</v>
      </c>
      <c r="C146" s="395"/>
      <c r="D146" s="395"/>
      <c r="E146" s="261"/>
    </row>
    <row r="147" spans="1:6" ht="12" customHeight="1" thickBot="1">
      <c r="A147" s="13" t="s">
        <v>289</v>
      </c>
      <c r="B147" s="7" t="s">
        <v>390</v>
      </c>
      <c r="C147" s="395"/>
      <c r="D147" s="395"/>
      <c r="E147" s="261"/>
    </row>
    <row r="148" spans="1:6" ht="12" customHeight="1" thickBot="1">
      <c r="A148" s="20" t="s">
        <v>24</v>
      </c>
      <c r="B148" s="121" t="s">
        <v>465</v>
      </c>
      <c r="C148" s="495">
        <f>SUM(C149:C153)</f>
        <v>0</v>
      </c>
      <c r="D148" s="495">
        <f>SUM(D149:D153)</f>
        <v>0</v>
      </c>
      <c r="E148" s="489">
        <f>SUM(E149:E153)</f>
        <v>0</v>
      </c>
    </row>
    <row r="149" spans="1:6" ht="12" customHeight="1">
      <c r="A149" s="15" t="s">
        <v>96</v>
      </c>
      <c r="B149" s="9" t="s">
        <v>460</v>
      </c>
      <c r="C149" s="395"/>
      <c r="D149" s="395"/>
      <c r="E149" s="261"/>
    </row>
    <row r="150" spans="1:6" ht="12" customHeight="1">
      <c r="A150" s="15" t="s">
        <v>97</v>
      </c>
      <c r="B150" s="9" t="s">
        <v>467</v>
      </c>
      <c r="C150" s="395"/>
      <c r="D150" s="395"/>
      <c r="E150" s="261"/>
    </row>
    <row r="151" spans="1:6" ht="12" customHeight="1">
      <c r="A151" s="15" t="s">
        <v>300</v>
      </c>
      <c r="B151" s="9" t="s">
        <v>462</v>
      </c>
      <c r="C151" s="395"/>
      <c r="D151" s="395"/>
      <c r="E151" s="261"/>
    </row>
    <row r="152" spans="1:6" ht="12" customHeight="1">
      <c r="A152" s="15" t="s">
        <v>301</v>
      </c>
      <c r="B152" s="9" t="s">
        <v>468</v>
      </c>
      <c r="C152" s="395"/>
      <c r="D152" s="395"/>
      <c r="E152" s="261"/>
    </row>
    <row r="153" spans="1:6" ht="12" customHeight="1" thickBot="1">
      <c r="A153" s="15" t="s">
        <v>466</v>
      </c>
      <c r="B153" s="9" t="s">
        <v>469</v>
      </c>
      <c r="C153" s="395"/>
      <c r="D153" s="395"/>
      <c r="E153" s="261"/>
    </row>
    <row r="154" spans="1:6" ht="12" customHeight="1" thickBot="1">
      <c r="A154" s="20" t="s">
        <v>25</v>
      </c>
      <c r="B154" s="121" t="s">
        <v>470</v>
      </c>
      <c r="C154" s="496"/>
      <c r="D154" s="496"/>
      <c r="E154" s="490"/>
    </row>
    <row r="155" spans="1:6" ht="12" customHeight="1" thickBot="1">
      <c r="A155" s="20" t="s">
        <v>26</v>
      </c>
      <c r="B155" s="121" t="s">
        <v>471</v>
      </c>
      <c r="C155" s="496"/>
      <c r="D155" s="496"/>
      <c r="E155" s="490"/>
    </row>
    <row r="156" spans="1:6" ht="15.2" customHeight="1" thickBot="1">
      <c r="A156" s="20" t="s">
        <v>27</v>
      </c>
      <c r="B156" s="121" t="s">
        <v>473</v>
      </c>
      <c r="C156" s="497">
        <f>+C132+C136+C143+C148+C154+C155</f>
        <v>0</v>
      </c>
      <c r="D156" s="497">
        <f>+D132+D136+D143+D148+D154+D155</f>
        <v>0</v>
      </c>
      <c r="E156" s="491">
        <f>+E132+E136+E143+E148+E154+E155</f>
        <v>0</v>
      </c>
      <c r="F156" s="122"/>
    </row>
    <row r="157" spans="1:6" s="1" customFormat="1" ht="12.95" customHeight="1" thickBot="1">
      <c r="A157" s="292" t="s">
        <v>28</v>
      </c>
      <c r="B157" s="377" t="s">
        <v>472</v>
      </c>
      <c r="C157" s="497">
        <f>+C131+C156</f>
        <v>0</v>
      </c>
      <c r="D157" s="497">
        <f>+D131+D156</f>
        <v>0</v>
      </c>
      <c r="E157" s="491">
        <f>+E131+E156</f>
        <v>0</v>
      </c>
    </row>
    <row r="158" spans="1:6">
      <c r="C158" s="380"/>
      <c r="E158" s="660">
        <f>E90-E157</f>
        <v>3478308384</v>
      </c>
    </row>
    <row r="159" spans="1:6">
      <c r="C159" s="380"/>
    </row>
    <row r="160" spans="1:6">
      <c r="C160" s="380"/>
    </row>
    <row r="161" spans="3:3" ht="16.5" customHeight="1">
      <c r="C161" s="380"/>
    </row>
    <row r="162" spans="3:3">
      <c r="C162" s="380"/>
    </row>
    <row r="163" spans="3:3">
      <c r="C163" s="380"/>
    </row>
    <row r="164" spans="3:3">
      <c r="C164" s="380"/>
    </row>
    <row r="165" spans="3:3">
      <c r="C165" s="380"/>
    </row>
    <row r="166" spans="3:3">
      <c r="C166" s="380"/>
    </row>
    <row r="167" spans="3:3">
      <c r="C167" s="380"/>
    </row>
    <row r="168" spans="3:3">
      <c r="C168" s="380"/>
    </row>
    <row r="169" spans="3:3">
      <c r="C169" s="380"/>
    </row>
    <row r="170" spans="3:3">
      <c r="C170" s="380"/>
    </row>
  </sheetData>
  <sheetProtection sheet="1"/>
  <mergeCells count="6">
    <mergeCell ref="A4:E4"/>
    <mergeCell ref="A92:E92"/>
    <mergeCell ref="A93:B93"/>
    <mergeCell ref="A5:B5"/>
    <mergeCell ref="A2:E2"/>
    <mergeCell ref="A3:E3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K4" sqref="K4"/>
    </sheetView>
  </sheetViews>
  <sheetFormatPr defaultRowHeight="12.75"/>
  <cols>
    <col min="1" max="1" width="6.83203125" style="181" customWidth="1"/>
    <col min="2" max="2" width="42.83203125" style="54" customWidth="1"/>
    <col min="3" max="8" width="12.83203125" style="54" customWidth="1"/>
    <col min="9" max="9" width="14.33203125" style="54" customWidth="1"/>
    <col min="10" max="10" width="4.33203125" style="54" customWidth="1"/>
    <col min="11" max="16384" width="9.33203125" style="54"/>
  </cols>
  <sheetData>
    <row r="1" spans="1:10" ht="27.75" customHeight="1">
      <c r="A1" s="807" t="s">
        <v>4</v>
      </c>
      <c r="B1" s="807"/>
      <c r="C1" s="807"/>
      <c r="D1" s="807"/>
      <c r="E1" s="807"/>
      <c r="F1" s="807"/>
      <c r="G1" s="807"/>
      <c r="H1" s="807"/>
      <c r="I1" s="807"/>
      <c r="J1" s="843" t="str">
        <f ca="1">CONCATENATE("2. tájékoztató tábla ",ALAPADATOK!A7," ",ALAPADATOK!B7," ",ALAPADATOK!C7," ",ALAPADATOK!D7," ",ALAPADATOK!E7," ",ALAPADATOK!F7," ",ALAPADATOK!G7," ",ALAPADATOK!H7)</f>
        <v>2. tájékoztató tábla a … / 2019 ( … ) önkormányzati rendelethez</v>
      </c>
    </row>
    <row r="2" spans="1:10" ht="20.45" customHeight="1" thickBot="1">
      <c r="I2" s="470" t="str">
        <f ca="1">KV_1.sz.tájékoztató_t.!E5</f>
        <v/>
      </c>
      <c r="J2" s="843"/>
    </row>
    <row r="3" spans="1:10" s="471" customFormat="1" ht="26.45" customHeight="1">
      <c r="A3" s="851" t="s">
        <v>69</v>
      </c>
      <c r="B3" s="846" t="s">
        <v>85</v>
      </c>
      <c r="C3" s="851" t="s">
        <v>86</v>
      </c>
      <c r="D3" s="851" t="str">
        <f ca="1">+CONCATENATE(LEFT(KV_ÖSSZEFÜGGÉSEK!A5,4)," előtti kifizetés")</f>
        <v>2019 előtti kifizetés</v>
      </c>
      <c r="E3" s="848" t="s">
        <v>68</v>
      </c>
      <c r="F3" s="849"/>
      <c r="G3" s="849"/>
      <c r="H3" s="850"/>
      <c r="I3" s="846" t="s">
        <v>51</v>
      </c>
      <c r="J3" s="843"/>
    </row>
    <row r="4" spans="1:10" s="472" customFormat="1" ht="32.450000000000003" customHeight="1" thickBot="1">
      <c r="A4" s="852"/>
      <c r="B4" s="847"/>
      <c r="C4" s="847"/>
      <c r="D4" s="852"/>
      <c r="E4" s="266" t="str">
        <f ca="1">+CONCATENATE(LEFT(KV_ÖSSZEFÜGGÉSEK!A5,4),".")</f>
        <v>2019.</v>
      </c>
      <c r="F4" s="266" t="str">
        <f ca="1">+CONCATENATE(LEFT(KV_ÖSSZEFÜGGÉSEK!A5,4)+1,".")</f>
        <v>2020.</v>
      </c>
      <c r="G4" s="266" t="str">
        <f ca="1">+CONCATENATE(LEFT(KV_ÖSSZEFÜGGÉSEK!A5,4)+2,".")</f>
        <v>2021.</v>
      </c>
      <c r="H4" s="267" t="str">
        <f ca="1">+CONCATENATE(LEFT(KV_ÖSSZEFÜGGÉSEK!A5,4)+2,".",CHAR(10)," után")</f>
        <v>2021.
 után</v>
      </c>
      <c r="I4" s="847"/>
      <c r="J4" s="843"/>
    </row>
    <row r="5" spans="1:10" s="473" customFormat="1" ht="12.95" customHeight="1" thickBot="1">
      <c r="A5" s="268" t="s">
        <v>493</v>
      </c>
      <c r="B5" s="269" t="s">
        <v>494</v>
      </c>
      <c r="C5" s="270" t="s">
        <v>495</v>
      </c>
      <c r="D5" s="269" t="s">
        <v>497</v>
      </c>
      <c r="E5" s="268" t="s">
        <v>496</v>
      </c>
      <c r="F5" s="270" t="s">
        <v>498</v>
      </c>
      <c r="G5" s="270" t="s">
        <v>499</v>
      </c>
      <c r="H5" s="271" t="s">
        <v>500</v>
      </c>
      <c r="I5" s="272" t="s">
        <v>501</v>
      </c>
      <c r="J5" s="843"/>
    </row>
    <row r="6" spans="1:10" ht="24.75" customHeight="1" thickBot="1">
      <c r="A6" s="273" t="s">
        <v>18</v>
      </c>
      <c r="B6" s="274" t="s">
        <v>5</v>
      </c>
      <c r="C6" s="522"/>
      <c r="D6" s="523">
        <f>+D7+D8</f>
        <v>0</v>
      </c>
      <c r="E6" s="524">
        <f>+E7+E8</f>
        <v>0</v>
      </c>
      <c r="F6" s="525">
        <f>+F7+F8</f>
        <v>0</v>
      </c>
      <c r="G6" s="525">
        <f>+G7+G8</f>
        <v>0</v>
      </c>
      <c r="H6" s="526">
        <f>+H7+H8</f>
        <v>0</v>
      </c>
      <c r="I6" s="63">
        <f t="shared" ref="I6:I17" si="0">SUM(D6:H6)</f>
        <v>0</v>
      </c>
      <c r="J6" s="843"/>
    </row>
    <row r="7" spans="1:10" ht="20.100000000000001" customHeight="1">
      <c r="A7" s="275" t="s">
        <v>19</v>
      </c>
      <c r="B7" s="64" t="s">
        <v>70</v>
      </c>
      <c r="C7" s="527"/>
      <c r="D7" s="528"/>
      <c r="E7" s="529"/>
      <c r="F7" s="530"/>
      <c r="G7" s="530"/>
      <c r="H7" s="531"/>
      <c r="I7" s="276">
        <f t="shared" si="0"/>
        <v>0</v>
      </c>
      <c r="J7" s="843"/>
    </row>
    <row r="8" spans="1:10" ht="20.100000000000001" customHeight="1" thickBot="1">
      <c r="A8" s="275" t="s">
        <v>20</v>
      </c>
      <c r="B8" s="64" t="s">
        <v>70</v>
      </c>
      <c r="C8" s="527"/>
      <c r="D8" s="528"/>
      <c r="E8" s="529"/>
      <c r="F8" s="530"/>
      <c r="G8" s="530"/>
      <c r="H8" s="531"/>
      <c r="I8" s="276">
        <f t="shared" si="0"/>
        <v>0</v>
      </c>
      <c r="J8" s="843"/>
    </row>
    <row r="9" spans="1:10" ht="26.1" customHeight="1" thickBot="1">
      <c r="A9" s="273" t="s">
        <v>21</v>
      </c>
      <c r="B9" s="274" t="s">
        <v>6</v>
      </c>
      <c r="C9" s="522"/>
      <c r="D9" s="523">
        <f>+D10+D11</f>
        <v>0</v>
      </c>
      <c r="E9" s="524">
        <f>+E10+E11</f>
        <v>0</v>
      </c>
      <c r="F9" s="525">
        <f>+F10+F11</f>
        <v>0</v>
      </c>
      <c r="G9" s="525">
        <f>+G10+G11</f>
        <v>0</v>
      </c>
      <c r="H9" s="526">
        <f>+H10+H11</f>
        <v>0</v>
      </c>
      <c r="I9" s="63">
        <f t="shared" si="0"/>
        <v>0</v>
      </c>
      <c r="J9" s="843"/>
    </row>
    <row r="10" spans="1:10" ht="20.100000000000001" customHeight="1">
      <c r="A10" s="275" t="s">
        <v>22</v>
      </c>
      <c r="B10" s="64" t="s">
        <v>70</v>
      </c>
      <c r="C10" s="527"/>
      <c r="D10" s="528"/>
      <c r="E10" s="529"/>
      <c r="F10" s="530"/>
      <c r="G10" s="530"/>
      <c r="H10" s="531"/>
      <c r="I10" s="276">
        <f t="shared" si="0"/>
        <v>0</v>
      </c>
      <c r="J10" s="843"/>
    </row>
    <row r="11" spans="1:10" ht="20.100000000000001" customHeight="1" thickBot="1">
      <c r="A11" s="275" t="s">
        <v>23</v>
      </c>
      <c r="B11" s="64" t="s">
        <v>70</v>
      </c>
      <c r="C11" s="527"/>
      <c r="D11" s="528"/>
      <c r="E11" s="529"/>
      <c r="F11" s="530"/>
      <c r="G11" s="530"/>
      <c r="H11" s="531"/>
      <c r="I11" s="276">
        <f t="shared" si="0"/>
        <v>0</v>
      </c>
      <c r="J11" s="843"/>
    </row>
    <row r="12" spans="1:10" ht="20.100000000000001" customHeight="1" thickBot="1">
      <c r="A12" s="273" t="s">
        <v>24</v>
      </c>
      <c r="B12" s="274" t="s">
        <v>207</v>
      </c>
      <c r="C12" s="522"/>
      <c r="D12" s="523">
        <f>+D13</f>
        <v>0</v>
      </c>
      <c r="E12" s="524">
        <f>+E13</f>
        <v>0</v>
      </c>
      <c r="F12" s="525">
        <f>+F13</f>
        <v>0</v>
      </c>
      <c r="G12" s="525">
        <f>+G13</f>
        <v>0</v>
      </c>
      <c r="H12" s="526">
        <f>+H13</f>
        <v>0</v>
      </c>
      <c r="I12" s="63">
        <f t="shared" si="0"/>
        <v>0</v>
      </c>
      <c r="J12" s="843"/>
    </row>
    <row r="13" spans="1:10" ht="20.100000000000001" customHeight="1" thickBot="1">
      <c r="A13" s="275" t="s">
        <v>25</v>
      </c>
      <c r="B13" s="64" t="s">
        <v>70</v>
      </c>
      <c r="C13" s="527"/>
      <c r="D13" s="528"/>
      <c r="E13" s="529"/>
      <c r="F13" s="530"/>
      <c r="G13" s="530"/>
      <c r="H13" s="531"/>
      <c r="I13" s="276">
        <f t="shared" si="0"/>
        <v>0</v>
      </c>
      <c r="J13" s="843"/>
    </row>
    <row r="14" spans="1:10" ht="20.100000000000001" customHeight="1" thickBot="1">
      <c r="A14" s="273" t="s">
        <v>26</v>
      </c>
      <c r="B14" s="274" t="s">
        <v>208</v>
      </c>
      <c r="C14" s="522"/>
      <c r="D14" s="523">
        <f>+D15</f>
        <v>0</v>
      </c>
      <c r="E14" s="524">
        <f>+E15</f>
        <v>0</v>
      </c>
      <c r="F14" s="525">
        <f>+F15</f>
        <v>0</v>
      </c>
      <c r="G14" s="525">
        <f>+G15</f>
        <v>0</v>
      </c>
      <c r="H14" s="526">
        <f>+H15</f>
        <v>0</v>
      </c>
      <c r="I14" s="63">
        <f t="shared" si="0"/>
        <v>0</v>
      </c>
      <c r="J14" s="843"/>
    </row>
    <row r="15" spans="1:10" ht="20.100000000000001" customHeight="1" thickBot="1">
      <c r="A15" s="277" t="s">
        <v>27</v>
      </c>
      <c r="B15" s="65" t="s">
        <v>70</v>
      </c>
      <c r="C15" s="532"/>
      <c r="D15" s="533"/>
      <c r="E15" s="534"/>
      <c r="F15" s="535"/>
      <c r="G15" s="535"/>
      <c r="H15" s="536"/>
      <c r="I15" s="278">
        <f t="shared" si="0"/>
        <v>0</v>
      </c>
      <c r="J15" s="843"/>
    </row>
    <row r="16" spans="1:10" ht="20.100000000000001" customHeight="1" thickBot="1">
      <c r="A16" s="273" t="s">
        <v>28</v>
      </c>
      <c r="B16" s="279" t="s">
        <v>209</v>
      </c>
      <c r="C16" s="522"/>
      <c r="D16" s="523">
        <f>+D17</f>
        <v>0</v>
      </c>
      <c r="E16" s="524">
        <f>+E17</f>
        <v>0</v>
      </c>
      <c r="F16" s="525">
        <f>+F17</f>
        <v>0</v>
      </c>
      <c r="G16" s="525">
        <f>+G17</f>
        <v>0</v>
      </c>
      <c r="H16" s="526">
        <f>+H17</f>
        <v>0</v>
      </c>
      <c r="I16" s="63">
        <f t="shared" si="0"/>
        <v>0</v>
      </c>
      <c r="J16" s="843"/>
    </row>
    <row r="17" spans="1:10" ht="20.100000000000001" customHeight="1" thickBot="1">
      <c r="A17" s="280" t="s">
        <v>29</v>
      </c>
      <c r="B17" s="66" t="s">
        <v>70</v>
      </c>
      <c r="C17" s="537"/>
      <c r="D17" s="538"/>
      <c r="E17" s="539"/>
      <c r="F17" s="540"/>
      <c r="G17" s="540"/>
      <c r="H17" s="541"/>
      <c r="I17" s="281">
        <f t="shared" si="0"/>
        <v>0</v>
      </c>
      <c r="J17" s="843"/>
    </row>
    <row r="18" spans="1:10" ht="20.100000000000001" customHeight="1" thickBot="1">
      <c r="A18" s="844" t="s">
        <v>146</v>
      </c>
      <c r="B18" s="845"/>
      <c r="C18" s="542"/>
      <c r="D18" s="523">
        <f t="shared" ref="D18:I18" si="1">+D6+D9+D12+D14+D16</f>
        <v>0</v>
      </c>
      <c r="E18" s="524">
        <f t="shared" si="1"/>
        <v>0</v>
      </c>
      <c r="F18" s="525">
        <f t="shared" si="1"/>
        <v>0</v>
      </c>
      <c r="G18" s="525">
        <f t="shared" si="1"/>
        <v>0</v>
      </c>
      <c r="H18" s="526">
        <f t="shared" si="1"/>
        <v>0</v>
      </c>
      <c r="I18" s="63">
        <f t="shared" si="1"/>
        <v>0</v>
      </c>
      <c r="J18" s="843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16" zoomScale="120" zoomScaleNormal="120" workbookViewId="0">
      <selection activeCell="D19" sqref="D19"/>
    </sheetView>
  </sheetViews>
  <sheetFormatPr defaultRowHeight="12.75"/>
  <cols>
    <col min="1" max="1" width="5.83203125" style="80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659" t="str">
        <f ca="1">CONCATENATE("3. tájékoztató tábla ",ALAPADATOK!A7," ",ALAPADATOK!B7," ",ALAPADATOK!C7," ",ALAPADATOK!D7," ",ALAPADATOK!E7," ",ALAPADATOK!F7," ",ALAPADATOK!G7," ",ALAPADATOK!H7)</f>
        <v>3. tájékoztató tábla a … / 2019 ( … ) önkormányzati rendelethez</v>
      </c>
    </row>
    <row r="3" spans="1:4" ht="31.5" customHeight="1">
      <c r="B3" s="854" t="s">
        <v>7</v>
      </c>
      <c r="C3" s="854"/>
      <c r="D3" s="854"/>
    </row>
    <row r="4" spans="1:4" s="68" customFormat="1" ht="16.5" thickBot="1">
      <c r="A4" s="67"/>
      <c r="B4" s="371"/>
      <c r="D4" s="43" t="str">
        <f ca="1">KV_2.sz.tájékoztató_t.!I2</f>
        <v/>
      </c>
    </row>
    <row r="5" spans="1:4" s="70" customFormat="1" ht="48" customHeight="1" thickBot="1">
      <c r="A5" s="69" t="s">
        <v>16</v>
      </c>
      <c r="B5" s="187" t="s">
        <v>17</v>
      </c>
      <c r="C5" s="187" t="s">
        <v>71</v>
      </c>
      <c r="D5" s="188" t="s">
        <v>72</v>
      </c>
    </row>
    <row r="6" spans="1:4" s="70" customFormat="1" ht="14.1" customHeight="1" thickBot="1">
      <c r="A6" s="35" t="s">
        <v>493</v>
      </c>
      <c r="B6" s="190" t="s">
        <v>494</v>
      </c>
      <c r="C6" s="190" t="s">
        <v>495</v>
      </c>
      <c r="D6" s="191" t="s">
        <v>497</v>
      </c>
    </row>
    <row r="7" spans="1:4" ht="18" customHeight="1">
      <c r="A7" s="131" t="s">
        <v>18</v>
      </c>
      <c r="B7" s="192" t="s">
        <v>167</v>
      </c>
      <c r="C7" s="129"/>
      <c r="D7" s="71"/>
    </row>
    <row r="8" spans="1:4" ht="18" customHeight="1">
      <c r="A8" s="72" t="s">
        <v>19</v>
      </c>
      <c r="B8" s="193" t="s">
        <v>168</v>
      </c>
      <c r="C8" s="130"/>
      <c r="D8" s="74"/>
    </row>
    <row r="9" spans="1:4" ht="18" customHeight="1">
      <c r="A9" s="72" t="s">
        <v>20</v>
      </c>
      <c r="B9" s="193" t="s">
        <v>120</v>
      </c>
      <c r="C9" s="130"/>
      <c r="D9" s="74"/>
    </row>
    <row r="10" spans="1:4" ht="18" customHeight="1">
      <c r="A10" s="72" t="s">
        <v>21</v>
      </c>
      <c r="B10" s="193" t="s">
        <v>121</v>
      </c>
      <c r="C10" s="130"/>
      <c r="D10" s="74"/>
    </row>
    <row r="11" spans="1:4" ht="18" customHeight="1">
      <c r="A11" s="72" t="s">
        <v>22</v>
      </c>
      <c r="B11" s="193" t="s">
        <v>160</v>
      </c>
      <c r="C11" s="130"/>
      <c r="D11" s="74"/>
    </row>
    <row r="12" spans="1:4" ht="18" customHeight="1">
      <c r="A12" s="72" t="s">
        <v>23</v>
      </c>
      <c r="B12" s="193" t="s">
        <v>161</v>
      </c>
      <c r="C12" s="130"/>
      <c r="D12" s="74"/>
    </row>
    <row r="13" spans="1:4" ht="18" customHeight="1">
      <c r="A13" s="72" t="s">
        <v>24</v>
      </c>
      <c r="B13" s="194" t="s">
        <v>162</v>
      </c>
      <c r="C13" s="130"/>
      <c r="D13" s="74"/>
    </row>
    <row r="14" spans="1:4" ht="18" customHeight="1">
      <c r="A14" s="72" t="s">
        <v>26</v>
      </c>
      <c r="B14" s="194" t="s">
        <v>163</v>
      </c>
      <c r="C14" s="130">
        <v>73860800</v>
      </c>
      <c r="D14" s="74">
        <v>23860800</v>
      </c>
    </row>
    <row r="15" spans="1:4" ht="18" customHeight="1">
      <c r="A15" s="72" t="s">
        <v>27</v>
      </c>
      <c r="B15" s="194" t="s">
        <v>164</v>
      </c>
      <c r="C15" s="130"/>
      <c r="D15" s="74"/>
    </row>
    <row r="16" spans="1:4" ht="18" customHeight="1">
      <c r="A16" s="72" t="s">
        <v>28</v>
      </c>
      <c r="B16" s="194" t="s">
        <v>165</v>
      </c>
      <c r="C16" s="130"/>
      <c r="D16" s="74"/>
    </row>
    <row r="17" spans="1:4" ht="22.5" customHeight="1">
      <c r="A17" s="72" t="s">
        <v>29</v>
      </c>
      <c r="B17" s="194" t="s">
        <v>166</v>
      </c>
      <c r="C17" s="130"/>
      <c r="D17" s="74"/>
    </row>
    <row r="18" spans="1:4" ht="18" customHeight="1">
      <c r="A18" s="72" t="s">
        <v>30</v>
      </c>
      <c r="B18" s="193" t="s">
        <v>122</v>
      </c>
      <c r="C18" s="130"/>
      <c r="D18" s="74"/>
    </row>
    <row r="19" spans="1:4" ht="18" customHeight="1">
      <c r="A19" s="72" t="s">
        <v>31</v>
      </c>
      <c r="B19" s="193" t="s">
        <v>9</v>
      </c>
      <c r="C19" s="130">
        <v>278993000</v>
      </c>
      <c r="D19" s="74">
        <v>208193000</v>
      </c>
    </row>
    <row r="20" spans="1:4" ht="18" customHeight="1">
      <c r="A20" s="72" t="s">
        <v>32</v>
      </c>
      <c r="B20" s="193" t="s">
        <v>8</v>
      </c>
      <c r="C20" s="130"/>
      <c r="D20" s="74"/>
    </row>
    <row r="21" spans="1:4" ht="18" customHeight="1">
      <c r="A21" s="72" t="s">
        <v>33</v>
      </c>
      <c r="B21" s="193" t="s">
        <v>123</v>
      </c>
      <c r="C21" s="130"/>
      <c r="D21" s="74"/>
    </row>
    <row r="22" spans="1:4" ht="18" customHeight="1">
      <c r="A22" s="72" t="s">
        <v>34</v>
      </c>
      <c r="B22" s="193" t="s">
        <v>124</v>
      </c>
      <c r="C22" s="130"/>
      <c r="D22" s="74"/>
    </row>
    <row r="23" spans="1:4" ht="18" customHeight="1">
      <c r="A23" s="72" t="s">
        <v>35</v>
      </c>
      <c r="B23" s="120"/>
      <c r="C23" s="73"/>
      <c r="D23" s="74"/>
    </row>
    <row r="24" spans="1:4" ht="18" customHeight="1">
      <c r="A24" s="72" t="s">
        <v>36</v>
      </c>
      <c r="B24" s="75"/>
      <c r="C24" s="73"/>
      <c r="D24" s="74"/>
    </row>
    <row r="25" spans="1:4" ht="18" customHeight="1">
      <c r="A25" s="72" t="s">
        <v>37</v>
      </c>
      <c r="B25" s="75"/>
      <c r="C25" s="73"/>
      <c r="D25" s="74"/>
    </row>
    <row r="26" spans="1:4" ht="18" customHeight="1">
      <c r="A26" s="72" t="s">
        <v>38</v>
      </c>
      <c r="B26" s="75"/>
      <c r="C26" s="73"/>
      <c r="D26" s="74"/>
    </row>
    <row r="27" spans="1:4" ht="18" customHeight="1">
      <c r="A27" s="72" t="s">
        <v>39</v>
      </c>
      <c r="B27" s="75"/>
      <c r="C27" s="73"/>
      <c r="D27" s="74"/>
    </row>
    <row r="28" spans="1:4" ht="18" customHeight="1">
      <c r="A28" s="72" t="s">
        <v>40</v>
      </c>
      <c r="B28" s="75"/>
      <c r="C28" s="73"/>
      <c r="D28" s="74"/>
    </row>
    <row r="29" spans="1:4" ht="18" customHeight="1">
      <c r="A29" s="72" t="s">
        <v>41</v>
      </c>
      <c r="B29" s="75"/>
      <c r="C29" s="73"/>
      <c r="D29" s="74"/>
    </row>
    <row r="30" spans="1:4" ht="18" customHeight="1">
      <c r="A30" s="72" t="s">
        <v>42</v>
      </c>
      <c r="B30" s="75"/>
      <c r="C30" s="73"/>
      <c r="D30" s="74"/>
    </row>
    <row r="31" spans="1:4" ht="18" customHeight="1" thickBot="1">
      <c r="A31" s="132" t="s">
        <v>43</v>
      </c>
      <c r="B31" s="76"/>
      <c r="C31" s="77"/>
      <c r="D31" s="78"/>
    </row>
    <row r="32" spans="1:4" ht="18" customHeight="1" thickBot="1">
      <c r="A32" s="36" t="s">
        <v>44</v>
      </c>
      <c r="B32" s="198" t="s">
        <v>53</v>
      </c>
      <c r="C32" s="199">
        <f>+C7+C8+C9+C10+C11+C18+C19+C20+C21+C22+C23+C24+C25+C26+C27+C28+C29+C30+C31</f>
        <v>278993000</v>
      </c>
      <c r="D32" s="200">
        <f>+D7+D8+D9+D10+D11+D18+D19+D20+D21+D22+D23+D24+D25+D26+D27+D28+D29+D30+D31</f>
        <v>208193000</v>
      </c>
    </row>
    <row r="33" spans="1:4" ht="8.4499999999999993" customHeight="1">
      <c r="A33" s="79"/>
      <c r="B33" s="853"/>
      <c r="C33" s="853"/>
      <c r="D33" s="853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zoomScale="120" zoomScaleNormal="120" workbookViewId="0">
      <selection activeCell="Q6" sqref="Q6"/>
    </sheetView>
  </sheetViews>
  <sheetFormatPr defaultRowHeight="15.75"/>
  <cols>
    <col min="1" max="1" width="4.83203125" style="96" customWidth="1"/>
    <col min="2" max="2" width="31.1640625" style="109" customWidth="1"/>
    <col min="3" max="4" width="9" style="109" customWidth="1"/>
    <col min="5" max="5" width="9.5" style="109" customWidth="1"/>
    <col min="6" max="6" width="8.83203125" style="109" customWidth="1"/>
    <col min="7" max="7" width="8.6640625" style="109" customWidth="1"/>
    <col min="8" max="8" width="8.83203125" style="109" customWidth="1"/>
    <col min="9" max="9" width="8.1640625" style="109" customWidth="1"/>
    <col min="10" max="14" width="9.5" style="109" customWidth="1"/>
    <col min="15" max="15" width="12.6640625" style="96" customWidth="1"/>
    <col min="16" max="16384" width="9.33203125" style="109"/>
  </cols>
  <sheetData>
    <row r="1" spans="1:17">
      <c r="M1" s="651"/>
      <c r="N1" s="589"/>
      <c r="O1" s="659" t="str">
        <f ca="1">CONCATENATE("4. tájékoztató tábla ",ALAPADATOK!A7," ",ALAPADATOK!B7," ",ALAPADATOK!C7," ",ALAPADATOK!D7," ",ALAPADATOK!E7," ",ALAPADATOK!F7," ",ALAPADATOK!G7," ",ALAPADATOK!H7)</f>
        <v>4. tájékoztató tábla a … / 2019 ( … ) önkormányzati rendelethez</v>
      </c>
    </row>
    <row r="2" spans="1:17" ht="31.5" customHeight="1">
      <c r="A2" s="858" t="str">
        <f ca="1">+CONCATENATE("Előirányzat-felhasználási terv",CHAR(10),LEFT(KV_ÖSSZEFÜGGÉSEK!A5,4),". évre")</f>
        <v>Előirányzat-felhasználási terv
2019. évre</v>
      </c>
      <c r="B2" s="859"/>
      <c r="C2" s="859"/>
      <c r="D2" s="859"/>
      <c r="E2" s="859"/>
      <c r="F2" s="859"/>
      <c r="G2" s="859"/>
      <c r="H2" s="859"/>
      <c r="I2" s="859"/>
      <c r="J2" s="859"/>
      <c r="K2" s="859"/>
      <c r="L2" s="859"/>
      <c r="M2" s="859"/>
      <c r="N2" s="859"/>
      <c r="O2" s="859"/>
    </row>
    <row r="3" spans="1:17" ht="16.5" thickBot="1">
      <c r="O3" s="4" t="str">
        <f ca="1">KV_3.sz.tájékoztató_t.!D4</f>
        <v/>
      </c>
    </row>
    <row r="4" spans="1:17" s="96" customFormat="1" ht="26.1" customHeight="1" thickBot="1">
      <c r="A4" s="93" t="s">
        <v>16</v>
      </c>
      <c r="B4" s="94" t="s">
        <v>61</v>
      </c>
      <c r="C4" s="94" t="s">
        <v>73</v>
      </c>
      <c r="D4" s="94" t="s">
        <v>74</v>
      </c>
      <c r="E4" s="94" t="s">
        <v>75</v>
      </c>
      <c r="F4" s="94" t="s">
        <v>76</v>
      </c>
      <c r="G4" s="94" t="s">
        <v>77</v>
      </c>
      <c r="H4" s="94" t="s">
        <v>78</v>
      </c>
      <c r="I4" s="94" t="s">
        <v>79</v>
      </c>
      <c r="J4" s="94" t="s">
        <v>80</v>
      </c>
      <c r="K4" s="94" t="s">
        <v>81</v>
      </c>
      <c r="L4" s="94" t="s">
        <v>82</v>
      </c>
      <c r="M4" s="94" t="s">
        <v>83</v>
      </c>
      <c r="N4" s="94" t="s">
        <v>84</v>
      </c>
      <c r="O4" s="95" t="s">
        <v>53</v>
      </c>
    </row>
    <row r="5" spans="1:17" s="98" customFormat="1" ht="15.2" customHeight="1" thickBot="1">
      <c r="A5" s="97" t="s">
        <v>18</v>
      </c>
      <c r="B5" s="855" t="s">
        <v>56</v>
      </c>
      <c r="C5" s="856"/>
      <c r="D5" s="856"/>
      <c r="E5" s="856"/>
      <c r="F5" s="856"/>
      <c r="G5" s="856"/>
      <c r="H5" s="856"/>
      <c r="I5" s="856"/>
      <c r="J5" s="856"/>
      <c r="K5" s="856"/>
      <c r="L5" s="856"/>
      <c r="M5" s="856"/>
      <c r="N5" s="856"/>
      <c r="O5" s="857"/>
    </row>
    <row r="6" spans="1:17" s="98" customFormat="1" ht="22.5">
      <c r="A6" s="99" t="s">
        <v>19</v>
      </c>
      <c r="B6" s="474" t="s">
        <v>374</v>
      </c>
      <c r="C6" s="543"/>
      <c r="D6" s="543"/>
      <c r="E6" s="543"/>
      <c r="F6" s="543"/>
      <c r="G6" s="543"/>
      <c r="H6" s="543"/>
      <c r="I6" s="543"/>
      <c r="J6" s="543"/>
      <c r="K6" s="543"/>
      <c r="L6" s="543"/>
      <c r="M6" s="543"/>
      <c r="N6" s="543"/>
      <c r="O6" s="100">
        <f t="shared" ref="O6:O26" si="0">SUM(C6:N6)</f>
        <v>0</v>
      </c>
      <c r="Q6" s="655"/>
    </row>
    <row r="7" spans="1:17" s="103" customFormat="1" ht="22.5">
      <c r="A7" s="101" t="s">
        <v>20</v>
      </c>
      <c r="B7" s="284" t="s">
        <v>419</v>
      </c>
      <c r="C7" s="544"/>
      <c r="D7" s="544"/>
      <c r="E7" s="544"/>
      <c r="F7" s="544"/>
      <c r="G7" s="544"/>
      <c r="H7" s="544"/>
      <c r="I7" s="544"/>
      <c r="J7" s="544"/>
      <c r="K7" s="544"/>
      <c r="L7" s="544"/>
      <c r="M7" s="544"/>
      <c r="N7" s="544"/>
      <c r="O7" s="102">
        <f t="shared" si="0"/>
        <v>0</v>
      </c>
    </row>
    <row r="8" spans="1:17" s="103" customFormat="1" ht="22.5">
      <c r="A8" s="101" t="s">
        <v>21</v>
      </c>
      <c r="B8" s="283" t="s">
        <v>420</v>
      </c>
      <c r="C8" s="545"/>
      <c r="D8" s="545"/>
      <c r="E8" s="545"/>
      <c r="F8" s="545"/>
      <c r="G8" s="545"/>
      <c r="H8" s="545"/>
      <c r="I8" s="545"/>
      <c r="J8" s="545"/>
      <c r="K8" s="545"/>
      <c r="L8" s="545"/>
      <c r="M8" s="545"/>
      <c r="N8" s="545"/>
      <c r="O8" s="104">
        <f t="shared" si="0"/>
        <v>0</v>
      </c>
    </row>
    <row r="9" spans="1:17" s="103" customFormat="1" ht="14.1" customHeight="1">
      <c r="A9" s="101" t="s">
        <v>22</v>
      </c>
      <c r="B9" s="282" t="s">
        <v>174</v>
      </c>
      <c r="C9" s="544"/>
      <c r="D9" s="544"/>
      <c r="E9" s="544"/>
      <c r="F9" s="544"/>
      <c r="G9" s="544"/>
      <c r="H9" s="544"/>
      <c r="I9" s="544"/>
      <c r="J9" s="544"/>
      <c r="K9" s="544"/>
      <c r="L9" s="544"/>
      <c r="M9" s="544"/>
      <c r="N9" s="544"/>
      <c r="O9" s="102">
        <f t="shared" si="0"/>
        <v>0</v>
      </c>
    </row>
    <row r="10" spans="1:17" s="103" customFormat="1" ht="14.1" customHeight="1">
      <c r="A10" s="101" t="s">
        <v>23</v>
      </c>
      <c r="B10" s="282" t="s">
        <v>421</v>
      </c>
      <c r="C10" s="544"/>
      <c r="D10" s="544"/>
      <c r="E10" s="544"/>
      <c r="F10" s="544"/>
      <c r="G10" s="544"/>
      <c r="H10" s="544"/>
      <c r="I10" s="544"/>
      <c r="J10" s="544"/>
      <c r="K10" s="544"/>
      <c r="L10" s="544"/>
      <c r="M10" s="544"/>
      <c r="N10" s="544"/>
      <c r="O10" s="102">
        <f t="shared" si="0"/>
        <v>0</v>
      </c>
    </row>
    <row r="11" spans="1:17" s="103" customFormat="1" ht="14.1" customHeight="1">
      <c r="A11" s="101" t="s">
        <v>24</v>
      </c>
      <c r="B11" s="282" t="s">
        <v>10</v>
      </c>
      <c r="C11" s="544"/>
      <c r="D11" s="544"/>
      <c r="E11" s="544"/>
      <c r="F11" s="544"/>
      <c r="G11" s="544"/>
      <c r="H11" s="544"/>
      <c r="I11" s="544"/>
      <c r="J11" s="544"/>
      <c r="K11" s="544"/>
      <c r="L11" s="544"/>
      <c r="M11" s="544"/>
      <c r="N11" s="544"/>
      <c r="O11" s="102">
        <f t="shared" si="0"/>
        <v>0</v>
      </c>
    </row>
    <row r="12" spans="1:17" s="103" customFormat="1" ht="14.1" customHeight="1">
      <c r="A12" s="101" t="s">
        <v>25</v>
      </c>
      <c r="B12" s="282" t="s">
        <v>376</v>
      </c>
      <c r="C12" s="544"/>
      <c r="D12" s="544"/>
      <c r="E12" s="544"/>
      <c r="F12" s="544"/>
      <c r="G12" s="544"/>
      <c r="H12" s="544"/>
      <c r="I12" s="544"/>
      <c r="J12" s="544"/>
      <c r="K12" s="544"/>
      <c r="L12" s="544"/>
      <c r="M12" s="544"/>
      <c r="N12" s="544"/>
      <c r="O12" s="102">
        <f t="shared" si="0"/>
        <v>0</v>
      </c>
    </row>
    <row r="13" spans="1:17" s="103" customFormat="1" ht="22.5">
      <c r="A13" s="101" t="s">
        <v>26</v>
      </c>
      <c r="B13" s="284" t="s">
        <v>407</v>
      </c>
      <c r="C13" s="544"/>
      <c r="D13" s="544"/>
      <c r="E13" s="544"/>
      <c r="F13" s="544"/>
      <c r="G13" s="544"/>
      <c r="H13" s="544"/>
      <c r="I13" s="544"/>
      <c r="J13" s="544"/>
      <c r="K13" s="544"/>
      <c r="L13" s="544"/>
      <c r="M13" s="544"/>
      <c r="N13" s="544"/>
      <c r="O13" s="102">
        <f t="shared" si="0"/>
        <v>0</v>
      </c>
    </row>
    <row r="14" spans="1:17" s="103" customFormat="1" ht="14.1" customHeight="1" thickBot="1">
      <c r="A14" s="101" t="s">
        <v>27</v>
      </c>
      <c r="B14" s="282" t="s">
        <v>11</v>
      </c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544"/>
      <c r="N14" s="544"/>
      <c r="O14" s="102">
        <f t="shared" si="0"/>
        <v>0</v>
      </c>
    </row>
    <row r="15" spans="1:17" s="98" customFormat="1" ht="15.95" customHeight="1" thickBot="1">
      <c r="A15" s="97" t="s">
        <v>28</v>
      </c>
      <c r="B15" s="37" t="s">
        <v>109</v>
      </c>
      <c r="C15" s="546">
        <f t="shared" ref="C15:N15" si="1">SUM(C6:C14)</f>
        <v>0</v>
      </c>
      <c r="D15" s="546">
        <f t="shared" si="1"/>
        <v>0</v>
      </c>
      <c r="E15" s="546">
        <f t="shared" si="1"/>
        <v>0</v>
      </c>
      <c r="F15" s="546">
        <f t="shared" si="1"/>
        <v>0</v>
      </c>
      <c r="G15" s="546">
        <f t="shared" si="1"/>
        <v>0</v>
      </c>
      <c r="H15" s="546">
        <f t="shared" si="1"/>
        <v>0</v>
      </c>
      <c r="I15" s="546">
        <f t="shared" si="1"/>
        <v>0</v>
      </c>
      <c r="J15" s="546">
        <f t="shared" si="1"/>
        <v>0</v>
      </c>
      <c r="K15" s="546">
        <f t="shared" si="1"/>
        <v>0</v>
      </c>
      <c r="L15" s="546">
        <f t="shared" si="1"/>
        <v>0</v>
      </c>
      <c r="M15" s="546">
        <f t="shared" si="1"/>
        <v>0</v>
      </c>
      <c r="N15" s="546">
        <f t="shared" si="1"/>
        <v>0</v>
      </c>
      <c r="O15" s="105">
        <f>SUM(C15:N15)</f>
        <v>0</v>
      </c>
    </row>
    <row r="16" spans="1:17" s="98" customFormat="1" ht="15.2" customHeight="1" thickBot="1">
      <c r="A16" s="97" t="s">
        <v>29</v>
      </c>
      <c r="B16" s="855" t="s">
        <v>57</v>
      </c>
      <c r="C16" s="856"/>
      <c r="D16" s="856"/>
      <c r="E16" s="856"/>
      <c r="F16" s="856"/>
      <c r="G16" s="856"/>
      <c r="H16" s="856"/>
      <c r="I16" s="856"/>
      <c r="J16" s="856"/>
      <c r="K16" s="856"/>
      <c r="L16" s="856"/>
      <c r="M16" s="856"/>
      <c r="N16" s="856"/>
      <c r="O16" s="857"/>
    </row>
    <row r="17" spans="1:15" s="103" customFormat="1" ht="14.1" customHeight="1">
      <c r="A17" s="106" t="s">
        <v>30</v>
      </c>
      <c r="B17" s="285" t="s">
        <v>62</v>
      </c>
      <c r="C17" s="545"/>
      <c r="D17" s="545"/>
      <c r="E17" s="545"/>
      <c r="F17" s="545"/>
      <c r="G17" s="545"/>
      <c r="H17" s="545"/>
      <c r="I17" s="545"/>
      <c r="J17" s="545"/>
      <c r="K17" s="545"/>
      <c r="L17" s="545"/>
      <c r="M17" s="545"/>
      <c r="N17" s="545"/>
      <c r="O17" s="104">
        <f t="shared" si="0"/>
        <v>0</v>
      </c>
    </row>
    <row r="18" spans="1:15" s="103" customFormat="1" ht="27.2" customHeight="1">
      <c r="A18" s="101" t="s">
        <v>31</v>
      </c>
      <c r="B18" s="284" t="s">
        <v>183</v>
      </c>
      <c r="C18" s="544"/>
      <c r="D18" s="544"/>
      <c r="E18" s="544"/>
      <c r="F18" s="544"/>
      <c r="G18" s="544"/>
      <c r="H18" s="544"/>
      <c r="I18" s="544"/>
      <c r="J18" s="544"/>
      <c r="K18" s="544"/>
      <c r="L18" s="544"/>
      <c r="M18" s="544"/>
      <c r="N18" s="544"/>
      <c r="O18" s="102">
        <f t="shared" si="0"/>
        <v>0</v>
      </c>
    </row>
    <row r="19" spans="1:15" s="103" customFormat="1" ht="14.1" customHeight="1">
      <c r="A19" s="101" t="s">
        <v>32</v>
      </c>
      <c r="B19" s="282" t="s">
        <v>140</v>
      </c>
      <c r="C19" s="544"/>
      <c r="D19" s="544"/>
      <c r="E19" s="544"/>
      <c r="F19" s="544"/>
      <c r="G19" s="544"/>
      <c r="H19" s="544"/>
      <c r="I19" s="544"/>
      <c r="J19" s="544"/>
      <c r="K19" s="544"/>
      <c r="L19" s="544"/>
      <c r="M19" s="544"/>
      <c r="N19" s="544"/>
      <c r="O19" s="102">
        <f t="shared" si="0"/>
        <v>0</v>
      </c>
    </row>
    <row r="20" spans="1:15" s="103" customFormat="1" ht="14.1" customHeight="1">
      <c r="A20" s="101" t="s">
        <v>33</v>
      </c>
      <c r="B20" s="282" t="s">
        <v>184</v>
      </c>
      <c r="C20" s="544"/>
      <c r="D20" s="544"/>
      <c r="E20" s="544"/>
      <c r="F20" s="544"/>
      <c r="G20" s="544"/>
      <c r="H20" s="544"/>
      <c r="I20" s="544"/>
      <c r="J20" s="544"/>
      <c r="K20" s="544"/>
      <c r="L20" s="544"/>
      <c r="M20" s="544"/>
      <c r="N20" s="544"/>
      <c r="O20" s="102">
        <f t="shared" si="0"/>
        <v>0</v>
      </c>
    </row>
    <row r="21" spans="1:15" s="103" customFormat="1" ht="14.1" customHeight="1">
      <c r="A21" s="101" t="s">
        <v>34</v>
      </c>
      <c r="B21" s="282" t="s">
        <v>12</v>
      </c>
      <c r="C21" s="544"/>
      <c r="D21" s="544"/>
      <c r="E21" s="544"/>
      <c r="F21" s="544"/>
      <c r="G21" s="544"/>
      <c r="H21" s="544"/>
      <c r="I21" s="544"/>
      <c r="J21" s="544"/>
      <c r="K21" s="544"/>
      <c r="L21" s="544"/>
      <c r="M21" s="544"/>
      <c r="N21" s="544"/>
      <c r="O21" s="102">
        <f t="shared" si="0"/>
        <v>0</v>
      </c>
    </row>
    <row r="22" spans="1:15" s="103" customFormat="1" ht="14.1" customHeight="1">
      <c r="A22" s="101" t="s">
        <v>35</v>
      </c>
      <c r="B22" s="282" t="s">
        <v>230</v>
      </c>
      <c r="C22" s="544"/>
      <c r="D22" s="544"/>
      <c r="E22" s="544"/>
      <c r="F22" s="544"/>
      <c r="G22" s="544"/>
      <c r="H22" s="544"/>
      <c r="I22" s="544"/>
      <c r="J22" s="544"/>
      <c r="K22" s="544"/>
      <c r="L22" s="544"/>
      <c r="M22" s="544"/>
      <c r="N22" s="544"/>
      <c r="O22" s="102">
        <f t="shared" si="0"/>
        <v>0</v>
      </c>
    </row>
    <row r="23" spans="1:15" s="103" customFormat="1">
      <c r="A23" s="101" t="s">
        <v>36</v>
      </c>
      <c r="B23" s="284" t="s">
        <v>187</v>
      </c>
      <c r="C23" s="544"/>
      <c r="D23" s="544"/>
      <c r="E23" s="544"/>
      <c r="F23" s="544"/>
      <c r="G23" s="544"/>
      <c r="H23" s="544"/>
      <c r="I23" s="544"/>
      <c r="J23" s="544"/>
      <c r="K23" s="544"/>
      <c r="L23" s="544"/>
      <c r="M23" s="544"/>
      <c r="N23" s="544"/>
      <c r="O23" s="102">
        <f t="shared" si="0"/>
        <v>0</v>
      </c>
    </row>
    <row r="24" spans="1:15" s="103" customFormat="1" ht="14.1" customHeight="1">
      <c r="A24" s="101" t="s">
        <v>37</v>
      </c>
      <c r="B24" s="282" t="s">
        <v>232</v>
      </c>
      <c r="C24" s="544"/>
      <c r="D24" s="544"/>
      <c r="E24" s="544"/>
      <c r="F24" s="544"/>
      <c r="G24" s="544"/>
      <c r="H24" s="544"/>
      <c r="I24" s="544"/>
      <c r="J24" s="544"/>
      <c r="K24" s="544"/>
      <c r="L24" s="544"/>
      <c r="M24" s="544"/>
      <c r="N24" s="544"/>
      <c r="O24" s="102">
        <f t="shared" si="0"/>
        <v>0</v>
      </c>
    </row>
    <row r="25" spans="1:15" s="103" customFormat="1" ht="14.1" customHeight="1" thickBot="1">
      <c r="A25" s="101" t="s">
        <v>38</v>
      </c>
      <c r="B25" s="282" t="s">
        <v>13</v>
      </c>
      <c r="C25" s="544"/>
      <c r="D25" s="544"/>
      <c r="E25" s="544"/>
      <c r="F25" s="544"/>
      <c r="G25" s="544"/>
      <c r="H25" s="544"/>
      <c r="I25" s="544"/>
      <c r="J25" s="544"/>
      <c r="K25" s="544"/>
      <c r="L25" s="544"/>
      <c r="M25" s="544"/>
      <c r="N25" s="544"/>
      <c r="O25" s="102">
        <f t="shared" si="0"/>
        <v>0</v>
      </c>
    </row>
    <row r="26" spans="1:15" s="98" customFormat="1" ht="15.95" customHeight="1" thickBot="1">
      <c r="A26" s="107" t="s">
        <v>39</v>
      </c>
      <c r="B26" s="37" t="s">
        <v>110</v>
      </c>
      <c r="C26" s="546">
        <f t="shared" ref="C26:N26" si="2">SUM(C17:C25)</f>
        <v>0</v>
      </c>
      <c r="D26" s="546">
        <f t="shared" si="2"/>
        <v>0</v>
      </c>
      <c r="E26" s="546">
        <f t="shared" si="2"/>
        <v>0</v>
      </c>
      <c r="F26" s="546">
        <f t="shared" si="2"/>
        <v>0</v>
      </c>
      <c r="G26" s="546">
        <f t="shared" si="2"/>
        <v>0</v>
      </c>
      <c r="H26" s="546">
        <f t="shared" si="2"/>
        <v>0</v>
      </c>
      <c r="I26" s="546">
        <f t="shared" si="2"/>
        <v>0</v>
      </c>
      <c r="J26" s="546">
        <f t="shared" si="2"/>
        <v>0</v>
      </c>
      <c r="K26" s="546">
        <f t="shared" si="2"/>
        <v>0</v>
      </c>
      <c r="L26" s="546">
        <f t="shared" si="2"/>
        <v>0</v>
      </c>
      <c r="M26" s="546">
        <f t="shared" si="2"/>
        <v>0</v>
      </c>
      <c r="N26" s="546">
        <f t="shared" si="2"/>
        <v>0</v>
      </c>
      <c r="O26" s="105">
        <f t="shared" si="0"/>
        <v>0</v>
      </c>
    </row>
    <row r="27" spans="1:15" ht="16.5" thickBot="1">
      <c r="A27" s="107" t="s">
        <v>40</v>
      </c>
      <c r="B27" s="286" t="s">
        <v>111</v>
      </c>
      <c r="C27" s="547">
        <f t="shared" ref="C27:O27" si="3">C15-C26</f>
        <v>0</v>
      </c>
      <c r="D27" s="547">
        <f t="shared" si="3"/>
        <v>0</v>
      </c>
      <c r="E27" s="547">
        <f t="shared" si="3"/>
        <v>0</v>
      </c>
      <c r="F27" s="547">
        <f t="shared" si="3"/>
        <v>0</v>
      </c>
      <c r="G27" s="547">
        <f t="shared" si="3"/>
        <v>0</v>
      </c>
      <c r="H27" s="547">
        <f t="shared" si="3"/>
        <v>0</v>
      </c>
      <c r="I27" s="547">
        <f t="shared" si="3"/>
        <v>0</v>
      </c>
      <c r="J27" s="547">
        <f t="shared" si="3"/>
        <v>0</v>
      </c>
      <c r="K27" s="547">
        <f t="shared" si="3"/>
        <v>0</v>
      </c>
      <c r="L27" s="547">
        <f t="shared" si="3"/>
        <v>0</v>
      </c>
      <c r="M27" s="547">
        <f t="shared" si="3"/>
        <v>0</v>
      </c>
      <c r="N27" s="547">
        <f t="shared" si="3"/>
        <v>0</v>
      </c>
      <c r="O27" s="108">
        <f t="shared" si="3"/>
        <v>0</v>
      </c>
    </row>
    <row r="28" spans="1:15">
      <c r="A28" s="110"/>
    </row>
    <row r="29" spans="1:15">
      <c r="B29" s="111"/>
      <c r="C29" s="112"/>
      <c r="D29" s="112"/>
      <c r="O29" s="109"/>
    </row>
    <row r="30" spans="1:15">
      <c r="O30" s="109"/>
    </row>
    <row r="31" spans="1:15">
      <c r="O31" s="109"/>
    </row>
    <row r="32" spans="1:15">
      <c r="O32" s="109"/>
    </row>
    <row r="33" spans="15:15">
      <c r="O33" s="109"/>
    </row>
    <row r="34" spans="15:15">
      <c r="O34" s="109"/>
    </row>
    <row r="35" spans="15:15">
      <c r="O35" s="109"/>
    </row>
    <row r="36" spans="15:15">
      <c r="O36" s="109"/>
    </row>
    <row r="37" spans="15:15">
      <c r="O37" s="109"/>
    </row>
    <row r="38" spans="15:15">
      <c r="O38" s="109"/>
    </row>
    <row r="39" spans="15:15">
      <c r="O39" s="109"/>
    </row>
    <row r="40" spans="15:15">
      <c r="O40" s="109"/>
    </row>
    <row r="41" spans="15:15">
      <c r="O41" s="109"/>
    </row>
    <row r="42" spans="15:15">
      <c r="O42" s="109"/>
    </row>
    <row r="43" spans="15:15">
      <c r="O43" s="109"/>
    </row>
    <row r="44" spans="15:15">
      <c r="O44" s="109"/>
    </row>
    <row r="45" spans="15:15">
      <c r="O45" s="109"/>
    </row>
    <row r="46" spans="15:15">
      <c r="O46" s="109"/>
    </row>
    <row r="47" spans="15:15">
      <c r="O47" s="109"/>
    </row>
    <row r="48" spans="15:15">
      <c r="O48" s="109"/>
    </row>
    <row r="49" spans="15:15">
      <c r="O49" s="109"/>
    </row>
    <row r="50" spans="15:15">
      <c r="O50" s="109"/>
    </row>
    <row r="51" spans="15:15">
      <c r="O51" s="109"/>
    </row>
    <row r="52" spans="15:15">
      <c r="O52" s="109"/>
    </row>
    <row r="53" spans="15:15">
      <c r="O53" s="109"/>
    </row>
    <row r="54" spans="15:15">
      <c r="O54" s="109"/>
    </row>
    <row r="55" spans="15:15">
      <c r="O55" s="109"/>
    </row>
    <row r="56" spans="15:15">
      <c r="O56" s="109"/>
    </row>
    <row r="57" spans="15:15">
      <c r="O57" s="109"/>
    </row>
    <row r="58" spans="15:15">
      <c r="O58" s="109"/>
    </row>
    <row r="59" spans="15:15">
      <c r="O59" s="109"/>
    </row>
    <row r="60" spans="15:15">
      <c r="O60" s="109"/>
    </row>
    <row r="61" spans="15:15">
      <c r="O61" s="109"/>
    </row>
    <row r="62" spans="15:15">
      <c r="O62" s="109"/>
    </row>
    <row r="63" spans="15:15">
      <c r="O63" s="109"/>
    </row>
    <row r="64" spans="15:15">
      <c r="O64" s="109"/>
    </row>
    <row r="65" spans="15:15">
      <c r="O65" s="109"/>
    </row>
    <row r="66" spans="15:15">
      <c r="O66" s="109"/>
    </row>
    <row r="67" spans="15:15">
      <c r="O67" s="109"/>
    </row>
    <row r="68" spans="15:15">
      <c r="O68" s="109"/>
    </row>
    <row r="69" spans="15:15">
      <c r="O69" s="109"/>
    </row>
    <row r="70" spans="15:15">
      <c r="O70" s="109"/>
    </row>
    <row r="71" spans="15:15">
      <c r="O71" s="109"/>
    </row>
    <row r="72" spans="15:15">
      <c r="O72" s="109"/>
    </row>
    <row r="73" spans="15:15">
      <c r="O73" s="109"/>
    </row>
    <row r="74" spans="15:15">
      <c r="O74" s="109"/>
    </row>
    <row r="75" spans="15:15">
      <c r="O75" s="109"/>
    </row>
    <row r="76" spans="15:15">
      <c r="O76" s="109"/>
    </row>
    <row r="77" spans="15:15">
      <c r="O77" s="109"/>
    </row>
    <row r="78" spans="15:15">
      <c r="O78" s="109"/>
    </row>
    <row r="79" spans="15:15">
      <c r="O79" s="109"/>
    </row>
    <row r="80" spans="15:15">
      <c r="O80" s="109"/>
    </row>
    <row r="81" spans="15:15">
      <c r="O81" s="109"/>
    </row>
    <row r="82" spans="15:15">
      <c r="O82" s="109"/>
    </row>
  </sheetData>
  <sheetProtection sheet="1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26"/>
  <sheetViews>
    <sheetView zoomScale="120" zoomScaleNormal="120" zoomScalePageLayoutView="120" workbookViewId="0">
      <selection activeCell="B13" sqref="B13"/>
    </sheetView>
  </sheetViews>
  <sheetFormatPr defaultRowHeight="12.75"/>
  <cols>
    <col min="1" max="1" width="13.83203125" style="46" customWidth="1"/>
    <col min="2" max="2" width="88.6640625" style="46" customWidth="1"/>
    <col min="3" max="3" width="16.83203125" style="46" customWidth="1"/>
    <col min="4" max="4" width="4.83203125" style="687" customWidth="1"/>
    <col min="5" max="16384" width="9.33203125" style="46"/>
  </cols>
  <sheetData>
    <row r="1" spans="1:8" ht="47.25" customHeight="1">
      <c r="B1" s="860" t="str">
        <f ca="1"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860"/>
      <c r="D1" s="861" t="str">
        <f ca="1">CONCATENATE("5. tájékoztató tábla ",ALAPADATOK!A7," ",ALAPADATOK!B7," ",ALAPADATOK!C7," ",ALAPADATOK!D7," ",ALAPADATOK!E7," ",ALAPADATOK!F7," ",ALAPADATOK!G7," ",ALAPADATOK!H7)</f>
        <v>5. tájékoztató tábla a … / 2019 ( … ) önkormányzati rendelethez</v>
      </c>
    </row>
    <row r="2" spans="1:8" ht="22.5" customHeight="1" thickBot="1">
      <c r="B2" s="373"/>
      <c r="C2" s="680" t="s">
        <v>684</v>
      </c>
      <c r="D2" s="861"/>
    </row>
    <row r="3" spans="1:8" s="47" customFormat="1" ht="54" customHeight="1" thickBot="1">
      <c r="A3" s="681" t="s">
        <v>686</v>
      </c>
      <c r="B3" s="288" t="s">
        <v>52</v>
      </c>
      <c r="C3" s="663" t="str">
        <f ca="1">+CONCATENATE(LEFT(KV_ÖSSZEFÜGGÉSEK!A5,4),". évi tervezett támogatás összesen")</f>
        <v>2019. évi tervezett támogatás összesen</v>
      </c>
      <c r="D3" s="861"/>
      <c r="H3" s="659"/>
    </row>
    <row r="4" spans="1:8" s="48" customFormat="1" ht="13.5" thickBot="1">
      <c r="A4" s="682" t="s">
        <v>493</v>
      </c>
      <c r="B4" s="179" t="s">
        <v>494</v>
      </c>
      <c r="C4" s="180" t="s">
        <v>495</v>
      </c>
      <c r="D4" s="861"/>
    </row>
    <row r="5" spans="1:8">
      <c r="A5" s="683"/>
      <c r="B5" s="113"/>
      <c r="C5" s="403"/>
      <c r="D5" s="861"/>
    </row>
    <row r="6" spans="1:8" ht="12.75" customHeight="1">
      <c r="A6" s="684"/>
      <c r="B6" s="114"/>
      <c r="C6" s="403"/>
      <c r="D6" s="861"/>
    </row>
    <row r="7" spans="1:8">
      <c r="A7" s="684"/>
      <c r="B7" s="114"/>
      <c r="C7" s="403"/>
      <c r="D7" s="861"/>
    </row>
    <row r="8" spans="1:8">
      <c r="A8" s="684"/>
      <c r="B8" s="114"/>
      <c r="C8" s="403"/>
      <c r="D8" s="861"/>
    </row>
    <row r="9" spans="1:8">
      <c r="A9" s="684"/>
      <c r="B9" s="114"/>
      <c r="C9" s="403"/>
      <c r="D9" s="861"/>
    </row>
    <row r="10" spans="1:8">
      <c r="A10" s="684"/>
      <c r="B10" s="114"/>
      <c r="C10" s="403"/>
      <c r="D10" s="861"/>
    </row>
    <row r="11" spans="1:8">
      <c r="A11" s="684"/>
      <c r="B11" s="114"/>
      <c r="C11" s="403"/>
      <c r="D11" s="861"/>
    </row>
    <row r="12" spans="1:8">
      <c r="A12" s="684"/>
      <c r="B12" s="114"/>
      <c r="C12" s="403"/>
      <c r="D12" s="861"/>
    </row>
    <row r="13" spans="1:8" ht="12.95" customHeight="1">
      <c r="A13" s="684"/>
      <c r="B13" s="114"/>
      <c r="C13" s="403"/>
      <c r="D13" s="861"/>
    </row>
    <row r="14" spans="1:8">
      <c r="A14" s="684"/>
      <c r="B14" s="114"/>
      <c r="C14" s="403"/>
      <c r="D14" s="861"/>
    </row>
    <row r="15" spans="1:8">
      <c r="A15" s="684"/>
      <c r="B15" s="114"/>
      <c r="C15" s="403"/>
      <c r="D15" s="861"/>
    </row>
    <row r="16" spans="1:8">
      <c r="A16" s="684"/>
      <c r="B16" s="114"/>
      <c r="C16" s="403"/>
      <c r="D16" s="861"/>
    </row>
    <row r="17" spans="1:4">
      <c r="A17" s="684"/>
      <c r="B17" s="114"/>
      <c r="C17" s="403"/>
      <c r="D17" s="861"/>
    </row>
    <row r="18" spans="1:4">
      <c r="A18" s="684"/>
      <c r="B18" s="114"/>
      <c r="C18" s="403"/>
      <c r="D18" s="861"/>
    </row>
    <row r="19" spans="1:4">
      <c r="A19" s="684"/>
      <c r="B19" s="114"/>
      <c r="C19" s="403"/>
      <c r="D19" s="861"/>
    </row>
    <row r="20" spans="1:4">
      <c r="A20" s="684"/>
      <c r="B20" s="114"/>
      <c r="C20" s="403"/>
      <c r="D20" s="861"/>
    </row>
    <row r="21" spans="1:4">
      <c r="A21" s="684"/>
      <c r="B21" s="114"/>
      <c r="C21" s="403"/>
      <c r="D21" s="861"/>
    </row>
    <row r="22" spans="1:4">
      <c r="A22" s="684"/>
      <c r="B22" s="114"/>
      <c r="C22" s="403"/>
      <c r="D22" s="861"/>
    </row>
    <row r="23" spans="1:4">
      <c r="A23" s="684"/>
      <c r="B23" s="114"/>
      <c r="C23" s="403"/>
      <c r="D23" s="861"/>
    </row>
    <row r="24" spans="1:4" ht="13.5" thickBot="1">
      <c r="A24" s="685"/>
      <c r="B24" s="115"/>
      <c r="C24" s="403"/>
      <c r="D24" s="861"/>
    </row>
    <row r="25" spans="1:4" s="50" customFormat="1" ht="19.5" customHeight="1" thickBot="1">
      <c r="A25" s="686"/>
      <c r="B25" s="34" t="s">
        <v>53</v>
      </c>
      <c r="C25" s="49">
        <f>SUM(C5:C24)</f>
        <v>0</v>
      </c>
      <c r="D25" s="861"/>
    </row>
    <row r="26" spans="1:4">
      <c r="A26" s="862" t="s">
        <v>685</v>
      </c>
      <c r="B26" s="862"/>
    </row>
  </sheetData>
  <sheetProtection sheet="1"/>
  <mergeCells count="3">
    <mergeCell ref="B1:C1"/>
    <mergeCell ref="D1:D25"/>
    <mergeCell ref="A26:B26"/>
  </mergeCells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D40"/>
  <sheetViews>
    <sheetView zoomScale="120" zoomScaleNormal="120" workbookViewId="0">
      <selection activeCell="D23" sqref="D23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>
      <c r="C1" s="649"/>
      <c r="D1" s="658" t="str">
        <f ca="1">CONCATENATE("6. tájékoztató tábla ",ALAPADATOK!A7," ",ALAPADATOK!B7," ",ALAPADATOK!C7," ",ALAPADATOK!D7," ",ALAPADATOK!E7," ",ALAPADATOK!F7," ",ALAPADATOK!G7," ",ALAPADATOK!H7)</f>
        <v>6. tájékoztató tábla a … / 2019 ( … ) önkormányzati rendelethez</v>
      </c>
    </row>
    <row r="2" spans="1:4" ht="45.2" customHeight="1">
      <c r="A2" s="866" t="str">
        <f ca="1">+CONCATENATE("K I M U T A T Á S",CHAR(10),"a ",LEFT(KV_ÖSSZEFÜGGÉSEK!A5,4),". évben céljelleggel juttatott támogatásokról")</f>
        <v>K I M U T A T Á S
a 2019. évben céljelleggel juttatott támogatásokról</v>
      </c>
      <c r="B2" s="866"/>
      <c r="C2" s="866"/>
      <c r="D2" s="866"/>
    </row>
    <row r="3" spans="1:4" ht="17.25" customHeight="1">
      <c r="A3" s="372"/>
      <c r="B3" s="372"/>
      <c r="C3" s="372"/>
      <c r="D3" s="372"/>
    </row>
    <row r="4" spans="1:4" ht="13.5" thickBot="1">
      <c r="A4" s="201"/>
      <c r="B4" s="201"/>
      <c r="C4" s="863" t="str">
        <f ca="1">KV_4.sz.tájékoztató_t.!O3</f>
        <v/>
      </c>
      <c r="D4" s="863"/>
    </row>
    <row r="5" spans="1:4" ht="42.75" customHeight="1" thickBot="1">
      <c r="A5" s="374" t="s">
        <v>69</v>
      </c>
      <c r="B5" s="375" t="s">
        <v>125</v>
      </c>
      <c r="C5" s="375" t="s">
        <v>126</v>
      </c>
      <c r="D5" s="376" t="s">
        <v>14</v>
      </c>
    </row>
    <row r="6" spans="1:4" ht="15.95" customHeight="1">
      <c r="A6" s="202" t="s">
        <v>18</v>
      </c>
      <c r="B6" s="697" t="s">
        <v>724</v>
      </c>
      <c r="C6" s="29"/>
      <c r="D6" s="700">
        <v>330000</v>
      </c>
    </row>
    <row r="7" spans="1:4" ht="15.95" customHeight="1">
      <c r="A7" s="203" t="s">
        <v>19</v>
      </c>
      <c r="B7" s="697" t="s">
        <v>725</v>
      </c>
      <c r="C7" s="30"/>
      <c r="D7" s="700">
        <v>370000</v>
      </c>
    </row>
    <row r="8" spans="1:4" ht="15.95" customHeight="1">
      <c r="A8" s="203" t="s">
        <v>20</v>
      </c>
      <c r="B8" s="697" t="s">
        <v>726</v>
      </c>
      <c r="C8" s="30"/>
      <c r="D8" s="700">
        <v>6800000</v>
      </c>
    </row>
    <row r="9" spans="1:4" ht="15.95" customHeight="1">
      <c r="A9" s="203" t="s">
        <v>21</v>
      </c>
      <c r="B9" s="697" t="s">
        <v>727</v>
      </c>
      <c r="C9" s="30"/>
      <c r="D9" s="700">
        <v>22000000</v>
      </c>
    </row>
    <row r="10" spans="1:4" ht="15.95" customHeight="1">
      <c r="A10" s="203" t="s">
        <v>22</v>
      </c>
      <c r="B10" s="697" t="s">
        <v>728</v>
      </c>
      <c r="C10" s="30"/>
      <c r="D10" s="700">
        <v>35000000</v>
      </c>
    </row>
    <row r="11" spans="1:4" ht="15.95" customHeight="1">
      <c r="A11" s="203" t="s">
        <v>23</v>
      </c>
      <c r="B11" s="697" t="s">
        <v>729</v>
      </c>
      <c r="C11" s="30"/>
      <c r="D11" s="700">
        <v>3000000</v>
      </c>
    </row>
    <row r="12" spans="1:4" ht="15.95" customHeight="1">
      <c r="A12" s="203" t="s">
        <v>24</v>
      </c>
      <c r="B12" s="697" t="s">
        <v>730</v>
      </c>
      <c r="C12" s="30"/>
      <c r="D12" s="700">
        <v>341540</v>
      </c>
    </row>
    <row r="13" spans="1:4" ht="15.95" customHeight="1">
      <c r="A13" s="203" t="s">
        <v>25</v>
      </c>
      <c r="B13" s="697" t="s">
        <v>731</v>
      </c>
      <c r="C13" s="30"/>
      <c r="D13" s="700">
        <v>48227000</v>
      </c>
    </row>
    <row r="14" spans="1:4" ht="15.95" customHeight="1">
      <c r="A14" s="203" t="s">
        <v>26</v>
      </c>
      <c r="B14" s="698" t="s">
        <v>732</v>
      </c>
      <c r="C14" s="30"/>
      <c r="D14" s="700">
        <v>117919339</v>
      </c>
    </row>
    <row r="15" spans="1:4" ht="15.95" customHeight="1">
      <c r="A15" s="203" t="s">
        <v>27</v>
      </c>
      <c r="B15" s="698" t="s">
        <v>740</v>
      </c>
      <c r="C15" s="30"/>
      <c r="D15" s="700">
        <v>17038566</v>
      </c>
    </row>
    <row r="16" spans="1:4" ht="15.95" customHeight="1">
      <c r="A16" s="203" t="s">
        <v>28</v>
      </c>
      <c r="B16" s="698" t="s">
        <v>739</v>
      </c>
      <c r="C16" s="30"/>
      <c r="D16" s="700">
        <v>2666675</v>
      </c>
    </row>
    <row r="17" spans="1:4" ht="15.95" customHeight="1">
      <c r="A17" s="203" t="s">
        <v>29</v>
      </c>
      <c r="B17" s="698" t="s">
        <v>733</v>
      </c>
      <c r="C17" s="30"/>
      <c r="D17" s="700">
        <v>8800000</v>
      </c>
    </row>
    <row r="18" spans="1:4" ht="15.95" customHeight="1">
      <c r="A18" s="203" t="s">
        <v>30</v>
      </c>
      <c r="B18" s="698" t="s">
        <v>734</v>
      </c>
      <c r="C18" s="30"/>
      <c r="D18" s="700">
        <v>12008646</v>
      </c>
    </row>
    <row r="19" spans="1:4" ht="15.95" customHeight="1">
      <c r="A19" s="203" t="s">
        <v>31</v>
      </c>
      <c r="B19" s="698" t="s">
        <v>735</v>
      </c>
      <c r="C19" s="30"/>
      <c r="D19" s="700">
        <v>3232660</v>
      </c>
    </row>
    <row r="20" spans="1:4" ht="15.95" customHeight="1">
      <c r="A20" s="203" t="s">
        <v>32</v>
      </c>
      <c r="B20" s="699" t="s">
        <v>736</v>
      </c>
      <c r="C20" s="30"/>
      <c r="D20" s="700">
        <v>1856580</v>
      </c>
    </row>
    <row r="21" spans="1:4" ht="15.95" customHeight="1">
      <c r="A21" s="203" t="s">
        <v>33</v>
      </c>
      <c r="B21" s="698" t="s">
        <v>737</v>
      </c>
      <c r="C21" s="30"/>
      <c r="D21" s="700">
        <v>500000</v>
      </c>
    </row>
    <row r="22" spans="1:4" ht="15.95" customHeight="1">
      <c r="A22" s="203" t="s">
        <v>34</v>
      </c>
      <c r="B22" s="698" t="s">
        <v>738</v>
      </c>
      <c r="C22" s="30"/>
      <c r="D22" s="700">
        <v>350000</v>
      </c>
    </row>
    <row r="23" spans="1:4" ht="15.95" customHeight="1">
      <c r="A23" s="203" t="s">
        <v>35</v>
      </c>
      <c r="B23" s="661"/>
      <c r="C23" s="661"/>
      <c r="D23" s="661"/>
    </row>
    <row r="24" spans="1:4" ht="15.95" customHeight="1">
      <c r="A24" s="203" t="s">
        <v>36</v>
      </c>
      <c r="B24" s="30"/>
      <c r="C24" s="30"/>
      <c r="D24" s="548"/>
    </row>
    <row r="25" spans="1:4" ht="15.95" customHeight="1">
      <c r="A25" s="203" t="s">
        <v>37</v>
      </c>
      <c r="B25" s="30"/>
      <c r="C25" s="30"/>
      <c r="D25" s="548"/>
    </row>
    <row r="26" spans="1:4" ht="15.95" customHeight="1">
      <c r="A26" s="203" t="s">
        <v>38</v>
      </c>
      <c r="B26" s="30"/>
      <c r="C26" s="30"/>
      <c r="D26" s="548"/>
    </row>
    <row r="27" spans="1:4" ht="15.95" customHeight="1">
      <c r="A27" s="203" t="s">
        <v>39</v>
      </c>
      <c r="B27" s="30"/>
      <c r="C27" s="30"/>
      <c r="D27" s="548"/>
    </row>
    <row r="28" spans="1:4" ht="15.95" customHeight="1">
      <c r="A28" s="203" t="s">
        <v>40</v>
      </c>
      <c r="B28" s="30"/>
      <c r="C28" s="30"/>
      <c r="D28" s="548"/>
    </row>
    <row r="29" spans="1:4" ht="15.95" customHeight="1">
      <c r="A29" s="203" t="s">
        <v>41</v>
      </c>
      <c r="B29" s="30"/>
      <c r="C29" s="30"/>
      <c r="D29" s="548"/>
    </row>
    <row r="30" spans="1:4" ht="15.95" customHeight="1">
      <c r="A30" s="203" t="s">
        <v>42</v>
      </c>
      <c r="B30" s="30"/>
      <c r="C30" s="30"/>
      <c r="D30" s="548"/>
    </row>
    <row r="31" spans="1:4" ht="15.95" customHeight="1">
      <c r="A31" s="203" t="s">
        <v>43</v>
      </c>
      <c r="B31" s="30"/>
      <c r="C31" s="30"/>
      <c r="D31" s="548"/>
    </row>
    <row r="32" spans="1:4" ht="15.95" customHeight="1">
      <c r="A32" s="203" t="s">
        <v>44</v>
      </c>
      <c r="B32" s="30"/>
      <c r="C32" s="30"/>
      <c r="D32" s="548"/>
    </row>
    <row r="33" spans="1:4" ht="15.95" customHeight="1">
      <c r="A33" s="203" t="s">
        <v>45</v>
      </c>
      <c r="B33" s="30"/>
      <c r="C33" s="30"/>
      <c r="D33" s="548"/>
    </row>
    <row r="34" spans="1:4" ht="15.95" customHeight="1">
      <c r="A34" s="203" t="s">
        <v>46</v>
      </c>
      <c r="B34" s="30"/>
      <c r="C34" s="30"/>
      <c r="D34" s="548"/>
    </row>
    <row r="35" spans="1:4" ht="15.95" customHeight="1">
      <c r="A35" s="203" t="s">
        <v>127</v>
      </c>
      <c r="B35" s="30"/>
      <c r="C35" s="30"/>
      <c r="D35" s="549"/>
    </row>
    <row r="36" spans="1:4" ht="15.95" customHeight="1">
      <c r="A36" s="203" t="s">
        <v>128</v>
      </c>
      <c r="B36" s="30"/>
      <c r="C36" s="30"/>
      <c r="D36" s="549"/>
    </row>
    <row r="37" spans="1:4" ht="15.95" customHeight="1">
      <c r="A37" s="203" t="s">
        <v>129</v>
      </c>
      <c r="B37" s="30"/>
      <c r="C37" s="30"/>
      <c r="D37" s="549"/>
    </row>
    <row r="38" spans="1:4" ht="15.95" customHeight="1" thickBot="1">
      <c r="A38" s="204" t="s">
        <v>130</v>
      </c>
      <c r="B38" s="31"/>
      <c r="C38" s="31"/>
      <c r="D38" s="550"/>
    </row>
    <row r="39" spans="1:4" ht="15.95" customHeight="1" thickBot="1">
      <c r="A39" s="864" t="s">
        <v>53</v>
      </c>
      <c r="B39" s="865"/>
      <c r="C39" s="205"/>
      <c r="D39" s="551">
        <f>SUM(D6:D38)</f>
        <v>280441006</v>
      </c>
    </row>
    <row r="40" spans="1:4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G6" sqref="G6"/>
    </sheetView>
  </sheetViews>
  <sheetFormatPr defaultRowHeight="15.75"/>
  <cols>
    <col min="1" max="1" width="9" style="378" customWidth="1"/>
    <col min="2" max="2" width="66.33203125" style="378" bestFit="1" customWidth="1"/>
    <col min="3" max="3" width="15.5" style="379" customWidth="1"/>
    <col min="4" max="5" width="15.5" style="378" customWidth="1"/>
    <col min="6" max="6" width="9" style="410" customWidth="1"/>
    <col min="7" max="16384" width="9.33203125" style="410"/>
  </cols>
  <sheetData>
    <row r="1" spans="1:5">
      <c r="C1" s="652"/>
      <c r="D1" s="649"/>
      <c r="E1" s="658" t="str">
        <f ca="1">CONCATENATE("7. tájékoztató tábla ",ALAPADATOK!A7," ",ALAPADATOK!B7," ",ALAPADATOK!C7," ",ALAPADATOK!D7," ",ALAPADATOK!E7," ",ALAPADATOK!F7," ",ALAPADATOK!G7," ",ALAPADATOK!H7)</f>
        <v>7. tájékoztató tábla a … / 2019 ( … ) önkormányzati rendelethez</v>
      </c>
    </row>
    <row r="2" spans="1:5">
      <c r="A2" s="867" t="str">
        <f ca="1">CONCATENATE(ALAPADATOK!A3)</f>
        <v>DABAS ÖNKORMÁNYZATA</v>
      </c>
      <c r="B2" s="868"/>
      <c r="C2" s="868"/>
      <c r="D2" s="868"/>
      <c r="E2" s="868"/>
    </row>
    <row r="3" spans="1:5">
      <c r="A3" s="841" t="s">
        <v>605</v>
      </c>
      <c r="B3" s="869"/>
      <c r="C3" s="869"/>
      <c r="D3" s="869"/>
      <c r="E3" s="869"/>
    </row>
    <row r="4" spans="1:5" ht="15.95" customHeight="1">
      <c r="A4" s="787" t="s">
        <v>604</v>
      </c>
      <c r="B4" s="787"/>
      <c r="C4" s="787"/>
      <c r="D4" s="787"/>
      <c r="E4" s="787"/>
    </row>
    <row r="5" spans="1:5" ht="15.95" customHeight="1" thickBot="1">
      <c r="A5" s="786" t="s">
        <v>152</v>
      </c>
      <c r="B5" s="786"/>
      <c r="D5" s="137"/>
      <c r="E5" s="304" t="str">
        <f ca="1">KV_4.sz.tájékoztató_t.!O3</f>
        <v/>
      </c>
    </row>
    <row r="6" spans="1:5" ht="38.1" customHeight="1" thickBot="1">
      <c r="A6" s="23" t="s">
        <v>69</v>
      </c>
      <c r="B6" s="24" t="s">
        <v>17</v>
      </c>
      <c r="C6" s="24" t="str">
        <f ca="1">+CONCATENATE(LEFT(KV_ÖSSZEFÜGGÉSEK!A5,4)+1,". évi")</f>
        <v>2020. évi</v>
      </c>
      <c r="D6" s="402" t="str">
        <f ca="1">+CONCATENATE(LEFT(KV_ÖSSZEFÜGGÉSEK!A5,4)+2,". évi")</f>
        <v>2021. évi</v>
      </c>
      <c r="E6" s="155" t="str">
        <f ca="1">+CONCATENATE(LEFT(KV_ÖSSZEFÜGGÉSEK!A5,4)+3,". évi")</f>
        <v>2022. évi</v>
      </c>
    </row>
    <row r="7" spans="1:5" s="411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5" t="s">
        <v>496</v>
      </c>
    </row>
    <row r="8" spans="1:5" s="412" customFormat="1" ht="12" customHeight="1" thickBot="1">
      <c r="A8" s="20" t="s">
        <v>18</v>
      </c>
      <c r="B8" s="21" t="s">
        <v>531</v>
      </c>
      <c r="C8" s="462"/>
      <c r="D8" s="462"/>
      <c r="E8" s="463"/>
    </row>
    <row r="9" spans="1:5" s="412" customFormat="1" ht="12" customHeight="1" thickBot="1">
      <c r="A9" s="20" t="s">
        <v>19</v>
      </c>
      <c r="B9" s="289" t="s">
        <v>375</v>
      </c>
      <c r="C9" s="462"/>
      <c r="D9" s="462"/>
      <c r="E9" s="463"/>
    </row>
    <row r="10" spans="1:5" s="412" customFormat="1" ht="12" customHeight="1" thickBot="1">
      <c r="A10" s="20" t="s">
        <v>20</v>
      </c>
      <c r="B10" s="21" t="s">
        <v>382</v>
      </c>
      <c r="C10" s="462"/>
      <c r="D10" s="462"/>
      <c r="E10" s="463"/>
    </row>
    <row r="11" spans="1:5" s="412" customFormat="1" ht="12" customHeight="1" thickBot="1">
      <c r="A11" s="20" t="s">
        <v>173</v>
      </c>
      <c r="B11" s="21" t="s">
        <v>267</v>
      </c>
      <c r="C11" s="401">
        <f>SUM(C12:C18)</f>
        <v>0</v>
      </c>
      <c r="D11" s="401">
        <f>SUM(D12:D18)</f>
        <v>0</v>
      </c>
      <c r="E11" s="444">
        <f>SUM(E12:E18)</f>
        <v>0</v>
      </c>
    </row>
    <row r="12" spans="1:5" s="412" customFormat="1" ht="12" customHeight="1">
      <c r="A12" s="15" t="s">
        <v>268</v>
      </c>
      <c r="B12" s="413" t="s">
        <v>555</v>
      </c>
      <c r="C12" s="396"/>
      <c r="D12" s="396">
        <f>+D13+D14+D15</f>
        <v>0</v>
      </c>
      <c r="E12" s="262">
        <f>+E13+E14+E15</f>
        <v>0</v>
      </c>
    </row>
    <row r="13" spans="1:5" s="412" customFormat="1" ht="12" customHeight="1">
      <c r="A13" s="14" t="s">
        <v>269</v>
      </c>
      <c r="B13" s="414" t="s">
        <v>556</v>
      </c>
      <c r="C13" s="395"/>
      <c r="D13" s="395"/>
      <c r="E13" s="261"/>
    </row>
    <row r="14" spans="1:5" s="412" customFormat="1" ht="12" customHeight="1">
      <c r="A14" s="14" t="s">
        <v>270</v>
      </c>
      <c r="B14" s="414" t="s">
        <v>557</v>
      </c>
      <c r="C14" s="395"/>
      <c r="D14" s="395"/>
      <c r="E14" s="261"/>
    </row>
    <row r="15" spans="1:5" s="412" customFormat="1" ht="12" customHeight="1">
      <c r="A15" s="14" t="s">
        <v>271</v>
      </c>
      <c r="B15" s="414" t="s">
        <v>558</v>
      </c>
      <c r="C15" s="395"/>
      <c r="D15" s="395"/>
      <c r="E15" s="261"/>
    </row>
    <row r="16" spans="1:5" s="412" customFormat="1" ht="12" customHeight="1">
      <c r="A16" s="14" t="s">
        <v>552</v>
      </c>
      <c r="B16" s="414" t="s">
        <v>272</v>
      </c>
      <c r="C16" s="395"/>
      <c r="D16" s="395"/>
      <c r="E16" s="261"/>
    </row>
    <row r="17" spans="1:6" s="412" customFormat="1" ht="12" customHeight="1">
      <c r="A17" s="14" t="s">
        <v>553</v>
      </c>
      <c r="B17" s="414" t="s">
        <v>273</v>
      </c>
      <c r="C17" s="395"/>
      <c r="D17" s="395"/>
      <c r="E17" s="261"/>
    </row>
    <row r="18" spans="1:6" s="412" customFormat="1" ht="12" customHeight="1" thickBot="1">
      <c r="A18" s="16" t="s">
        <v>554</v>
      </c>
      <c r="B18" s="415" t="s">
        <v>274</v>
      </c>
      <c r="C18" s="397"/>
      <c r="D18" s="397"/>
      <c r="E18" s="263"/>
    </row>
    <row r="19" spans="1:6" s="412" customFormat="1" ht="12" customHeight="1" thickBot="1">
      <c r="A19" s="20" t="s">
        <v>22</v>
      </c>
      <c r="B19" s="21" t="s">
        <v>534</v>
      </c>
      <c r="C19" s="462"/>
      <c r="D19" s="462"/>
      <c r="E19" s="463"/>
    </row>
    <row r="20" spans="1:6" s="412" customFormat="1" ht="12" customHeight="1" thickBot="1">
      <c r="A20" s="20" t="s">
        <v>23</v>
      </c>
      <c r="B20" s="21" t="s">
        <v>10</v>
      </c>
      <c r="C20" s="462"/>
      <c r="D20" s="462"/>
      <c r="E20" s="463"/>
    </row>
    <row r="21" spans="1:6" s="412" customFormat="1" ht="12" customHeight="1" thickBot="1">
      <c r="A21" s="20" t="s">
        <v>180</v>
      </c>
      <c r="B21" s="21" t="s">
        <v>533</v>
      </c>
      <c r="C21" s="462"/>
      <c r="D21" s="462"/>
      <c r="E21" s="463"/>
    </row>
    <row r="22" spans="1:6" s="412" customFormat="1" ht="12" customHeight="1" thickBot="1">
      <c r="A22" s="20" t="s">
        <v>25</v>
      </c>
      <c r="B22" s="289" t="s">
        <v>532</v>
      </c>
      <c r="C22" s="462"/>
      <c r="D22" s="462"/>
      <c r="E22" s="463"/>
    </row>
    <row r="23" spans="1:6" s="412" customFormat="1" ht="12" customHeight="1" thickBot="1">
      <c r="A23" s="20" t="s">
        <v>26</v>
      </c>
      <c r="B23" s="21" t="s">
        <v>307</v>
      </c>
      <c r="C23" s="401">
        <f>+C8+C9+C10+C11+C19+C20+C21+C22</f>
        <v>0</v>
      </c>
      <c r="D23" s="401">
        <f>+D8+D9+D10+D11+D19+D20+D21+D22</f>
        <v>0</v>
      </c>
      <c r="E23" s="300">
        <f>+E8+E9+E10+E11+E19+E20+E21+E22</f>
        <v>0</v>
      </c>
    </row>
    <row r="24" spans="1:6" s="412" customFormat="1" ht="12" customHeight="1" thickBot="1">
      <c r="A24" s="20" t="s">
        <v>27</v>
      </c>
      <c r="B24" s="21" t="s">
        <v>535</v>
      </c>
      <c r="C24" s="505"/>
      <c r="D24" s="505"/>
      <c r="E24" s="506"/>
    </row>
    <row r="25" spans="1:6" s="412" customFormat="1" ht="12" customHeight="1" thickBot="1">
      <c r="A25" s="20" t="s">
        <v>28</v>
      </c>
      <c r="B25" s="21" t="s">
        <v>536</v>
      </c>
      <c r="C25" s="401">
        <f>+C23+C24</f>
        <v>0</v>
      </c>
      <c r="D25" s="401">
        <f>+D23+D24</f>
        <v>0</v>
      </c>
      <c r="E25" s="444">
        <f>+E23+E24</f>
        <v>0</v>
      </c>
    </row>
    <row r="26" spans="1:6" s="412" customFormat="1" ht="12" customHeight="1">
      <c r="A26" s="366"/>
      <c r="B26" s="367"/>
      <c r="C26" s="368"/>
      <c r="D26" s="502"/>
      <c r="E26" s="503"/>
    </row>
    <row r="27" spans="1:6" s="412" customFormat="1" ht="12" customHeight="1">
      <c r="A27" s="787" t="s">
        <v>47</v>
      </c>
      <c r="B27" s="787"/>
      <c r="C27" s="787"/>
      <c r="D27" s="787"/>
      <c r="E27" s="787"/>
    </row>
    <row r="28" spans="1:6" s="412" customFormat="1" ht="12" customHeight="1" thickBot="1">
      <c r="A28" s="784" t="s">
        <v>153</v>
      </c>
      <c r="B28" s="784"/>
      <c r="C28" s="379"/>
      <c r="D28" s="137"/>
      <c r="E28" s="304" t="str">
        <f ca="1">E5</f>
        <v/>
      </c>
    </row>
    <row r="29" spans="1:6" s="412" customFormat="1" ht="24" customHeight="1" thickBot="1">
      <c r="A29" s="23" t="s">
        <v>16</v>
      </c>
      <c r="B29" s="24" t="s">
        <v>48</v>
      </c>
      <c r="C29" s="24" t="str">
        <f ca="1">+C6</f>
        <v>2020. évi</v>
      </c>
      <c r="D29" s="24" t="str">
        <f ca="1">+D6</f>
        <v>2021. évi</v>
      </c>
      <c r="E29" s="155" t="str">
        <f ca="1">+E6</f>
        <v>2022. évi</v>
      </c>
      <c r="F29" s="504"/>
    </row>
    <row r="30" spans="1:6" s="412" customFormat="1" ht="12" customHeight="1" thickBot="1">
      <c r="A30" s="406" t="s">
        <v>493</v>
      </c>
      <c r="B30" s="407" t="s">
        <v>494</v>
      </c>
      <c r="C30" s="407" t="s">
        <v>495</v>
      </c>
      <c r="D30" s="407" t="s">
        <v>497</v>
      </c>
      <c r="E30" s="498" t="s">
        <v>496</v>
      </c>
      <c r="F30" s="504"/>
    </row>
    <row r="31" spans="1:6" s="412" customFormat="1" ht="15.2" customHeight="1" thickBot="1">
      <c r="A31" s="20" t="s">
        <v>18</v>
      </c>
      <c r="B31" s="27" t="s">
        <v>537</v>
      </c>
      <c r="C31" s="462"/>
      <c r="D31" s="462"/>
      <c r="E31" s="458"/>
      <c r="F31" s="504"/>
    </row>
    <row r="32" spans="1:6" ht="12" customHeight="1" thickBot="1">
      <c r="A32" s="477" t="s">
        <v>19</v>
      </c>
      <c r="B32" s="499" t="s">
        <v>542</v>
      </c>
      <c r="C32" s="500">
        <f>+C33+C34+C35</f>
        <v>0</v>
      </c>
      <c r="D32" s="500">
        <f>+D33+D34+D35</f>
        <v>0</v>
      </c>
      <c r="E32" s="501">
        <f>+E33+E34+E35</f>
        <v>0</v>
      </c>
    </row>
    <row r="33" spans="1:7" ht="12" customHeight="1">
      <c r="A33" s="15" t="s">
        <v>104</v>
      </c>
      <c r="B33" s="8" t="s">
        <v>230</v>
      </c>
      <c r="C33" s="396"/>
      <c r="D33" s="396"/>
      <c r="E33" s="262"/>
    </row>
    <row r="34" spans="1:7" ht="12" customHeight="1">
      <c r="A34" s="15" t="s">
        <v>105</v>
      </c>
      <c r="B34" s="12" t="s">
        <v>187</v>
      </c>
      <c r="C34" s="395"/>
      <c r="D34" s="395"/>
      <c r="E34" s="261"/>
    </row>
    <row r="35" spans="1:7" ht="12" customHeight="1" thickBot="1">
      <c r="A35" s="15" t="s">
        <v>106</v>
      </c>
      <c r="B35" s="291" t="s">
        <v>232</v>
      </c>
      <c r="C35" s="395"/>
      <c r="D35" s="395"/>
      <c r="E35" s="261"/>
    </row>
    <row r="36" spans="1:7" ht="12" customHeight="1" thickBot="1">
      <c r="A36" s="20" t="s">
        <v>20</v>
      </c>
      <c r="B36" s="121" t="s">
        <v>448</v>
      </c>
      <c r="C36" s="394">
        <f>+C31+C32</f>
        <v>0</v>
      </c>
      <c r="D36" s="394">
        <f>+D31+D32</f>
        <v>0</v>
      </c>
      <c r="E36" s="260">
        <f>+E31+E32</f>
        <v>0</v>
      </c>
    </row>
    <row r="37" spans="1:7" ht="15.2" customHeight="1" thickBot="1">
      <c r="A37" s="20" t="s">
        <v>21</v>
      </c>
      <c r="B37" s="121" t="s">
        <v>538</v>
      </c>
      <c r="C37" s="507"/>
      <c r="D37" s="507"/>
      <c r="E37" s="508"/>
      <c r="F37" s="425"/>
    </row>
    <row r="38" spans="1:7" s="412" customFormat="1" ht="12.95" customHeight="1" thickBot="1">
      <c r="A38" s="292" t="s">
        <v>22</v>
      </c>
      <c r="B38" s="377" t="s">
        <v>539</v>
      </c>
      <c r="C38" s="497">
        <f>+C36+C37</f>
        <v>0</v>
      </c>
      <c r="D38" s="497">
        <f>+D36+D37</f>
        <v>0</v>
      </c>
      <c r="E38" s="491">
        <f>+E36+E37</f>
        <v>0</v>
      </c>
    </row>
    <row r="39" spans="1:7">
      <c r="C39" s="664">
        <f>C25-C38</f>
        <v>0</v>
      </c>
      <c r="D39" s="664">
        <f>D25-D38</f>
        <v>0</v>
      </c>
      <c r="E39" s="664">
        <f>E25-E38</f>
        <v>0</v>
      </c>
    </row>
    <row r="40" spans="1:7">
      <c r="C40" s="378"/>
    </row>
    <row r="41" spans="1:7">
      <c r="C41" s="378"/>
    </row>
    <row r="42" spans="1:7" ht="16.5" customHeight="1">
      <c r="C42" s="378"/>
    </row>
    <row r="43" spans="1:7">
      <c r="C43" s="378"/>
    </row>
    <row r="44" spans="1:7">
      <c r="C44" s="378"/>
    </row>
    <row r="45" spans="1:7" s="378" customFormat="1">
      <c r="F45" s="410"/>
      <c r="G45" s="410"/>
    </row>
    <row r="46" spans="1:7" s="378" customFormat="1">
      <c r="F46" s="410"/>
      <c r="G46" s="410"/>
    </row>
    <row r="47" spans="1:7" s="378" customFormat="1">
      <c r="F47" s="410"/>
      <c r="G47" s="410"/>
    </row>
    <row r="48" spans="1:7" s="378" customFormat="1">
      <c r="F48" s="410"/>
      <c r="G48" s="410"/>
    </row>
    <row r="49" spans="6:7" s="378" customFormat="1">
      <c r="F49" s="410"/>
      <c r="G49" s="410"/>
    </row>
    <row r="50" spans="6:7" s="378" customFormat="1">
      <c r="F50" s="410"/>
      <c r="G50" s="410"/>
    </row>
    <row r="51" spans="6:7" s="378" customFormat="1">
      <c r="F51" s="410"/>
      <c r="G51" s="410"/>
    </row>
  </sheetData>
  <sheetProtection sheet="1"/>
  <mergeCells count="6">
    <mergeCell ref="A4:E4"/>
    <mergeCell ref="A5:B5"/>
    <mergeCell ref="A27:E27"/>
    <mergeCell ref="A28:B28"/>
    <mergeCell ref="A2:E2"/>
    <mergeCell ref="A3:E3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maczak_istvanne</cp:lastModifiedBy>
  <cp:lastPrinted>2019-05-21T11:40:18Z</cp:lastPrinted>
  <dcterms:created xsi:type="dcterms:W3CDTF">1999-10-30T10:30:45Z</dcterms:created>
  <dcterms:modified xsi:type="dcterms:W3CDTF">2019-05-30T09:44:09Z</dcterms:modified>
</cp:coreProperties>
</file>