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21" firstSheet="16" activeTab="18"/>
  </bookViews>
  <sheets>
    <sheet name="1. számú melléklet" sheetId="1" r:id="rId1"/>
    <sheet name="1.a számú melléklet " sheetId="2" r:id="rId2"/>
    <sheet name="2. számú melléklet  " sheetId="3" r:id="rId3"/>
    <sheet name="3.számú melléklet" sheetId="4" r:id="rId4"/>
    <sheet name="3.a. számú melléklet" sheetId="5" r:id="rId5"/>
    <sheet name="4. számú melléklet   " sheetId="6" r:id="rId6"/>
    <sheet name="4.a. számú melléklet " sheetId="7" r:id="rId7"/>
    <sheet name="4.b.számú melléklet  " sheetId="8" r:id="rId8"/>
    <sheet name="5.számú melléklet " sheetId="9" r:id="rId9"/>
    <sheet name="6.számú melléklet  " sheetId="10" r:id="rId10"/>
    <sheet name="7.sz.m.- mérleg" sheetId="11" r:id="rId11"/>
    <sheet name="7.a.sz.melléklet eredménykim." sheetId="12" r:id="rId12"/>
    <sheet name="8.számú melléklet " sheetId="13" r:id="rId13"/>
    <sheet name="9.sz.m.-maradványkimutatás" sheetId="14" r:id="rId14"/>
    <sheet name="10.sz.m.-maradványelszámolás" sheetId="15" r:id="rId15"/>
    <sheet name="11.sz.m.-vagyonkimutatás" sheetId="16" r:id="rId16"/>
    <sheet name="12. sz. mell. közvetett " sheetId="17" r:id="rId17"/>
    <sheet name="13. sz.m.adósságot kel.ügy." sheetId="18" r:id="rId18"/>
    <sheet name="14. sz. melléklet létszám" sheetId="19" r:id="rId19"/>
    <sheet name="Munka1" sheetId="20" r:id="rId20"/>
  </sheets>
  <definedNames>
    <definedName name="_xlnm.Print_Titles" localSheetId="14">'10.sz.m.-maradványelszámolás'!$1:$2</definedName>
    <definedName name="_xlnm.Print_Titles" localSheetId="17">'13. sz.m.adósságot kel.ügy.'!$6:$6</definedName>
    <definedName name="_xlnm.Print_Titles" localSheetId="4">'3.a. számú melléklet'!$1:$2</definedName>
    <definedName name="_xlnm.Print_Titles" localSheetId="3">'3.számú melléklet'!$2:$3</definedName>
    <definedName name="_xlnm.Print_Titles" localSheetId="5">'4. számú melléklet   '!$1:$2</definedName>
    <definedName name="_xlnm.Print_Titles" localSheetId="11">'7.a.sz.melléklet eredménykim.'!$3:$4</definedName>
    <definedName name="_xlnm.Print_Titles" localSheetId="10">'7.sz.m.- mérleg'!$3:$4</definedName>
    <definedName name="_xlnm.Print_Titles" localSheetId="13">'9.sz.m.-maradványkimutatás'!$1:$2</definedName>
    <definedName name="_xlnm.Print_Area" localSheetId="14">'10.sz.m.-maradványelszámolás'!$A$1:$E$17</definedName>
    <definedName name="_xlnm.Print_Area" localSheetId="17">'13. sz.m.adósságot kel.ügy.'!$A$1:$H$34</definedName>
    <definedName name="_xlnm.Print_Area" localSheetId="2">'2. számú melléklet  '!$A$1:$J$45</definedName>
    <definedName name="_xlnm.Print_Area" localSheetId="4">'3.a. számú melléklet'!$A$1:$AO$54</definedName>
    <definedName name="_xlnm.Print_Area" localSheetId="5">'4. számú melléklet   '!$A$1:$AX$60</definedName>
    <definedName name="_xlnm.Print_Area" localSheetId="11">'7.a.sz.melléklet eredménykim.'!$A$1:$L$41</definedName>
    <definedName name="_xlnm.Print_Area" localSheetId="10">'7.sz.m.- mérleg'!$A$1:$K$119</definedName>
    <definedName name="_xlnm.Print_Area" localSheetId="13">'9.sz.m.-maradványkimutatás'!$A$1:$E$21</definedName>
  </definedNames>
  <calcPr fullCalcOnLoad="1"/>
</workbook>
</file>

<file path=xl/sharedStrings.xml><?xml version="1.0" encoding="utf-8"?>
<sst xmlns="http://schemas.openxmlformats.org/spreadsheetml/2006/main" count="1456" uniqueCount="1017">
  <si>
    <t>Sorszám</t>
  </si>
  <si>
    <t xml:space="preserve">Megnevezés </t>
  </si>
  <si>
    <t>1.</t>
  </si>
  <si>
    <t xml:space="preserve">1. </t>
  </si>
  <si>
    <t>2.</t>
  </si>
  <si>
    <t>3.</t>
  </si>
  <si>
    <t>4.</t>
  </si>
  <si>
    <t xml:space="preserve">5. </t>
  </si>
  <si>
    <t>5.</t>
  </si>
  <si>
    <t>Működési célú kiadások összesen</t>
  </si>
  <si>
    <t xml:space="preserve">2. </t>
  </si>
  <si>
    <t>Összesen</t>
  </si>
  <si>
    <t>Feladat megnevezése</t>
  </si>
  <si>
    <t>Megnevezés</t>
  </si>
  <si>
    <t>ssz.</t>
  </si>
  <si>
    <t>7.</t>
  </si>
  <si>
    <t>10.</t>
  </si>
  <si>
    <t xml:space="preserve">I. </t>
  </si>
  <si>
    <t>ezer Ft-ban</t>
  </si>
  <si>
    <t>Sor-sz.</t>
  </si>
  <si>
    <t>8.</t>
  </si>
  <si>
    <t>Sor- sz.</t>
  </si>
  <si>
    <t>MŰKÖDÉSI CÉLÚ  KIADÁSOK</t>
  </si>
  <si>
    <t>FELHALMOZÁSI CÉLÚ BEVÉTELEK</t>
  </si>
  <si>
    <t>A támogatás kedvezményezettje (csoportonként)</t>
  </si>
  <si>
    <t>jogcíme (jellege)</t>
  </si>
  <si>
    <t>mértéke %</t>
  </si>
  <si>
    <t>összege  eFt</t>
  </si>
  <si>
    <t>eFt</t>
  </si>
  <si>
    <t>Építményadó</t>
  </si>
  <si>
    <t>Magánszemélyek kommunális adója</t>
  </si>
  <si>
    <t>Helyi iparűzési adó</t>
  </si>
  <si>
    <t>Gépjárműadó</t>
  </si>
  <si>
    <t>I.</t>
  </si>
  <si>
    <t>MINDÖSSZESEN</t>
  </si>
  <si>
    <t>Hozzájárulás jogcíme</t>
  </si>
  <si>
    <t>Ft/fő</t>
  </si>
  <si>
    <t xml:space="preserve">  -</t>
  </si>
  <si>
    <t xml:space="preserve">Feladat </t>
  </si>
  <si>
    <t>Működési bevételek</t>
  </si>
  <si>
    <t>Működési bevételek összesen:</t>
  </si>
  <si>
    <t xml:space="preserve"> Intézményi működési bevételek</t>
  </si>
  <si>
    <t>Működési célú bevételek összesen</t>
  </si>
  <si>
    <t xml:space="preserve">Bevételek főösszege </t>
  </si>
  <si>
    <t>eredeti ei.</t>
  </si>
  <si>
    <t xml:space="preserve">MŰKÖDÉSI CÉLÚ BEVÉTELEK </t>
  </si>
  <si>
    <t>Sorsz.</t>
  </si>
  <si>
    <t>mozgáskorl, költségvetési szerv mentesség</t>
  </si>
  <si>
    <t>Kiadás</t>
  </si>
  <si>
    <t>További években</t>
  </si>
  <si>
    <t>Kedvezmény</t>
  </si>
  <si>
    <t>Mentesség</t>
  </si>
  <si>
    <t>Helyi adók, gépjárműadó</t>
  </si>
  <si>
    <t>Közvilágítás</t>
  </si>
  <si>
    <t>Zöldterület -kezelés</t>
  </si>
  <si>
    <t>Házirovosi ügyeleti ellátás</t>
  </si>
  <si>
    <t>Szociális étkezés</t>
  </si>
  <si>
    <t>Ár-és belvízvédelemmel összefüggő tev.</t>
  </si>
  <si>
    <t>Köztemető fenntartás és működtetés</t>
  </si>
  <si>
    <t>FELHALMOZÁSI KIADÁSOK</t>
  </si>
  <si>
    <t xml:space="preserve"> Beruházások</t>
  </si>
  <si>
    <t>Támogat. összesen</t>
  </si>
  <si>
    <t>Beruházások összesen:</t>
  </si>
  <si>
    <t>Ellátottak pénzbeli juttatásai</t>
  </si>
  <si>
    <t xml:space="preserve">ÖNKORMÁNYZAT ÖSSZESEN </t>
  </si>
  <si>
    <t>ÖNKORMÁNYZAT ÖSSZESEN</t>
  </si>
  <si>
    <t>Összesen:</t>
  </si>
  <si>
    <t>Önkormányzat</t>
  </si>
  <si>
    <t>Kiadások összesen</t>
  </si>
  <si>
    <t>Önkormányzat bevételei összesen:</t>
  </si>
  <si>
    <t>Bevételek mindösszesen:</t>
  </si>
  <si>
    <t>2.1 Intézményi működési kiadás</t>
  </si>
  <si>
    <t>Önkormányzat összesen</t>
  </si>
  <si>
    <t>A</t>
  </si>
  <si>
    <t>B</t>
  </si>
  <si>
    <t>ÖNKORMÁNYZAT</t>
  </si>
  <si>
    <t xml:space="preserve"> A. Önkormányzat</t>
  </si>
  <si>
    <t>Önkormányzat összesen:</t>
  </si>
  <si>
    <t>Véglegesen átadott pénzeszközök (4.a számú melléklet)</t>
  </si>
  <si>
    <t>Projekt megnevezés (támogatást biztosító)</t>
  </si>
  <si>
    <t xml:space="preserve">Ápolási díj (helyi megállapítás)  </t>
  </si>
  <si>
    <r>
      <t>FELHALMOZÁSI CÉLÚ KIADÁSOK</t>
    </r>
    <r>
      <rPr>
        <i/>
        <sz val="11"/>
        <rFont val="Arial CE"/>
        <family val="0"/>
      </rPr>
      <t xml:space="preserve"> </t>
    </r>
  </si>
  <si>
    <t>Közhatalmi bevételek összesen:</t>
  </si>
  <si>
    <t>Felhalmozási  bevételek</t>
  </si>
  <si>
    <t>Felújítások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</si>
  <si>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</si>
  <si>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</si>
  <si>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</si>
  <si>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</si>
  <si>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</si>
  <si>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</si>
  <si>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</si>
  <si>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I. Helyi önkormányzatok működésének általános támogatása összesen</t>
  </si>
  <si>
    <t>II. Települési önkormányzatok egyes köznevelési feladatainak támogatása</t>
  </si>
  <si>
    <t>II. Települési önkormányzatok egyes köznevelési feladatainak támogatása össz.</t>
  </si>
  <si>
    <t>III. Települési önkormányzatok szociális és gyermekjóléti feladatainak támogatása</t>
  </si>
  <si>
    <t>3. Egyes szociális és gyermekjóléti feladatok támogatása</t>
  </si>
  <si>
    <t xml:space="preserve">       Bölcsődei ellátás</t>
  </si>
  <si>
    <t>III. Települési önkorm. szociális és gyermekjóléti feladatainak tám.össz.</t>
  </si>
  <si>
    <t xml:space="preserve">       Szociális étkeztetés</t>
  </si>
  <si>
    <t>Önkormányzat feladatainak támogatása összesen:</t>
  </si>
  <si>
    <t>Támogatás</t>
  </si>
  <si>
    <t>Közhatalmi bevételek</t>
  </si>
  <si>
    <t>A. ÖNKORMÁNYZAT</t>
  </si>
  <si>
    <t>Egyéb működési célú támogatások államháztart. Belülre (K506)</t>
  </si>
  <si>
    <t>II</t>
  </si>
  <si>
    <t>Lakástámogatás ( K87)</t>
  </si>
  <si>
    <t>Egyéb működési célú tám.  államháztart. belülre összesen</t>
  </si>
  <si>
    <t>Egyéb működési célú tám.   államházt., kívülre összesen</t>
  </si>
  <si>
    <t>Lakástámogatás összesen</t>
  </si>
  <si>
    <t>Egyéb felhalmozási célú támogat.  államházt. kívülre összesen</t>
  </si>
  <si>
    <t>Kormányzati funkció száma</t>
  </si>
  <si>
    <t>Közhatalmi bevételek     B3</t>
  </si>
  <si>
    <t>Intézmény finansz.    B816</t>
  </si>
  <si>
    <t>01.</t>
  </si>
  <si>
    <t>ÁLTALÁNOS KÖZSZOLGÁLTATÁSOK</t>
  </si>
  <si>
    <t>011130</t>
  </si>
  <si>
    <t>Önkorm.és önk.hiv.jogalkotó és ált.igazg.tev.</t>
  </si>
  <si>
    <t>013320</t>
  </si>
  <si>
    <t>013350</t>
  </si>
  <si>
    <t>Önkormányzati vagyonnal v. gazdálkodás</t>
  </si>
  <si>
    <t>018010</t>
  </si>
  <si>
    <t>01. Összesen</t>
  </si>
  <si>
    <t>04.</t>
  </si>
  <si>
    <t>GAZDASÁGI ÜGYEK</t>
  </si>
  <si>
    <t>041233</t>
  </si>
  <si>
    <t>Hosszabb időtartamú közfoglalkoztatás</t>
  </si>
  <si>
    <t>045160</t>
  </si>
  <si>
    <t>Közutak, hidak,alagutak üzemelt., fennt.</t>
  </si>
  <si>
    <t>047410</t>
  </si>
  <si>
    <t>04. Összesen</t>
  </si>
  <si>
    <t>05.</t>
  </si>
  <si>
    <t>KÖRNYEZETVÉDELEM</t>
  </si>
  <si>
    <t>051030</t>
  </si>
  <si>
    <t>Nem veszélyes hulladék begyűjtése,száll.</t>
  </si>
  <si>
    <t>052080</t>
  </si>
  <si>
    <t>Szennyvízcsatorna építése,fenntartása</t>
  </si>
  <si>
    <t>05. Összesen</t>
  </si>
  <si>
    <t>06.</t>
  </si>
  <si>
    <t>LAKÁS- ÉS KÖZMŰELLÁTÁS</t>
  </si>
  <si>
    <t>063080</t>
  </si>
  <si>
    <t>Vizellátással kapcs.közmű építése,fennt.</t>
  </si>
  <si>
    <t>064010</t>
  </si>
  <si>
    <t>066010</t>
  </si>
  <si>
    <t>066020</t>
  </si>
  <si>
    <t>Város-,községgazdálkodási egyéb feladatok</t>
  </si>
  <si>
    <t>06. Összesen</t>
  </si>
  <si>
    <t>07.</t>
  </si>
  <si>
    <t>EGÉSZSÉGÜGY</t>
  </si>
  <si>
    <t>072112</t>
  </si>
  <si>
    <t>07. Összesen</t>
  </si>
  <si>
    <t>08.</t>
  </si>
  <si>
    <t>SZABADIDŐ, KULTÚRA ÉS VALLÁS</t>
  </si>
  <si>
    <t>08. Összesen</t>
  </si>
  <si>
    <t>SZOCIÁLIS BIZTONSÁG</t>
  </si>
  <si>
    <t>10. Összesen</t>
  </si>
  <si>
    <t>018030</t>
  </si>
  <si>
    <t>082091</t>
  </si>
  <si>
    <t>Közművelődés (közműelődési int. működt.)</t>
  </si>
  <si>
    <t>091110</t>
  </si>
  <si>
    <t>091140</t>
  </si>
  <si>
    <t>Óvodai nevelés, ellátás  működtetési felad.</t>
  </si>
  <si>
    <t>Gyermekek napközbeni ell. (bölcsődei ell.)</t>
  </si>
  <si>
    <t>Dologi kiadás       K3</t>
  </si>
  <si>
    <t>Ellátottak pénzbeli juttatásai   K4</t>
  </si>
  <si>
    <t>Támogatási célú finanszírozási müveletek</t>
  </si>
  <si>
    <t>900070</t>
  </si>
  <si>
    <t>Fejezeti és általános tartalékok elszámolása</t>
  </si>
  <si>
    <t xml:space="preserve">MINDÖSSZESEN </t>
  </si>
  <si>
    <t xml:space="preserve">       Bölcsődei ellátás-hátrányos hely  gyermekeknek</t>
  </si>
  <si>
    <t xml:space="preserve">       Gyermekétkeztetés támogatása - finansz. Szemp. Elismert dolg ozói bértámogatás </t>
  </si>
  <si>
    <t xml:space="preserve">Közgyógyellátás (helyi megállapítás)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</si>
  <si>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</si>
  <si>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</si>
  <si>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</si>
  <si>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</si>
  <si>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</si>
  <si>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</si>
  <si>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</si>
  <si>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>Egyéb nem intézményi ellátások (K48) összesen</t>
  </si>
  <si>
    <t>Ellátottak pénzbeli juttatásai (K4)</t>
  </si>
  <si>
    <t xml:space="preserve">Ellátottak pénzbeli juttatásai összesen (K4) </t>
  </si>
  <si>
    <t>2016. évi számított előirányz.</t>
  </si>
  <si>
    <t>B1</t>
  </si>
  <si>
    <t>B111</t>
  </si>
  <si>
    <t>Rovatszám</t>
  </si>
  <si>
    <t>B112</t>
  </si>
  <si>
    <t>B113</t>
  </si>
  <si>
    <t>B115</t>
  </si>
  <si>
    <t>B11</t>
  </si>
  <si>
    <t>Önkormányzatok működési támogatásai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</si>
  <si>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</si>
  <si>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</si>
  <si>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</si>
  <si>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</si>
  <si>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</si>
  <si>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</si>
  <si>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</si>
  <si>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</si>
  <si>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</si>
  <si>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</si>
  <si>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</si>
  <si>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</si>
  <si>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</si>
  <si>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K2</t>
  </si>
  <si>
    <t>K3</t>
  </si>
  <si>
    <t>Dologi kiadások</t>
  </si>
  <si>
    <t>K4</t>
  </si>
  <si>
    <t>K5</t>
  </si>
  <si>
    <t>K6</t>
  </si>
  <si>
    <t>Beruházások</t>
  </si>
  <si>
    <t>K7</t>
  </si>
  <si>
    <t>K8</t>
  </si>
  <si>
    <t>B34</t>
  </si>
  <si>
    <t>B36</t>
  </si>
  <si>
    <t>Egyéb közhatalmi bevételek</t>
  </si>
  <si>
    <t>B16</t>
  </si>
  <si>
    <t>101150</t>
  </si>
  <si>
    <t>104051</t>
  </si>
  <si>
    <t>105010</t>
  </si>
  <si>
    <t>munknélküli aktív korúak ellátása</t>
  </si>
  <si>
    <t>106020</t>
  </si>
  <si>
    <t>B52</t>
  </si>
  <si>
    <t>Ingatlanok értékesítése</t>
  </si>
  <si>
    <t xml:space="preserve">1.3. Zalakarosi Kistérség Többcélú Társulása hétvégi orvosi ügyelet </t>
  </si>
  <si>
    <t xml:space="preserve">1.1 Bursa ösztöndíjra </t>
  </si>
  <si>
    <t>előző  években</t>
  </si>
  <si>
    <t>Kiadás előző  években</t>
  </si>
  <si>
    <t>években</t>
  </si>
  <si>
    <t xml:space="preserve">  BEVÉTELEK</t>
  </si>
  <si>
    <t>B25</t>
  </si>
  <si>
    <t>Egyéb felhalmozási célú támogatások bevételei államháztartáson belülről</t>
  </si>
  <si>
    <t>Felhalmozási célú támogatások államháztartáson  belülről</t>
  </si>
  <si>
    <t xml:space="preserve">Felhalmozási célú támogatások államháztartáson  belülről összesen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</si>
  <si>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</si>
  <si>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</si>
  <si>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</si>
  <si>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</si>
  <si>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 xml:space="preserve">Gépjárműadók </t>
  </si>
  <si>
    <t xml:space="preserve">BEVÉTELEK ÖSSZESEN </t>
  </si>
  <si>
    <t>Közhatalmi bevételek összesen</t>
  </si>
  <si>
    <t>K</t>
  </si>
  <si>
    <t>Rovat száma</t>
  </si>
  <si>
    <t xml:space="preserve">Személyi juttatások 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</si>
  <si>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</si>
  <si>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</si>
  <si>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</si>
  <si>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</si>
  <si>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Finanszírozási kiadások </t>
  </si>
  <si>
    <t xml:space="preserve">KIADÁSOK ÖSSZESEN </t>
  </si>
  <si>
    <t>mutató/  létszám</t>
  </si>
  <si>
    <t>Hozzá- járulás</t>
  </si>
  <si>
    <t xml:space="preserve">Egyéb működési célú kiadások összesen </t>
  </si>
  <si>
    <t>EGYÉB MŰKÖDÉSI CÉLÚ KIADÁSOK</t>
  </si>
  <si>
    <t>Költségvetési szerv megnevezése</t>
  </si>
  <si>
    <t>Fizikai dolgozó</t>
  </si>
  <si>
    <t xml:space="preserve">A.  Önkormányzat </t>
  </si>
  <si>
    <t>Igazgatás, pénzügyi dolgozó</t>
  </si>
  <si>
    <t xml:space="preserve">Óvoda pedagógus </t>
  </si>
  <si>
    <t>Egyéb szak- alkalmazott</t>
  </si>
  <si>
    <t>1. Óvoda</t>
  </si>
  <si>
    <t xml:space="preserve">2. Közfoglalkoztatás </t>
  </si>
  <si>
    <t xml:space="preserve">    Önkormányzati alkalmazottak </t>
  </si>
  <si>
    <t>Gazdasági ügyviteli dolgozó</t>
  </si>
  <si>
    <t xml:space="preserve">    Mindösszesen</t>
  </si>
  <si>
    <t xml:space="preserve">Népművelő  könyvtáros </t>
  </si>
  <si>
    <t>Közfoglal- koztatottak</t>
  </si>
  <si>
    <t>Sor- szám</t>
  </si>
  <si>
    <t>Szak- feladat száma</t>
  </si>
  <si>
    <t xml:space="preserve">Kiadások főösszege </t>
  </si>
  <si>
    <t>1.1 Működési kiadás</t>
  </si>
  <si>
    <t xml:space="preserve">1.2 Ellátottak pénzbeli juttatásai </t>
  </si>
  <si>
    <t>1.3 Egyéb műk.célú kiadások aht.belül.</t>
  </si>
  <si>
    <t>1.4 Egyéb műk.célú kiadások aht.kívül.</t>
  </si>
  <si>
    <t xml:space="preserve">ÖNKORMÁNYZAT </t>
  </si>
  <si>
    <t xml:space="preserve">Költségvetési bevételek </t>
  </si>
  <si>
    <t xml:space="preserve">   Önkormányzat működési támogatása összesen </t>
  </si>
  <si>
    <t>Működési célú támogatások áht-n  belülről össz.</t>
  </si>
  <si>
    <t xml:space="preserve">Közhatalmi bevételek </t>
  </si>
  <si>
    <t xml:space="preserve">Működési bevételek </t>
  </si>
  <si>
    <t>Felhalmozási bevételek</t>
  </si>
  <si>
    <t xml:space="preserve">6. </t>
  </si>
  <si>
    <t xml:space="preserve"> -  Építmény adó </t>
  </si>
  <si>
    <t xml:space="preserve"> -  Kommunális adó </t>
  </si>
  <si>
    <t xml:space="preserve"> -  Iparűzési adó </t>
  </si>
  <si>
    <t xml:space="preserve"> -  Gépjárműadó </t>
  </si>
  <si>
    <t xml:space="preserve"> -  Egyéb közhatalmi bevételek</t>
  </si>
  <si>
    <t xml:space="preserve">Működési célú átvett pénzeszköz </t>
  </si>
  <si>
    <t xml:space="preserve">Működési célú átvett pénzeszközök összesen   </t>
  </si>
  <si>
    <t xml:space="preserve">Felhalmozási célú átvett pénzeszköz </t>
  </si>
  <si>
    <t xml:space="preserve">Felhalmozási célú átvett pénzeszköz összesen </t>
  </si>
  <si>
    <t xml:space="preserve">Egyéb felhalmozási célú átvett pénzeszközök </t>
  </si>
  <si>
    <t xml:space="preserve">Egyéb felhalmozási célú átvett pénze.  összesen </t>
  </si>
  <si>
    <t xml:space="preserve">Pénzmaradvány igénybevétele </t>
  </si>
  <si>
    <t xml:space="preserve">Finanszírozási bevételek </t>
  </si>
  <si>
    <t xml:space="preserve">IV Teleülési önkorm kulturális eladatainak támogatás </t>
  </si>
  <si>
    <t>B114</t>
  </si>
  <si>
    <t xml:space="preserve">    Egyéb célú támogatás államházt. Belül  összesen</t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</si>
  <si>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>.</t>
    </r>
  </si>
  <si>
    <t xml:space="preserve">Működési célú kölcsönök állh. Kívülre összesen </t>
  </si>
  <si>
    <t xml:space="preserve"> Bevétel  (pályázatból)</t>
  </si>
  <si>
    <t xml:space="preserve">Kedvezmények mindösszesen </t>
  </si>
  <si>
    <t>A projekt támogatási szerződések a támogatás összegét euróban határozzák meg, ezért a támogatás összege az árfolyammozgás következtében változhat.</t>
  </si>
  <si>
    <t>Várható hatások</t>
  </si>
  <si>
    <t xml:space="preserve">Egyéb felhalmozási célú kiadások összesen  </t>
  </si>
  <si>
    <t xml:space="preserve">K= Kötelező feladat,  Ö= Önként vállalt feladat </t>
  </si>
  <si>
    <t>Ö</t>
  </si>
  <si>
    <t>b) település-üzemeltetéshez kapcsolódó feladataellátás t.beszámítás után</t>
  </si>
  <si>
    <t>2. Hozzájárulás a pénzbeli szociális ellátásokhoz  beszámítás után( egyösszegű)</t>
  </si>
  <si>
    <t>Helyi önkormányzatok működésének általános támogatása</t>
  </si>
  <si>
    <t>Települési önkormányzatok egyes köznevelési feladatainak támogatása</t>
  </si>
  <si>
    <t>Települési önkormányzatok kulturális fedatainak támogatása</t>
  </si>
  <si>
    <t>Működési célú költségvetési támogatások és kiegészítő támogatások</t>
  </si>
  <si>
    <t>Egyéb működési célú támogatások bevételei államháztartáson belülről</t>
  </si>
  <si>
    <t>Működési célú támogatások államháztartáson belülről összesen</t>
  </si>
  <si>
    <t>Működési célú támogatások államháztartáson belülről</t>
  </si>
  <si>
    <t>Értékesítési és forgalmi adók (helyi iparűzési adó)</t>
  </si>
  <si>
    <t>B354</t>
  </si>
  <si>
    <t>B355</t>
  </si>
  <si>
    <t>Egyéb áruhasználati és szolgáltatási adók (tartózkodás utáni IFA)</t>
  </si>
  <si>
    <t>Vagyoni típusú adók (Építményadó, magánszemélyek komm.adója)</t>
  </si>
  <si>
    <t>B53</t>
  </si>
  <si>
    <t>Egyéb tárgyi eszközök értékesítése</t>
  </si>
  <si>
    <t>B64</t>
  </si>
  <si>
    <t>B65</t>
  </si>
  <si>
    <t>Egyéb működési célú átvett pénzeszközök</t>
  </si>
  <si>
    <t>B74</t>
  </si>
  <si>
    <t>Felhalmozási célú visszatérítendő támog.,kölcsönök visszatérül.államházt.kivülről</t>
  </si>
  <si>
    <t>B75</t>
  </si>
  <si>
    <t>Egyéb felhalmozási célú átvett pénzeszközök</t>
  </si>
  <si>
    <t>B81</t>
  </si>
  <si>
    <t>Belföldi finanszírozás bevételei (maradvány igénybevétel)</t>
  </si>
  <si>
    <t xml:space="preserve">KIADÁSOK </t>
  </si>
  <si>
    <t>Működési célú támogatások     áht.-n belülről                                B1</t>
  </si>
  <si>
    <t xml:space="preserve"> Működési célú  átvett pénzeszköz                            B6</t>
  </si>
  <si>
    <t>Felhalmozási célú átvett pénzeszköz                                    B7</t>
  </si>
  <si>
    <t>Önkormányz. működési tám.          B11</t>
  </si>
  <si>
    <t>Egyéb műk. célú támogatás        B16</t>
  </si>
  <si>
    <t>Műk.célú kölcsön visszatérülés    B64</t>
  </si>
  <si>
    <t>Egyéb műk.c. átvett pénzeszköz    B65</t>
  </si>
  <si>
    <t>Felhalm.célú kölcsön visszatérülés      B74</t>
  </si>
  <si>
    <t>Egyéb felhalm.c. átvett pénzeszköz        B75</t>
  </si>
  <si>
    <t>Önkorm.elszám.a központi költségvetéssel</t>
  </si>
  <si>
    <t>041237</t>
  </si>
  <si>
    <t>Közfoglalkoztatási mintaprogram</t>
  </si>
  <si>
    <t>072311</t>
  </si>
  <si>
    <t>Fogorvosi alapellátás</t>
  </si>
  <si>
    <t>09.</t>
  </si>
  <si>
    <t>OKTATÁS</t>
  </si>
  <si>
    <t>09. összesen</t>
  </si>
  <si>
    <t>SZOCIÁLIS VÉDELEM</t>
  </si>
  <si>
    <t xml:space="preserve">Óvodai </t>
  </si>
  <si>
    <t>Gyermekjóléti szolgáltatások</t>
  </si>
  <si>
    <t>Házi segítségnyújtás</t>
  </si>
  <si>
    <t>900020</t>
  </si>
  <si>
    <t>Önkorm.funkcióra nem sorolható bevételei</t>
  </si>
  <si>
    <t>Óvodai nevelés,ellátás szakmai feladatai</t>
  </si>
  <si>
    <t>Óvodai nevelés,ellátás működtetés feladatai</t>
  </si>
  <si>
    <t>Személyi juttatás                  K1</t>
  </si>
  <si>
    <t>Munka-adókat terhelő járulékok              K2</t>
  </si>
  <si>
    <t>Egyéb működési célú kiadások                 K5</t>
  </si>
  <si>
    <t>Elvonások  K502</t>
  </si>
  <si>
    <t>MC.tám.ÁHB           K506</t>
  </si>
  <si>
    <t>MC.tám.ÁHK           K512</t>
  </si>
  <si>
    <t>Felújítások                    K7</t>
  </si>
  <si>
    <t>FC.tám.ÁHB           K84</t>
  </si>
  <si>
    <t>FC.kölcs.ÁHK       K86</t>
  </si>
  <si>
    <t>Lakástámog. K87</t>
  </si>
  <si>
    <t>FC.tám.ÁHK           K89</t>
  </si>
  <si>
    <t>Egyéb felhalmozási  célú kiadások                                         K8</t>
  </si>
  <si>
    <t>Tartalékok           K513</t>
  </si>
  <si>
    <t>Irányító szervi támogatás      K915</t>
  </si>
  <si>
    <r>
      <t>Önkorm.és önk.hiv.jogalkotó és ált.igazg.tev.</t>
    </r>
    <r>
      <rPr>
        <b/>
        <sz val="12"/>
        <rFont val="Arial CE"/>
        <family val="0"/>
      </rPr>
      <t xml:space="preserve"> (ÖV)</t>
    </r>
  </si>
  <si>
    <t>Államháztartás igazgatása, ellenőrzése</t>
  </si>
  <si>
    <t>Köztemető fenntartás-és üzemeltetés</t>
  </si>
  <si>
    <t>Önkormnyzati vagyonnal való gazdálkodás</t>
  </si>
  <si>
    <t>Közutak, hidak,alagutak üzemelt., fennt.üzemeltetése</t>
  </si>
  <si>
    <t>Betegséggel kapcsolatos pénzb.ellátások, tám.</t>
  </si>
  <si>
    <t>gyermekvédelmi pénzb.és termb.ellátások</t>
  </si>
  <si>
    <t>lakásfenntartással, lakhatással kapcs összefogl.ellát.</t>
  </si>
  <si>
    <t>104042</t>
  </si>
  <si>
    <t>107052</t>
  </si>
  <si>
    <t>Egyéb szoc.pénzbeli és temészetbni ellátások,támog.</t>
  </si>
  <si>
    <t>Működési bevételek     B4</t>
  </si>
  <si>
    <t>Felhalmozási bevételek      B5</t>
  </si>
  <si>
    <t>Felhalmozási célú támogatatások áht-n belülről         B2</t>
  </si>
  <si>
    <t>Önk.  váll.</t>
  </si>
  <si>
    <t>Kötel</t>
  </si>
  <si>
    <t>011210</t>
  </si>
  <si>
    <t>Települési önkormányzatok szociális,gyermekjóléti és gyermekétkezt. fel.tám.</t>
  </si>
  <si>
    <t>2016. évi terv</t>
  </si>
  <si>
    <t>1.2. Zalakarosi Kistérség Többcélú Társulása  működési hozzájárulás</t>
  </si>
  <si>
    <t>Egyéb működési célú támogatások  államházt., kívülre (K512)</t>
  </si>
  <si>
    <t>Működési célú kölcsönök állh. Kívülre (K508)</t>
  </si>
  <si>
    <t>Tartalékok  céltartalékok (K513)</t>
  </si>
  <si>
    <t>Egyéb felhalmozási célú támogatások államházt. Kívülre (K89)</t>
  </si>
  <si>
    <t>2015. évben tervezett</t>
  </si>
  <si>
    <t>2015. évben  tervezett</t>
  </si>
  <si>
    <t>Felhalmozási  célú támogatások áht-n  belülről össz.</t>
  </si>
  <si>
    <r>
      <t>1.</t>
    </r>
    <r>
      <rPr>
        <i/>
        <sz val="11"/>
        <rFont val="Arial"/>
        <family val="2"/>
      </rPr>
      <t>1.Önkormányzat működési támogatása</t>
    </r>
    <r>
      <rPr>
        <b/>
        <i/>
        <sz val="11"/>
        <rFont val="Arial"/>
        <family val="2"/>
      </rPr>
      <t xml:space="preserve"> </t>
    </r>
  </si>
  <si>
    <t xml:space="preserve">  1.1.3 Önk. szociális és gyermekjóléti feladatok tám. </t>
  </si>
  <si>
    <t xml:space="preserve">  1.1.4 Önkorm kulturális feladatainak támogatás </t>
  </si>
  <si>
    <t xml:space="preserve">  1.1.5 Működési célú támogatás </t>
  </si>
  <si>
    <t xml:space="preserve">  1.2.1 Közfoglalkoztatás  támogatása </t>
  </si>
  <si>
    <t>II.</t>
  </si>
  <si>
    <t>A. Önkormányzat</t>
  </si>
  <si>
    <t>Betegséggel kapcsolatos pénzbeni ell.</t>
  </si>
  <si>
    <t>Munkanélküli aktiv korúak ellátása</t>
  </si>
  <si>
    <t>Felhalmozási kiadások összesen:</t>
  </si>
  <si>
    <t>Felújítások összesen:</t>
  </si>
  <si>
    <t>Elvonások, befizetések K502</t>
  </si>
  <si>
    <t>Egyéb felhalmozási célú kiadás összesen:</t>
  </si>
  <si>
    <t>c) egyéb kötelező önkormányzati feladatok támogatása</t>
  </si>
  <si>
    <t>d.) lakott külterületekkel kapcsolatos feladatok támogatása</t>
  </si>
  <si>
    <t>e.) üdülőhelyi feladatok támogatása</t>
  </si>
  <si>
    <t xml:space="preserve">       Gyermekétkeztetés üzemeltetési támogatása </t>
  </si>
  <si>
    <t>Támogatásból:  előző évek</t>
  </si>
  <si>
    <t>Beruházási és felújítási kiadások( 5.sz. melléklet szerint)</t>
  </si>
  <si>
    <t>Kölcsönök (működési célú és felhalmozási célú)( 4.a.számú mellékl.)</t>
  </si>
  <si>
    <t>Lét-szám fő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</si>
  <si>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</si>
  <si>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</si>
  <si>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</si>
  <si>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</si>
  <si>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1.5. Felhalmozási c. támogatás áht.belül</t>
  </si>
  <si>
    <t xml:space="preserve">1.6. Felhalmozási bevételek </t>
  </si>
  <si>
    <t>1.8. Egyéb felhalm.célú átvett pénzeszköz</t>
  </si>
  <si>
    <t>1.9. Előző évi felhalm. célú maradvány</t>
  </si>
  <si>
    <t>1.6 Elvonások, befizetések</t>
  </si>
  <si>
    <t>1.7 Tartalékok</t>
  </si>
  <si>
    <t xml:space="preserve">1.8 Beruházások </t>
  </si>
  <si>
    <t>1.9 Felújítások</t>
  </si>
  <si>
    <t>1.10 Felhalm.célú pénzeszköz átadás</t>
  </si>
  <si>
    <t>096015</t>
  </si>
  <si>
    <t>Gyermekétkeztetés köznevelési intézményekben</t>
  </si>
  <si>
    <t>Egyéb működési célú kiadások  ( tartalék is)</t>
  </si>
  <si>
    <t xml:space="preserve">2.1. Működési bevételek </t>
  </si>
  <si>
    <t>Óvoda</t>
  </si>
  <si>
    <t>Óvoda összesen</t>
  </si>
  <si>
    <t>Felhalmozási célú kiadások összesen</t>
  </si>
  <si>
    <t>2.1. Beruházási kiadás</t>
  </si>
  <si>
    <t xml:space="preserve">  1.1.1.Helyi önkorm. működési általános támogatása </t>
  </si>
  <si>
    <t xml:space="preserve">  1.2.3. Közös Hivataltól  igazg.tevékenys.</t>
  </si>
  <si>
    <t>Felhalmozás célú támogatás államházt. belülről</t>
  </si>
  <si>
    <t>2.1 Vis maior támog. (Partfal)</t>
  </si>
  <si>
    <t>2.2. Gépjárművásárlás támog.</t>
  </si>
  <si>
    <t>Óvoda  bevételei összesen:</t>
  </si>
  <si>
    <t xml:space="preserve">1.2. Egyéb célú támogatás államházt. belül </t>
  </si>
  <si>
    <t xml:space="preserve">  1.2.4. Garabonc Önk. óvodai ellátásban r. gyerm. utaztatása</t>
  </si>
  <si>
    <t>1.4. Zalakarosi Kistérs. Többc. Társ. részére belső ellenőrzésre</t>
  </si>
  <si>
    <t>1.7.Nagykanizsa Megyei Jogú Város hétvégi  fogászati ügyelethez hj.</t>
  </si>
  <si>
    <t>2.1. Hulladékszáll. átvállalása Netta</t>
  </si>
  <si>
    <t>2.2. Hulladékszáll. átvállalása Viridis</t>
  </si>
  <si>
    <t>Felhalmozási tartalék</t>
  </si>
  <si>
    <t>Kápolna u. terv díj</t>
  </si>
  <si>
    <t>Partfal - vis maior</t>
  </si>
  <si>
    <t>Helyi adók összesen (1-4)</t>
  </si>
  <si>
    <t>B. Óvoda</t>
  </si>
  <si>
    <t xml:space="preserve">2. Konyha </t>
  </si>
  <si>
    <t xml:space="preserve">    Óvodai alkalmazottak </t>
  </si>
  <si>
    <t>1. Önkormányzat igazgatási tevékenysége</t>
  </si>
  <si>
    <t>B.  ÓVODA</t>
  </si>
  <si>
    <t xml:space="preserve"> ÓVODA ÖSSZESEN</t>
  </si>
  <si>
    <t>Lakott külterület</t>
  </si>
  <si>
    <t>Egyéb önk.feladatok tám.</t>
  </si>
  <si>
    <t>Kiegészítés beszámítás után</t>
  </si>
  <si>
    <t>ÓVODA</t>
  </si>
  <si>
    <t>ÓVODA ÖSSZESEN</t>
  </si>
  <si>
    <t xml:space="preserve"> Előző évi felhalm. célú maradvány</t>
  </si>
  <si>
    <t>1.7. Felhalm. célú kölcs. visszatér., felvétel</t>
  </si>
  <si>
    <t>096025</t>
  </si>
  <si>
    <t>Munkahelyi étkeztetés köznev.intézményben</t>
  </si>
  <si>
    <t>Működési célú támogatások államházt. belülről</t>
  </si>
  <si>
    <t>Munkahelyi étkeztetés</t>
  </si>
  <si>
    <t>09111</t>
  </si>
  <si>
    <t>Kölcsön visszatérülés</t>
  </si>
  <si>
    <t>Költségvetés működési kiadások összesen</t>
  </si>
  <si>
    <t xml:space="preserve">Költségvetési működési  bevételek összesen </t>
  </si>
  <si>
    <t>Óvoda összesen.</t>
  </si>
  <si>
    <t>Költségvetés felhalmozási célú kiadásai összesen</t>
  </si>
  <si>
    <t xml:space="preserve">1.11. Felhalm célú kölcsön visszafizetés </t>
  </si>
  <si>
    <t xml:space="preserve">Önkormány összesen: </t>
  </si>
  <si>
    <t xml:space="preserve">Egyéb felhalmozási célú kiadások </t>
  </si>
  <si>
    <t xml:space="preserve">K1-K8 </t>
  </si>
  <si>
    <t xml:space="preserve">Költségvetési kiadások összesen </t>
  </si>
  <si>
    <t>Óvodai iskola  intézményi étkeztetés</t>
  </si>
  <si>
    <t xml:space="preserve">Szociális étkeztetés </t>
  </si>
  <si>
    <t>Lakásfenntartássa, lakhatással összefügg. Ellát.</t>
  </si>
  <si>
    <t>Dada</t>
  </si>
  <si>
    <t xml:space="preserve">A </t>
  </si>
  <si>
    <t xml:space="preserve">1,Óvodapedagógusok bére </t>
  </si>
  <si>
    <t xml:space="preserve"> 2. Óvodapedagógusok pótlólagos  bértámogatás</t>
  </si>
  <si>
    <t>3.Kieg. Támogatás, pedagógus minősítés</t>
  </si>
  <si>
    <t>4. Óvodapedagógusok nevelő munkáját közvetlenül segítők bértámogatása</t>
  </si>
  <si>
    <t>5.. Óvodaműködtetési támogatás</t>
  </si>
  <si>
    <t xml:space="preserve">2016.évi </t>
  </si>
  <si>
    <t>2016.évi előirányzat</t>
  </si>
  <si>
    <t xml:space="preserve">  1.1.2 Köznevezési és gyermekétkeztetési fel.tám.</t>
  </si>
  <si>
    <t>013390</t>
  </si>
  <si>
    <t>Egyéb kiegészítő szolgáltatások</t>
  </si>
  <si>
    <t>2016. évi eredeti előirányzat</t>
  </si>
  <si>
    <t>Egyéb pénzbeni és természetbeni gyermekvédelmi ellátások</t>
  </si>
  <si>
    <t xml:space="preserve">B.  Óvoda </t>
  </si>
  <si>
    <t>Kültéri játék</t>
  </si>
  <si>
    <t>Deák Ferenc utcai járda felújítása</t>
  </si>
  <si>
    <t>3. Közművelődés</t>
  </si>
  <si>
    <t>2015.évi záró létszám. ei.</t>
  </si>
  <si>
    <t>2016. évi  létszám-  keret</t>
  </si>
  <si>
    <t xml:space="preserve">Működési célú finanszírozási bevételek </t>
  </si>
  <si>
    <t xml:space="preserve">Működési célú finanszírozási kiadások </t>
  </si>
  <si>
    <t xml:space="preserve">Költségvetési felhalmozási  bevételek összesen </t>
  </si>
  <si>
    <t>Finanszirozási felhalmozási bevételek összesen</t>
  </si>
  <si>
    <r>
      <rPr>
        <b/>
        <sz val="12"/>
        <rFont val="Arial CE"/>
        <family val="0"/>
      </rPr>
      <t>Felhalmozási célú bevételek összesen</t>
    </r>
    <r>
      <rPr>
        <sz val="12"/>
        <rFont val="Arial CE"/>
        <family val="0"/>
      </rPr>
      <t xml:space="preserve"> </t>
    </r>
  </si>
  <si>
    <t>Finanszírozási felhalmozási kiadások összesen</t>
  </si>
  <si>
    <t>1.5. Zalakarosi Óvoda és Bölcsőde,  Gyermekek szállítása</t>
  </si>
  <si>
    <t>1.6. Zalakarosi Kistérs. Többc. Társ. részére házi segítségnyújtás</t>
  </si>
  <si>
    <t>Óvoda összesen:</t>
  </si>
  <si>
    <t xml:space="preserve"> - ebből tartalék</t>
  </si>
  <si>
    <t>2016.évi eredeti</t>
  </si>
  <si>
    <t>2015. évről áthúzódó bérkompenzáció</t>
  </si>
  <si>
    <t>Államháztartáson belüli megelőlegezés visszafiz.</t>
  </si>
  <si>
    <t>2016.évi eredeti előirányzat</t>
  </si>
  <si>
    <t>2016. évi I. mód.</t>
  </si>
  <si>
    <t xml:space="preserve">  1.2.5. 2015. évi autómentes nap pályázat</t>
  </si>
  <si>
    <t>2016. eredeti</t>
  </si>
  <si>
    <t>2016. I. mód</t>
  </si>
  <si>
    <t>086090</t>
  </si>
  <si>
    <t>Egyéb szabadidős szolgáltatás</t>
  </si>
  <si>
    <t>2016. évi eredeti</t>
  </si>
  <si>
    <t>Államháztartáson belüli megelőlegezések visszafizetés K914</t>
  </si>
  <si>
    <t>1.9. Előző évi működési. célú maradvány</t>
  </si>
  <si>
    <t>Családi támogatások(K42)</t>
  </si>
  <si>
    <t>Családi támogatások(K42) összesen:</t>
  </si>
  <si>
    <t xml:space="preserve">Betegséggel kapcsolatos (nem társadalombiztosítási) ellátások (K44)  összesen: </t>
  </si>
  <si>
    <t>Települési támogatások</t>
  </si>
  <si>
    <t>Rendkívüli települési támogatások</t>
  </si>
  <si>
    <t>Ft-ban</t>
  </si>
  <si>
    <t>Működési célú visszatér. támog.,kölcsönök visszatér. államh.kivülről</t>
  </si>
  <si>
    <t>Szünidei gyermekétkeztetés</t>
  </si>
  <si>
    <t>2016. II. mód</t>
  </si>
  <si>
    <t>Beruházások             K6</t>
  </si>
  <si>
    <t>104037</t>
  </si>
  <si>
    <t>Intézményen kivüli gyermekétkeztetés</t>
  </si>
  <si>
    <t>Partfal vis maior</t>
  </si>
  <si>
    <t xml:space="preserve">3. </t>
  </si>
  <si>
    <t>Fűrész vásárlás</t>
  </si>
  <si>
    <t>hulladékgyűjtő edények vásárlása</t>
  </si>
  <si>
    <t>térfigyelő kamera</t>
  </si>
  <si>
    <t>közmunka programban vásárolt eszközök</t>
  </si>
  <si>
    <t>B116</t>
  </si>
  <si>
    <t>Elszámolásból származó bevételek</t>
  </si>
  <si>
    <t>Államháztartáson belüli megelőlegezés</t>
  </si>
  <si>
    <t>2016.évi III. mód.</t>
  </si>
  <si>
    <t>2016. évi III. mód.</t>
  </si>
  <si>
    <t>Települési önkormányzatok működésének támogatása beszámítás és kieg. Után</t>
  </si>
  <si>
    <t>I. jogcímekhez kapcsolódó kiegészítés</t>
  </si>
  <si>
    <t>FINANSZÍROZÁSI BEVÉTELEK</t>
  </si>
  <si>
    <t>FINANSZÍROZÁSI KIADÁSOK</t>
  </si>
  <si>
    <t xml:space="preserve">  1.1.6. Elszámolásból származó bevételek</t>
  </si>
  <si>
    <t>2016. III. mód</t>
  </si>
  <si>
    <t xml:space="preserve">Egyéb kiegészító szolg. </t>
  </si>
  <si>
    <t>2016. III.mód</t>
  </si>
  <si>
    <t>Finanszírozási bevételek B</t>
  </si>
  <si>
    <t>MC.kölcs. ÁHK           K512</t>
  </si>
  <si>
    <t>2.4. MLSZ műfüves pálya</t>
  </si>
  <si>
    <t>2.3. Jelzőrendszeres házi segítségnyújtás Magyar Vöröskereszt</t>
  </si>
  <si>
    <t>2016. évi III. módosítás</t>
  </si>
  <si>
    <t>Vízmű felújítások</t>
  </si>
  <si>
    <t>Külterületi utak felújítása</t>
  </si>
  <si>
    <t xml:space="preserve">Vis maior </t>
  </si>
  <si>
    <t xml:space="preserve">7. </t>
  </si>
  <si>
    <t>Adveti koszorútartó oszlop</t>
  </si>
  <si>
    <t xml:space="preserve">8. </t>
  </si>
  <si>
    <t>Viziközmű beruházás - szívattyúcsere</t>
  </si>
  <si>
    <t>Szőnyegek</t>
  </si>
  <si>
    <t>Konyhai berendezések</t>
  </si>
  <si>
    <t>2016. évi teljesítés</t>
  </si>
  <si>
    <t>Teljesítés %-a</t>
  </si>
  <si>
    <t>2016. évi mód.</t>
  </si>
  <si>
    <t>mód</t>
  </si>
  <si>
    <t>teljesítés</t>
  </si>
  <si>
    <t xml:space="preserve"> mód</t>
  </si>
  <si>
    <t>2016. évi  mód.</t>
  </si>
  <si>
    <t xml:space="preserve">  1.2.2 Bursa ösztöndíj visszafizetése</t>
  </si>
  <si>
    <t xml:space="preserve">  1.2.6. 2016. évi autómentes nap pályázat</t>
  </si>
  <si>
    <t xml:space="preserve">   1.2.7. Erzsébet utalvány</t>
  </si>
  <si>
    <t>2016. évi teljeítés</t>
  </si>
  <si>
    <t>2016. mód</t>
  </si>
  <si>
    <t>2016.  mód</t>
  </si>
  <si>
    <t xml:space="preserve">Egyéb szabadidős szolg. </t>
  </si>
  <si>
    <t>forintban</t>
  </si>
  <si>
    <t>Módosítás</t>
  </si>
  <si>
    <t>ESZKÖZÖK</t>
  </si>
  <si>
    <t>A/I/1        Vagyoni értékű jogok</t>
  </si>
  <si>
    <t>A/I/2        Szellemi termékek</t>
  </si>
  <si>
    <t>A/I/3        Immateriális javak értékhelyesbítése</t>
  </si>
  <si>
    <t>A/I        Immateriális javak (=A/I/1+A/I/2+A/I/3) (04=01+02+03)</t>
  </si>
  <si>
    <t>A/II/1        Ingatlanok és a kapcsolódó vagyoni értékű jogok</t>
  </si>
  <si>
    <t>6.</t>
  </si>
  <si>
    <t>A/II/2        Gépek, berendezések, felszerelések, járművek</t>
  </si>
  <si>
    <t>A/II/3        Tenyészállatok</t>
  </si>
  <si>
    <t>A/II/4        Beruházások, felújítások</t>
  </si>
  <si>
    <t>9.</t>
  </si>
  <si>
    <t>A/II/5        Tárgyi eszközök értékhelyesbítése</t>
  </si>
  <si>
    <t>A/II        Tárgyi eszközök (=A/II/1+...+A/II/5) (10=05+...+09)</t>
  </si>
  <si>
    <t>11.</t>
  </si>
  <si>
    <t>A/III/1        Tartós részesedések (11&gt;=12+13)</t>
  </si>
  <si>
    <t>12.</t>
  </si>
  <si>
    <t>A/III/1a        - ebből: tartós részesedések jegybankban</t>
  </si>
  <si>
    <t>13.</t>
  </si>
  <si>
    <t>A/III/1b        - ebből: tartós részesedések társulásban</t>
  </si>
  <si>
    <t>14.</t>
  </si>
  <si>
    <t>A/III/2        Tartós hitelviszonyt megtestesítő értékpapírok (14&gt;=15+16)</t>
  </si>
  <si>
    <t>15.</t>
  </si>
  <si>
    <t>A/III/2a        - ebből: államkötvények</t>
  </si>
  <si>
    <t>16.</t>
  </si>
  <si>
    <t>A/III/2b        - ebből: helyi önkormányzatok kötvényei</t>
  </si>
  <si>
    <t>17.</t>
  </si>
  <si>
    <t>A/III/3        Befektetett pénzügyi eszközök értékhelyesbítése</t>
  </si>
  <si>
    <t>18.</t>
  </si>
  <si>
    <t>A/III        Befektetett pénzügyi eszközök (=A/III/1+A/III/2+A/III/3) (18=11+14+17)</t>
  </si>
  <si>
    <t>19.</t>
  </si>
  <si>
    <t>A/IV/1        Koncesszióba, vagyonkezelésbe adott eszközök</t>
  </si>
  <si>
    <t>20.</t>
  </si>
  <si>
    <t>A/IV/2  Koncesszióba, vagyonkezelésbe adott eszközök értékhelyesb.</t>
  </si>
  <si>
    <t>21.</t>
  </si>
  <si>
    <t>A/IV        Koncesszióba, vagyonkezelésbe adott eszközök (=A/IV/1+A/IV/2) (21=19+20)</t>
  </si>
  <si>
    <t>22.</t>
  </si>
  <si>
    <t>A)        NEMZETI VAGYONBA TARTOZÓ BEFEKTETETT ESZKÖZÖK (=A/I+A/II+A/III+A/IV) (22=04+10+18+21)</t>
  </si>
  <si>
    <t>23.</t>
  </si>
  <si>
    <t>B/I/1        Vásárolt készletek</t>
  </si>
  <si>
    <t>24.</t>
  </si>
  <si>
    <t>B/I/2        Átsorolt, követelés fejében átvett készletek</t>
  </si>
  <si>
    <t>25.</t>
  </si>
  <si>
    <t>B/I/3        Egyéb készletek</t>
  </si>
  <si>
    <t>26.</t>
  </si>
  <si>
    <t>B/I/4        Befejezetlen termelés, félkész termékek, késztermékek</t>
  </si>
  <si>
    <t>27.</t>
  </si>
  <si>
    <t>B/I/5        Növendék-, hízó és egyéb állatok</t>
  </si>
  <si>
    <t>28.</t>
  </si>
  <si>
    <t>B/I        Készletek (=B/I/1+…+B/I/5) (28=23+...+27)</t>
  </si>
  <si>
    <t>29.</t>
  </si>
  <si>
    <t>B/II/1        Nem tartós részesedések</t>
  </si>
  <si>
    <t>30.</t>
  </si>
  <si>
    <t>B/II/2        Forgatási célú hitelviszonyt megtestesítő értékpapírok (30&gt;=31+...+35)</t>
  </si>
  <si>
    <t>31.</t>
  </si>
  <si>
    <t>B/II        Értékpapírok (=B/II/1+B/II/2) (36=29+30)</t>
  </si>
  <si>
    <t>32.</t>
  </si>
  <si>
    <t xml:space="preserve">B)        NEMZETI VAGYONBA TARTOZÓ FORGÓESZKÖZÖK (= B/I+B/II) </t>
  </si>
  <si>
    <t>33.</t>
  </si>
  <si>
    <t>C/I        Hosszú lejáratú betétek</t>
  </si>
  <si>
    <t>34.</t>
  </si>
  <si>
    <t>C/II        Pénztárak, csekkek, betétkönyvek</t>
  </si>
  <si>
    <t>35.</t>
  </si>
  <si>
    <t>C/III        Forintszámlák</t>
  </si>
  <si>
    <t>36.</t>
  </si>
  <si>
    <t>C/IV        Devizaszámlák</t>
  </si>
  <si>
    <t>38.</t>
  </si>
  <si>
    <t xml:space="preserve">C)        PÉNZESZKÖZÖK (=C/I+…+C/V) </t>
  </si>
  <si>
    <t>39.</t>
  </si>
  <si>
    <t>D/I/1  Költségv.évben esedékes követelés műk.c.tám.bevételre</t>
  </si>
  <si>
    <t>40.</t>
  </si>
  <si>
    <t>D/I/2  Költségv.évben esedékes követelés felh.c.tám.bevételre</t>
  </si>
  <si>
    <t>41.</t>
  </si>
  <si>
    <t>D/I/3 Költségv.évben esedékes követelés közhatalmi bevételre</t>
  </si>
  <si>
    <t>42.</t>
  </si>
  <si>
    <t>D/I/4 Költségv.évben esedékes követelés működési bevételre</t>
  </si>
  <si>
    <t>43.</t>
  </si>
  <si>
    <t>D/I/5 Költségv.évben esedékes követelés felhalm. bevételre</t>
  </si>
  <si>
    <t>44.</t>
  </si>
  <si>
    <t>D/I/6 Költségv.évben esedékes követelés műk.c.átvett pénze.</t>
  </si>
  <si>
    <t>45.</t>
  </si>
  <si>
    <t>D/I/7 Költségv.évben esedékes követelés felh.c.átvett pénze.</t>
  </si>
  <si>
    <t>46.</t>
  </si>
  <si>
    <t>D/I/8 Költségv.évben esedékes követelés finansz. bevételre</t>
  </si>
  <si>
    <t>47.</t>
  </si>
  <si>
    <t>D/I   Költségvetési évben esedékes követelés összesen</t>
  </si>
  <si>
    <t>48.</t>
  </si>
  <si>
    <t>D/II/1 Költségv.évet köv esedékes követelés műk.c.tám.bev.</t>
  </si>
  <si>
    <t>49.</t>
  </si>
  <si>
    <t>D/II/2 Költségv.évet köv esedékes követelés felh.c.tám.bev.</t>
  </si>
  <si>
    <t>50.</t>
  </si>
  <si>
    <t>D/II/3 Költségv.évet köv. esedékes követelés közhatalmi bev.</t>
  </si>
  <si>
    <t>51.</t>
  </si>
  <si>
    <t>D/II/4 Költségv.évet köv. esedékes követelés működési bev.</t>
  </si>
  <si>
    <t>52.</t>
  </si>
  <si>
    <t>D/II/5 Költségv.évet köv. esedékes követelés felhalm. bevételre</t>
  </si>
  <si>
    <t>53.</t>
  </si>
  <si>
    <t>D/II/6 Költségv.évet köv. esedékes követelés műk.c.átvett p.</t>
  </si>
  <si>
    <t>54.</t>
  </si>
  <si>
    <t>D/II/7 Költségv.évet köv. esedékes követelés felh.c.átvett p.</t>
  </si>
  <si>
    <t>55.</t>
  </si>
  <si>
    <t>D/II/8 Költségv.évet köv. esedékes követelés finansz. bevételre</t>
  </si>
  <si>
    <t>56.</t>
  </si>
  <si>
    <t>D/II   Költségvetési évet követően esedékes követelés összesen</t>
  </si>
  <si>
    <t>57.</t>
  </si>
  <si>
    <t>D/III/1   Adott előlegek</t>
  </si>
  <si>
    <t>58.</t>
  </si>
  <si>
    <t>D/III/2 Továbbadási célból folyósított támogat, ellátások elsz.</t>
  </si>
  <si>
    <t>59.</t>
  </si>
  <si>
    <t>D/III/3 Más által beszedett bevételek elszámolása</t>
  </si>
  <si>
    <t>60.</t>
  </si>
  <si>
    <t>D/III/4 Forgótőke elszámolása</t>
  </si>
  <si>
    <t>61.</t>
  </si>
  <si>
    <t>D/III/5 Vagyonkezelésbe adott eszk.kapcs.visszapótl.köv.elsz.</t>
  </si>
  <si>
    <t>62.</t>
  </si>
  <si>
    <t>D/III/6 Nem TB.pénzügyi alapot terhelő ellátások megtérül.elsz.</t>
  </si>
  <si>
    <t>63.</t>
  </si>
  <si>
    <t>D/III/7 Folyósított,megelőlegezett TB.ellátások elszámolása</t>
  </si>
  <si>
    <t>64.</t>
  </si>
  <si>
    <t>D/III   Követelés jellegű sajátos elszámolások</t>
  </si>
  <si>
    <t>65.</t>
  </si>
  <si>
    <t xml:space="preserve">D)  Követelések </t>
  </si>
  <si>
    <t>66.</t>
  </si>
  <si>
    <t>E)  Egyéb sajátos eszközoldali elszámolások</t>
  </si>
  <si>
    <t>67.</t>
  </si>
  <si>
    <t>F/1  Eredményszemléletű bevételek aktiv időbeli elhatárolása</t>
  </si>
  <si>
    <t>68.</t>
  </si>
  <si>
    <t>F/2  Költségek, ráfordítások aktív időbeli elhatárolása</t>
  </si>
  <si>
    <t>69.</t>
  </si>
  <si>
    <t>F/3   Halasztott ráfordítások</t>
  </si>
  <si>
    <t>70.</t>
  </si>
  <si>
    <t>F)  Aktív időbeli elhatárolások</t>
  </si>
  <si>
    <t>ESZKÖZÖK ÖSSZESEN (A+B+C+D+E+F)</t>
  </si>
  <si>
    <t>FORRÁSOK</t>
  </si>
  <si>
    <t>71.</t>
  </si>
  <si>
    <t>G/I  Nemzeti vagyon induláskori értéke</t>
  </si>
  <si>
    <t>72.</t>
  </si>
  <si>
    <t>G/II  Nemzeti vagyon változásai</t>
  </si>
  <si>
    <t>73.</t>
  </si>
  <si>
    <t>G/III Egyéb eszközök induláskori értéke és változásai</t>
  </si>
  <si>
    <t>74.</t>
  </si>
  <si>
    <t>G/IV  Felhalmozott eredmény</t>
  </si>
  <si>
    <t>75.</t>
  </si>
  <si>
    <t>G/V  Eszközök értékhelyesbítésének forrása</t>
  </si>
  <si>
    <t>76.</t>
  </si>
  <si>
    <t>G/VI  Mérleg szerinti eredmény</t>
  </si>
  <si>
    <t>77.</t>
  </si>
  <si>
    <t>G)  SAJÁT TŐKE ÖSSZESEN (1+2+3)</t>
  </si>
  <si>
    <t>78.</t>
  </si>
  <si>
    <t>H/I/1  Költségvetési évben esed. kötelezettség személyi juttat.</t>
  </si>
  <si>
    <t>79.</t>
  </si>
  <si>
    <t>H/I/2 Költségvetési évben esed. kötelezettség munk.terh.járul.</t>
  </si>
  <si>
    <t>80.</t>
  </si>
  <si>
    <t>H/I/3 Költségvetési évben esed. kötelezettség dologi kiadásra</t>
  </si>
  <si>
    <t>81.</t>
  </si>
  <si>
    <t>H/I/4  Költségvetési évben esed. kötelezettség ellátott.pb.jutt.</t>
  </si>
  <si>
    <t>82.</t>
  </si>
  <si>
    <t>H/I/5  Költségvetési évben esed. kötelezettség e.műk.c.kiad.</t>
  </si>
  <si>
    <t>83.</t>
  </si>
  <si>
    <t>H/I/6  Költségvetési évben esed. kötelezettség beruházásra</t>
  </si>
  <si>
    <t>84.</t>
  </si>
  <si>
    <t>H/I/7 Költségvetési évben esed. kötelezettség felújításra</t>
  </si>
  <si>
    <t>85.</t>
  </si>
  <si>
    <t>H/I/8 Költségvetési évben esed. kötelezettség e.felh.c.kiad.</t>
  </si>
  <si>
    <t>86.</t>
  </si>
  <si>
    <t>H/I/9 Költségvetési évben esed. kötelezettség finanszir.kiad.</t>
  </si>
  <si>
    <t>87.</t>
  </si>
  <si>
    <t>H/I  Költségvetési évben esedékes kötelezettségek</t>
  </si>
  <si>
    <t>88.</t>
  </si>
  <si>
    <t>H/II/1 Költségvetési évet köv. esed. kötelezettség személyi j.</t>
  </si>
  <si>
    <t>89.</t>
  </si>
  <si>
    <t>H/II/2 Költségvetési évet köv. esed. kötelezettség munk.terh.jár.</t>
  </si>
  <si>
    <t>90.</t>
  </si>
  <si>
    <t>H/II/3 Költségvetési évet köv. esed. kötelezettség dologi kiad.</t>
  </si>
  <si>
    <t>91.</t>
  </si>
  <si>
    <t>H/II/4 Költségvetési évet köv. esed. kötelezettség ellátott.pb.j.</t>
  </si>
  <si>
    <t>92.</t>
  </si>
  <si>
    <t>H/II/5 Költségvetési évet köv. esed. kötelezettség e.műk.c.kiad.</t>
  </si>
  <si>
    <t>93.</t>
  </si>
  <si>
    <t>H/II/6 Költségvetési évet köv. esed. kötelezettség beruházásra</t>
  </si>
  <si>
    <t>94.</t>
  </si>
  <si>
    <t>H/II/7 Költségvetési évet köv. esed. kötelezettség felújításra</t>
  </si>
  <si>
    <t>95.</t>
  </si>
  <si>
    <t>H/II/8 Költségvetési évet köv. esed. kötelezettség e.felh.c.kiad.</t>
  </si>
  <si>
    <t>96.</t>
  </si>
  <si>
    <t xml:space="preserve"> H/II/9 Költségvetési évet köv. esed. kötelezettség finanszir.kiad.</t>
  </si>
  <si>
    <t>97.</t>
  </si>
  <si>
    <t>H/II  Költségvetési évet köv. esedékes kötelezettségek</t>
  </si>
  <si>
    <t>98.</t>
  </si>
  <si>
    <t>H/III/1 Kapott előlegek</t>
  </si>
  <si>
    <t>99.</t>
  </si>
  <si>
    <t>H/III/2 Továbbadási célból folyósított támogat, ellátások elsz.</t>
  </si>
  <si>
    <t>100.</t>
  </si>
  <si>
    <t>H/III/3 Más szervezetet megillető bevételek elszámolása</t>
  </si>
  <si>
    <t>101.</t>
  </si>
  <si>
    <t>H/III/4  Forgótőke elszámolása</t>
  </si>
  <si>
    <t>102.</t>
  </si>
  <si>
    <t>H/III/6.Nem TB.pénzügyi alapot terhelő ellátások megtérül.elsz.</t>
  </si>
  <si>
    <t>103.</t>
  </si>
  <si>
    <t>H/III/7  Munkáltató által kedvezményes nyugd.megfiz.hozzájár.</t>
  </si>
  <si>
    <t>104.</t>
  </si>
  <si>
    <t>H/III/78 Letétre, megőrzésre átvett pénzeszközök, biztosítékok</t>
  </si>
  <si>
    <t>105.</t>
  </si>
  <si>
    <t>H/III   Kötelezettség jellegű sajáto elszámolások összesen:</t>
  </si>
  <si>
    <t>106.</t>
  </si>
  <si>
    <t>H) Kötelezettségek</t>
  </si>
  <si>
    <t>107.</t>
  </si>
  <si>
    <t>I) Egyéb sajátos eszközoldali elszámolások</t>
  </si>
  <si>
    <t>108.</t>
  </si>
  <si>
    <t>J) Kincstári számlavezetéssel kapcsolatos elszámol.</t>
  </si>
  <si>
    <t>109.</t>
  </si>
  <si>
    <t>K/1 Eredményszemléletű bevételek passziv időbeli elhat.</t>
  </si>
  <si>
    <t>110.</t>
  </si>
  <si>
    <t>K/2  Költségek, ráfordítások passzív időbeli elhatárolása</t>
  </si>
  <si>
    <t>111.</t>
  </si>
  <si>
    <t>K/3 Halasztott eredményszemléletű bevételek</t>
  </si>
  <si>
    <t>112.</t>
  </si>
  <si>
    <t>K) Passzív időbeli elhatárolások</t>
  </si>
  <si>
    <t>FORRÁSOK ÖSSZESEN (G+H+I+J+K)</t>
  </si>
  <si>
    <t>Zalakaros Város Önkormányzat</t>
  </si>
  <si>
    <t>előző időszak</t>
  </si>
  <si>
    <t>Módosí-tások</t>
  </si>
  <si>
    <t>tárgyi időszak</t>
  </si>
  <si>
    <t>Közhatalmi eredményszemléletű bevételek</t>
  </si>
  <si>
    <t>02.</t>
  </si>
  <si>
    <t>Eszközök és szolgálataások értékesítése, nettó eredmény szemléletű bev.</t>
  </si>
  <si>
    <t>03.</t>
  </si>
  <si>
    <t>Tevékenység egyéb nettó erdmnényszemléletű bevételei</t>
  </si>
  <si>
    <t>Tevékenység nettó eredményszemléletű bevétele</t>
  </si>
  <si>
    <t>Saját termelésű készletek állományváltozása</t>
  </si>
  <si>
    <t>Sajáőt előúállítású eszközök aktivált értéke</t>
  </si>
  <si>
    <t>Aktivált saját teljhesítmények értéke</t>
  </si>
  <si>
    <t>Központi működési célú támogatások eredményszemléletű bevételei</t>
  </si>
  <si>
    <t>Egyéb működési célú támogatások eredményszemléletű bevételei</t>
  </si>
  <si>
    <t>Felhalmozási célú támogatások eredményszemléletű bevételei</t>
  </si>
  <si>
    <t>Különféle egyéb eredményszemléletű bevételek</t>
  </si>
  <si>
    <t>III.</t>
  </si>
  <si>
    <t>Egyéb eredményszemléletű bevételek</t>
  </si>
  <si>
    <t>Anyagköltség</t>
  </si>
  <si>
    <t>Igénybevett szolgáltatások értéke</t>
  </si>
  <si>
    <t>Eladott árúk beszerzési értéke</t>
  </si>
  <si>
    <t>Eladott(közvetített) szolgáltratások értéke</t>
  </si>
  <si>
    <t>IV.</t>
  </si>
  <si>
    <t>Anyagi jellegű ráfordítások</t>
  </si>
  <si>
    <t>Bérköltség</t>
  </si>
  <si>
    <t>Személyi jellegű egyéb kfizetések</t>
  </si>
  <si>
    <t>Bérjárulékok</t>
  </si>
  <si>
    <t>V</t>
  </si>
  <si>
    <t>Személyi jellegű ráfordíatások</t>
  </si>
  <si>
    <t>VI</t>
  </si>
  <si>
    <t>Értékcsökkenési leírás</t>
  </si>
  <si>
    <t>VII</t>
  </si>
  <si>
    <t>Egyéb ráfordítások</t>
  </si>
  <si>
    <t>A)</t>
  </si>
  <si>
    <t>Tevékenységek eredménye</t>
  </si>
  <si>
    <t>Kapott (járó) osztalék és részesedés</t>
  </si>
  <si>
    <t>Kapott (járó) kamatok és kamatjellegű eredményszemlélketű bevételek</t>
  </si>
  <si>
    <t>Pénzügyi műveletek egyéb eredmény szemléletű bevételei</t>
  </si>
  <si>
    <t>18.a</t>
  </si>
  <si>
    <t xml:space="preserve">                  - ebből: árfolyamnyereség</t>
  </si>
  <si>
    <t>VIII</t>
  </si>
  <si>
    <t>Pénzügyi műveletek eredményszemléletű bevételei</t>
  </si>
  <si>
    <t>Fizetendő kamatok és kamatjellegű ráfordítások</t>
  </si>
  <si>
    <t>Részesedése, értékpapírok, pénzeszközök értékvesztése</t>
  </si>
  <si>
    <t>Pénzügyi műveletek ergyéb ráfordíatásai</t>
  </si>
  <si>
    <t>21.a</t>
  </si>
  <si>
    <t xml:space="preserve">           - ebből : árfolyamveszteség</t>
  </si>
  <si>
    <t>IX</t>
  </si>
  <si>
    <t>Pénzügyi műúveletek ráfordíatásai</t>
  </si>
  <si>
    <t>B)</t>
  </si>
  <si>
    <t>Pénzügyi műveletek eredménye</t>
  </si>
  <si>
    <t>C)</t>
  </si>
  <si>
    <t>Szokásos eredmény</t>
  </si>
  <si>
    <t>E)</t>
  </si>
  <si>
    <t>MÉRLEG SZERINTI EREDMÉNY</t>
  </si>
  <si>
    <t>Zalakaros Város Összesen</t>
  </si>
  <si>
    <t>01 Alaptevékenység költségvetési bevételei</t>
  </si>
  <si>
    <t>02 Alaptevékenység költségvetési kiadásai</t>
  </si>
  <si>
    <t>I. Alaptevékenység költségvetési egyenlege (=01-02)</t>
  </si>
  <si>
    <t>03 Alaptevékenység finanszírtozási bevételei</t>
  </si>
  <si>
    <t>04 Alaptevékenység finqanszírozási kiadásai</t>
  </si>
  <si>
    <t>II Alaptevékenység finanszírozási egyenlege(=03-04)</t>
  </si>
  <si>
    <t>A) ALAPTEVÉKENYSÉG MARADVÁNYA(I+II)</t>
  </si>
  <si>
    <t>05 Vállalkozási tevékenység költségvetési bevételei</t>
  </si>
  <si>
    <t>06 Vállalkozási tevékenység költségvetési kiadásai</t>
  </si>
  <si>
    <t>III Vállalkozási tevékenység költségvetési egyenlege (=05-06)</t>
  </si>
  <si>
    <t>07 Vállalkozási tevékenység finanszírozási bevételei</t>
  </si>
  <si>
    <t>08 Vállalkozási tevékenység finanszírozási kiadásai</t>
  </si>
  <si>
    <t>IV Vállalkozási tevékenység finanszírozási egyenlege (=07-08)</t>
  </si>
  <si>
    <t>B) VÁLLALKOZÁSI TEVÉKENYSÉG MARADVÁNYA (III+IV)</t>
  </si>
  <si>
    <t>C) ÖSSZES MARADVÁNY (=A+B)</t>
  </si>
  <si>
    <t>D) Alaptevékenység kötelezettségvállalással terhelt maradványa</t>
  </si>
  <si>
    <t>E)Alaptevékenység szabad maradványa (=A-D)</t>
  </si>
  <si>
    <t>F) Vállalkozási tevékenységet terhelő befizetési kötelezettség (B*0,1)</t>
  </si>
  <si>
    <t>G) Vállalkozási tevékenység felhasználható maradványa (=B-F)</t>
  </si>
  <si>
    <t>Maradványelszámolás szerint</t>
  </si>
  <si>
    <t>Kötelezettséggel terhelt maradvány</t>
  </si>
  <si>
    <t>Működési célú maradvány</t>
  </si>
  <si>
    <t>1.1.</t>
  </si>
  <si>
    <t>2016.évi támogatás megelőlegezés rendezése</t>
  </si>
  <si>
    <t>1.2.</t>
  </si>
  <si>
    <t>1.3.</t>
  </si>
  <si>
    <t>Működési célú maradvány felhasználás összesen:</t>
  </si>
  <si>
    <t>Felhalmozási célú maradvány</t>
  </si>
  <si>
    <t>Felhalm. célú maradvány felhasználás összesen:</t>
  </si>
  <si>
    <t>Kötelezettséggel terhelt maradvány összesen:</t>
  </si>
  <si>
    <t>Szabad felhasználású maradvány összesen:</t>
  </si>
  <si>
    <t>Szabad felhasználású maradvány felhasználására javaslat</t>
  </si>
  <si>
    <t>Elvonás</t>
  </si>
  <si>
    <t>Maradvány összesen:</t>
  </si>
  <si>
    <t>Kimutatás az immateriális javak, tárgyi eszközök koncesszióba, vagyonkezelésbe adott eszközök állományának alakulásáról</t>
  </si>
  <si>
    <t>Ssz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</si>
  <si>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</si>
  <si>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</si>
  <si>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</si>
  <si>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</si>
  <si>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</si>
  <si>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</si>
  <si>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</si>
  <si>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</si>
  <si>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</si>
  <si>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</si>
  <si>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</si>
  <si>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</si>
  <si>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</si>
  <si>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</si>
  <si>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</si>
  <si>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</si>
  <si>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01</t>
  </si>
  <si>
    <t>Tárgyévi nyitó állomány (előző évi záró állomány)</t>
  </si>
  <si>
    <t>0</t>
  </si>
  <si>
    <t>02</t>
  </si>
  <si>
    <t>Immateriális javak beszerzése, nem aktivált beruházások</t>
  </si>
  <si>
    <t>03</t>
  </si>
  <si>
    <t>Nem aktivált felújítások</t>
  </si>
  <si>
    <t>04</t>
  </si>
  <si>
    <t>Beruházásokból, felújításokból aktivált érték</t>
  </si>
  <si>
    <t>05</t>
  </si>
  <si>
    <t>Térítésmentes átvétel</t>
  </si>
  <si>
    <t>06</t>
  </si>
  <si>
    <t>Alapításkori átvétel, vagyonkezelésbe vétel miatti átvétel, vagyonkezelői jog visszavétele</t>
  </si>
  <si>
    <t>07</t>
  </si>
  <si>
    <t>Egyéb növekedés</t>
  </si>
  <si>
    <t>08</t>
  </si>
  <si>
    <t>Összes növekedés (=02+.. .+07)</t>
  </si>
  <si>
    <t>09</t>
  </si>
  <si>
    <t>Értékesítés</t>
  </si>
  <si>
    <t>10</t>
  </si>
  <si>
    <t>Hiány, selejtezés, megsemmisülés</t>
  </si>
  <si>
    <t>11</t>
  </si>
  <si>
    <t>Térítésmentes átadás</t>
  </si>
  <si>
    <t>12</t>
  </si>
  <si>
    <t>Költségvetési szerv, társulás alapításkori átadás, vagyonkezelésbe adás miatti átadás, vagyonkezelői jog visszaadása</t>
  </si>
  <si>
    <t>13</t>
  </si>
  <si>
    <t>Egyéb csökkenés</t>
  </si>
  <si>
    <t>14</t>
  </si>
  <si>
    <t>Összes csökkenés (=09+...+13)</t>
  </si>
  <si>
    <t>15</t>
  </si>
  <si>
    <t>Bruttó érték összesen (=01+08-14)</t>
  </si>
  <si>
    <t>16</t>
  </si>
  <si>
    <t>Terv szerinti értékcsökkenés nyitó állománya</t>
  </si>
  <si>
    <t>17</t>
  </si>
  <si>
    <t>Terv szerinti értékcsökkenés növekedése</t>
  </si>
  <si>
    <t>18</t>
  </si>
  <si>
    <t>Terv szerinti értékcsökkenés csökkenése</t>
  </si>
  <si>
    <t>19</t>
  </si>
  <si>
    <t>Terv szerinti értékcsökkenés záró állománya (=16+17-18)</t>
  </si>
  <si>
    <t>20</t>
  </si>
  <si>
    <t>Terven felüli értékcsökkenés nyitó állománya</t>
  </si>
  <si>
    <t>21</t>
  </si>
  <si>
    <t>Terven felüli értékcsökkenés növekedés</t>
  </si>
  <si>
    <t>22</t>
  </si>
  <si>
    <t>Terven felüli értékcsökkenés visszaírás, kivezetés</t>
  </si>
  <si>
    <t>23</t>
  </si>
  <si>
    <t>Terven felüli értékcsökkenés záró állománya (=20+21-22)</t>
  </si>
  <si>
    <t>24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</si>
  <si>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</si>
  <si>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</si>
  <si>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</si>
  <si>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</si>
  <si>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</si>
  <si>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>2016-2020. években</t>
  </si>
  <si>
    <t>sorsz.</t>
  </si>
  <si>
    <t>2016.évi tény</t>
  </si>
  <si>
    <t>2017.év</t>
  </si>
  <si>
    <t xml:space="preserve">2018. év </t>
  </si>
  <si>
    <t xml:space="preserve">2019. év </t>
  </si>
  <si>
    <t>2020. év</t>
  </si>
  <si>
    <t>összesen</t>
  </si>
  <si>
    <t>Helyi adók</t>
  </si>
  <si>
    <t>Osztalékok, koncessziós díjak</t>
  </si>
  <si>
    <t>Díjak, pótlékok, bírságok</t>
  </si>
  <si>
    <t>Tárgyi eszközök, immateriális javak, vagyoni értékű jog értékesítés, vagyonhasznosításból származó bevétel</t>
  </si>
  <si>
    <t>Részvények, részesedések értékesítése</t>
  </si>
  <si>
    <t>Vállalalt értékesítésből, privatizációból származó bevételek</t>
  </si>
  <si>
    <t>Kezességvállalással kapcsolatos megtérülés</t>
  </si>
  <si>
    <t>Saját bevételek</t>
  </si>
  <si>
    <t>Saját bevételek 50%-a</t>
  </si>
  <si>
    <t>Előző évben keletkezett tárgyévet terhelő fizetési kötelezettség</t>
  </si>
  <si>
    <t>Felvett, átvállalt hitelből adódó fizetési kötelezettség</t>
  </si>
  <si>
    <t>Felvett, átvállalt kölcsön és annak tőketartozása</t>
  </si>
  <si>
    <t>Hitelviszonyt megtestesítő értékpapír</t>
  </si>
  <si>
    <t>Adott váltó</t>
  </si>
  <si>
    <t>Pénzügyi lízing</t>
  </si>
  <si>
    <t>1./ Karos Park Ft árokásó géplizingelése (100 % tul.cég)</t>
  </si>
  <si>
    <t>Halasztott fizetés</t>
  </si>
  <si>
    <t>Kezességvállalásból eredő fizetési kötelezettség</t>
  </si>
  <si>
    <t>Tárgyévben keletkezett, illetve keletkező, tárgyévet terhelő fizetési kötelezettség</t>
  </si>
  <si>
    <t>Felvett, átvállalt hitel és annak tőketartozása, kamata</t>
  </si>
  <si>
    <t>Fizetési kötelezettség összesen</t>
  </si>
  <si>
    <t>Fizetési kötelezettséggel csökkentett saját bevétel</t>
  </si>
  <si>
    <t xml:space="preserve">Teljesítés %-a </t>
  </si>
  <si>
    <t>EGYÉB FELHALMOZÁSI CÉLÚ KIADÁSOK</t>
  </si>
  <si>
    <t>Zalaszabar Község Önkormányzata</t>
  </si>
  <si>
    <t>Napköziotthonos Óvoda Zalaszabar</t>
  </si>
  <si>
    <t>Zalaszabar Község Önkormányzat</t>
  </si>
  <si>
    <t>Zalaszabar Község Összesen</t>
  </si>
  <si>
    <t>Zalaszabar KÖzség Önkormányzata</t>
  </si>
  <si>
    <t>Napköziotthonos Óvoda</t>
  </si>
  <si>
    <t>Pályázati önrész</t>
  </si>
  <si>
    <t>Áthúzódó jutalom és járulékai</t>
  </si>
  <si>
    <t>Zalaszabar Község Önkormányzat adósságot keletkeztető ügyleteiből eredő fizetési kötelezettség bemutatása</t>
  </si>
  <si>
    <t>3.2</t>
  </si>
  <si>
    <t>3.1</t>
  </si>
  <si>
    <t xml:space="preserve">Karbantartásra, festésre visszaengedélyezés </t>
  </si>
  <si>
    <t>593.444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</si>
</sst>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  <numFmt numFmtId="167" formatCode="#,##0.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_-* #,##0.00000\ _F_t_-;\-* #,##0.00000\ _F_t_-;_-* &quot;-&quot;??\ _F_t_-;_-@_-"/>
    <numFmt numFmtId="176" formatCode="_-* #,##0.0\ _F_t_-;\-* #,##0.0\ _F_t_-;_-* &quot;-&quot;??\ _F_t_-;_-@_-"/>
    <numFmt numFmtId="177" formatCode="_-* #,##0.000000\ _F_t_-;\-* #,##0.000000\ _F_t_-;_-* &quot;-&quot;??\ _F_t_-;_-@_-"/>
    <numFmt numFmtId="178" formatCode="[$-40E]yyyy\.\ mmmm\ d\."/>
    <numFmt numFmtId="179" formatCode="&quot;H-&quot;0000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</numFmts>
  <fonts count="80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i/>
      <sz val="12"/>
      <name val="Arial CE"/>
      <family val="0"/>
    </font>
    <font>
      <b/>
      <i/>
      <sz val="12"/>
      <name val="Arial"/>
      <family val="2"/>
    </font>
    <font>
      <i/>
      <sz val="11"/>
      <name val="Arial"/>
      <family val="2"/>
    </font>
    <font>
      <sz val="12"/>
      <name val="Garamond"/>
      <family val="1"/>
    </font>
    <font>
      <i/>
      <sz val="12"/>
      <name val="Arial"/>
      <family val="2"/>
    </font>
    <font>
      <sz val="10"/>
      <color indexed="48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b/>
      <i/>
      <sz val="12"/>
      <name val="Arial CE"/>
      <family val="0"/>
    </font>
    <font>
      <b/>
      <sz val="10"/>
      <name val="Arial CE"/>
      <family val="0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i/>
      <sz val="11"/>
      <name val="Arial CE"/>
      <family val="0"/>
    </font>
    <font>
      <b/>
      <sz val="14"/>
      <name val="Arial"/>
      <family val="2"/>
    </font>
    <font>
      <sz val="10"/>
      <name val="MS Sans Serif"/>
      <family val="2"/>
    </font>
    <font>
      <b/>
      <i/>
      <sz val="12"/>
      <color indexed="8"/>
      <name val="Arial"/>
      <family val="2"/>
    </font>
    <font>
      <b/>
      <i/>
      <sz val="10"/>
      <name val="Arial CE"/>
      <family val="0"/>
    </font>
    <font>
      <sz val="8"/>
      <name val="Arial CE"/>
      <family val="0"/>
    </font>
    <font>
      <b/>
      <i/>
      <sz val="11"/>
      <name val="Arial CE"/>
      <family val="0"/>
    </font>
    <font>
      <sz val="10"/>
      <color indexed="10"/>
      <name val="Arial"/>
      <family val="2"/>
    </font>
    <font>
      <u val="single"/>
      <sz val="10"/>
      <name val="Arial CE"/>
      <family val="2"/>
    </font>
    <font>
      <sz val="12"/>
      <color indexed="22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Palatino Linotype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14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5" fillId="25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7" borderId="7" applyNumberFormat="0" applyFont="0" applyAlignment="0" applyProtection="0"/>
    <xf numFmtId="0" fontId="73" fillId="28" borderId="0" applyNumberFormat="0" applyBorder="0" applyAlignment="0" applyProtection="0"/>
    <xf numFmtId="0" fontId="74" fillId="29" borderId="8" applyNumberFormat="0" applyAlignment="0" applyProtection="0"/>
    <xf numFmtId="0" fontId="2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0" borderId="0" applyNumberFormat="0" applyBorder="0" applyAlignment="0" applyProtection="0"/>
    <xf numFmtId="0" fontId="78" fillId="31" borderId="0" applyNumberFormat="0" applyBorder="0" applyAlignment="0" applyProtection="0"/>
    <xf numFmtId="0" fontId="79" fillId="29" borderId="1" applyNumberFormat="0" applyAlignment="0" applyProtection="0"/>
    <xf numFmtId="9" fontId="0" fillId="0" borderId="0" applyFont="0" applyFill="0" applyBorder="0" applyAlignment="0" applyProtection="0"/>
  </cellStyleXfs>
  <cellXfs count="92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4" fillId="0" borderId="0" xfId="69">
      <alignment/>
      <protection/>
    </xf>
    <xf numFmtId="0" fontId="6" fillId="0" borderId="11" xfId="69" applyFont="1" applyBorder="1">
      <alignment/>
      <protection/>
    </xf>
    <xf numFmtId="0" fontId="4" fillId="0" borderId="11" xfId="69" applyBorder="1">
      <alignment/>
      <protection/>
    </xf>
    <xf numFmtId="3" fontId="2" fillId="0" borderId="11" xfId="0" applyNumberFormat="1" applyFont="1" applyBorder="1" applyAlignment="1">
      <alignment vertical="center"/>
    </xf>
    <xf numFmtId="0" fontId="6" fillId="0" borderId="12" xfId="69" applyFont="1" applyBorder="1">
      <alignment/>
      <protection/>
    </xf>
    <xf numFmtId="0" fontId="4" fillId="0" borderId="11" xfId="69" applyFont="1" applyBorder="1">
      <alignment/>
      <protection/>
    </xf>
    <xf numFmtId="0" fontId="1" fillId="0" borderId="11" xfId="0" applyFont="1" applyBorder="1" applyAlignment="1">
      <alignment horizontal="left" vertical="center"/>
    </xf>
    <xf numFmtId="0" fontId="6" fillId="0" borderId="12" xfId="69" applyFont="1" applyFill="1" applyBorder="1" applyAlignment="1">
      <alignment horizontal="right"/>
      <protection/>
    </xf>
    <xf numFmtId="0" fontId="2" fillId="0" borderId="13" xfId="0" applyFont="1" applyBorder="1" applyAlignment="1">
      <alignment/>
    </xf>
    <xf numFmtId="0" fontId="4" fillId="0" borderId="0" xfId="59" applyFont="1">
      <alignment/>
      <protection/>
    </xf>
    <xf numFmtId="0" fontId="7" fillId="0" borderId="0" xfId="63" applyFont="1">
      <alignment/>
      <protection/>
    </xf>
    <xf numFmtId="0" fontId="7" fillId="0" borderId="0" xfId="63">
      <alignment/>
      <protection/>
    </xf>
    <xf numFmtId="0" fontId="7" fillId="0" borderId="0" xfId="63" applyAlignment="1">
      <alignment horizontal="right"/>
      <protection/>
    </xf>
    <xf numFmtId="0" fontId="6" fillId="0" borderId="11" xfId="63" applyFont="1" applyBorder="1">
      <alignment/>
      <protection/>
    </xf>
    <xf numFmtId="0" fontId="7" fillId="0" borderId="0" xfId="64">
      <alignment/>
      <protection/>
    </xf>
    <xf numFmtId="0" fontId="16" fillId="0" borderId="11" xfId="64" applyFont="1" applyBorder="1">
      <alignment/>
      <protection/>
    </xf>
    <xf numFmtId="0" fontId="7" fillId="0" borderId="0" xfId="62">
      <alignment/>
      <protection/>
    </xf>
    <xf numFmtId="0" fontId="9" fillId="0" borderId="11" xfId="62" applyFont="1" applyBorder="1" applyAlignment="1">
      <alignment horizontal="center"/>
      <protection/>
    </xf>
    <xf numFmtId="3" fontId="10" fillId="0" borderId="11" xfId="62" applyNumberFormat="1" applyFont="1" applyBorder="1" applyAlignment="1">
      <alignment horizontal="right"/>
      <protection/>
    </xf>
    <xf numFmtId="3" fontId="9" fillId="0" borderId="11" xfId="62" applyNumberFormat="1" applyFont="1" applyBorder="1" applyAlignment="1">
      <alignment horizontal="right"/>
      <protection/>
    </xf>
    <xf numFmtId="49" fontId="9" fillId="0" borderId="11" xfId="62" applyNumberFormat="1" applyFont="1" applyBorder="1" applyAlignment="1">
      <alignment horizontal="center"/>
      <protection/>
    </xf>
    <xf numFmtId="0" fontId="9" fillId="0" borderId="0" xfId="62" applyFont="1">
      <alignment/>
      <protection/>
    </xf>
    <xf numFmtId="49" fontId="10" fillId="0" borderId="11" xfId="62" applyNumberFormat="1" applyFont="1" applyBorder="1" applyAlignment="1">
      <alignment horizontal="center"/>
      <protection/>
    </xf>
    <xf numFmtId="49" fontId="10" fillId="0" borderId="11" xfId="62" applyNumberFormat="1" applyFont="1" applyBorder="1" applyAlignment="1">
      <alignment horizontal="center" vertical="center"/>
      <protection/>
    </xf>
    <xf numFmtId="0" fontId="10" fillId="0" borderId="11" xfId="62" applyFont="1" applyBorder="1" applyAlignment="1">
      <alignment horizontal="center" vertical="center" wrapText="1"/>
      <protection/>
    </xf>
    <xf numFmtId="0" fontId="6" fillId="0" borderId="0" xfId="69" applyFont="1" applyBorder="1">
      <alignment/>
      <protection/>
    </xf>
    <xf numFmtId="0" fontId="7" fillId="0" borderId="0" xfId="57">
      <alignment/>
      <protection/>
    </xf>
    <xf numFmtId="0" fontId="8" fillId="32" borderId="11" xfId="57" applyFont="1" applyFill="1" applyBorder="1" applyAlignment="1">
      <alignment horizontal="center"/>
      <protection/>
    </xf>
    <xf numFmtId="0" fontId="7" fillId="0" borderId="11" xfId="57" applyFont="1" applyBorder="1">
      <alignment/>
      <protection/>
    </xf>
    <xf numFmtId="0" fontId="7" fillId="0" borderId="0" xfId="65">
      <alignment/>
      <protection/>
    </xf>
    <xf numFmtId="3" fontId="1" fillId="0" borderId="11" xfId="0" applyNumberFormat="1" applyFont="1" applyBorder="1" applyAlignment="1">
      <alignment vertical="center"/>
    </xf>
    <xf numFmtId="0" fontId="1" fillId="32" borderId="14" xfId="0" applyFont="1" applyFill="1" applyBorder="1" applyAlignment="1">
      <alignment horizontal="center" vertical="center"/>
    </xf>
    <xf numFmtId="3" fontId="20" fillId="0" borderId="11" xfId="62" applyNumberFormat="1" applyFont="1" applyBorder="1" applyAlignment="1">
      <alignment horizontal="right"/>
      <protection/>
    </xf>
    <xf numFmtId="0" fontId="7" fillId="0" borderId="0" xfId="65" applyBorder="1" applyAlignment="1">
      <alignment horizontal="right"/>
      <protection/>
    </xf>
    <xf numFmtId="0" fontId="7" fillId="0" borderId="11" xfId="57" applyFont="1" applyBorder="1" applyAlignment="1">
      <alignment horizontal="center"/>
      <protection/>
    </xf>
    <xf numFmtId="0" fontId="4" fillId="0" borderId="11" xfId="65" applyFont="1" applyBorder="1" applyAlignment="1">
      <alignment horizontal="center"/>
      <protection/>
    </xf>
    <xf numFmtId="0" fontId="8" fillId="32" borderId="11" xfId="65" applyFont="1" applyFill="1" applyBorder="1" applyAlignment="1">
      <alignment horizontal="center"/>
      <protection/>
    </xf>
    <xf numFmtId="0" fontId="4" fillId="0" borderId="11" xfId="63" applyFont="1" applyBorder="1" applyAlignment="1">
      <alignment horizontal="center"/>
      <protection/>
    </xf>
    <xf numFmtId="0" fontId="5" fillId="0" borderId="11" xfId="57" applyFont="1" applyBorder="1" applyAlignment="1">
      <alignment horizontal="center" vertical="distributed"/>
      <protection/>
    </xf>
    <xf numFmtId="0" fontId="7" fillId="0" borderId="11" xfId="57" applyFont="1" applyBorder="1" applyAlignment="1">
      <alignment horizontal="center" vertical="distributed"/>
      <protection/>
    </xf>
    <xf numFmtId="0" fontId="7" fillId="0" borderId="11" xfId="57" applyBorder="1" applyAlignment="1">
      <alignment vertical="distributed"/>
      <protection/>
    </xf>
    <xf numFmtId="0" fontId="23" fillId="0" borderId="0" xfId="0" applyFont="1" applyBorder="1" applyAlignment="1">
      <alignment/>
    </xf>
    <xf numFmtId="9" fontId="7" fillId="0" borderId="11" xfId="57" applyNumberFormat="1" applyBorder="1" applyAlignment="1">
      <alignment horizontal="center" vertical="distributed"/>
      <protection/>
    </xf>
    <xf numFmtId="0" fontId="7" fillId="0" borderId="0" xfId="57" applyAlignment="1">
      <alignment horizontal="right"/>
      <protection/>
    </xf>
    <xf numFmtId="0" fontId="19" fillId="0" borderId="11" xfId="63" applyFont="1" applyBorder="1" applyAlignment="1">
      <alignment horizontal="center" vertical="distributed"/>
      <protection/>
    </xf>
    <xf numFmtId="3" fontId="4" fillId="0" borderId="11" xfId="63" applyNumberFormat="1" applyFont="1" applyBorder="1" applyAlignment="1">
      <alignment vertical="distributed"/>
      <protection/>
    </xf>
    <xf numFmtId="3" fontId="6" fillId="0" borderId="11" xfId="63" applyNumberFormat="1" applyFont="1" applyBorder="1" applyAlignment="1">
      <alignment vertical="distributed"/>
      <protection/>
    </xf>
    <xf numFmtId="0" fontId="8" fillId="0" borderId="11" xfId="57" applyFont="1" applyBorder="1">
      <alignment/>
      <protection/>
    </xf>
    <xf numFmtId="0" fontId="26" fillId="0" borderId="11" xfId="57" applyFont="1" applyBorder="1" applyAlignment="1">
      <alignment horizontal="center" vertical="distributed"/>
      <protection/>
    </xf>
    <xf numFmtId="0" fontId="8" fillId="0" borderId="11" xfId="57" applyFont="1" applyBorder="1" applyAlignment="1">
      <alignment horizontal="center" vertical="distributed"/>
      <protection/>
    </xf>
    <xf numFmtId="0" fontId="8" fillId="0" borderId="11" xfId="57" applyFont="1" applyBorder="1" applyAlignment="1">
      <alignment vertical="distributed"/>
      <protection/>
    </xf>
    <xf numFmtId="9" fontId="8" fillId="0" borderId="11" xfId="57" applyNumberFormat="1" applyFont="1" applyBorder="1" applyAlignment="1">
      <alignment horizontal="center" vertical="distributed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/>
      <protection/>
    </xf>
    <xf numFmtId="3" fontId="18" fillId="0" borderId="11" xfId="0" applyNumberFormat="1" applyFont="1" applyBorder="1" applyAlignment="1">
      <alignment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3" fontId="18" fillId="0" borderId="0" xfId="0" applyNumberFormat="1" applyFont="1" applyFill="1" applyBorder="1" applyAlignment="1">
      <alignment vertical="center"/>
    </xf>
    <xf numFmtId="3" fontId="18" fillId="0" borderId="15" xfId="0" applyNumberFormat="1" applyFont="1" applyFill="1" applyBorder="1" applyAlignment="1">
      <alignment/>
    </xf>
    <xf numFmtId="3" fontId="1" fillId="32" borderId="11" xfId="0" applyNumberFormat="1" applyFont="1" applyFill="1" applyBorder="1" applyAlignment="1">
      <alignment vertical="center"/>
    </xf>
    <xf numFmtId="3" fontId="15" fillId="0" borderId="11" xfId="64" applyNumberFormat="1" applyFont="1" applyBorder="1">
      <alignment/>
      <protection/>
    </xf>
    <xf numFmtId="3" fontId="4" fillId="0" borderId="11" xfId="69" applyNumberFormat="1" applyBorder="1">
      <alignment/>
      <protection/>
    </xf>
    <xf numFmtId="3" fontId="6" fillId="0" borderId="11" xfId="69" applyNumberFormat="1" applyFont="1" applyBorder="1">
      <alignment/>
      <protection/>
    </xf>
    <xf numFmtId="0" fontId="9" fillId="0" borderId="11" xfId="62" applyFont="1" applyBorder="1" applyAlignment="1">
      <alignment horizontal="left"/>
      <protection/>
    </xf>
    <xf numFmtId="0" fontId="9" fillId="0" borderId="13" xfId="62" applyFont="1" applyBorder="1" applyAlignment="1">
      <alignment horizontal="left"/>
      <protection/>
    </xf>
    <xf numFmtId="0" fontId="10" fillId="0" borderId="11" xfId="62" applyFont="1" applyBorder="1" applyAlignment="1">
      <alignment horizontal="left"/>
      <protection/>
    </xf>
    <xf numFmtId="0" fontId="10" fillId="0" borderId="13" xfId="62" applyFont="1" applyBorder="1" applyAlignment="1">
      <alignment horizontal="left"/>
      <protection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left" vertical="center"/>
    </xf>
    <xf numFmtId="0" fontId="20" fillId="0" borderId="11" xfId="62" applyFont="1" applyBorder="1" applyAlignment="1">
      <alignment horizontal="left"/>
      <protection/>
    </xf>
    <xf numFmtId="0" fontId="10" fillId="0" borderId="11" xfId="62" applyFont="1" applyFill="1" applyBorder="1" applyAlignment="1">
      <alignment horizontal="center" vertical="center" wrapText="1"/>
      <protection/>
    </xf>
    <xf numFmtId="0" fontId="10" fillId="0" borderId="11" xfId="62" applyFont="1" applyFill="1" applyBorder="1" applyAlignment="1">
      <alignment horizontal="left" vertical="center"/>
      <protection/>
    </xf>
    <xf numFmtId="3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 vertical="center"/>
    </xf>
    <xf numFmtId="0" fontId="10" fillId="0" borderId="13" xfId="59" applyFont="1" applyBorder="1" applyAlignment="1">
      <alignment horizontal="left"/>
      <protection/>
    </xf>
    <xf numFmtId="0" fontId="2" fillId="0" borderId="16" xfId="0" applyFont="1" applyBorder="1" applyAlignment="1">
      <alignment horizontal="center" vertical="distributed"/>
    </xf>
    <xf numFmtId="0" fontId="0" fillId="32" borderId="11" xfId="0" applyFill="1" applyBorder="1" applyAlignment="1">
      <alignment/>
    </xf>
    <xf numFmtId="0" fontId="1" fillId="0" borderId="16" xfId="0" applyFont="1" applyBorder="1" applyAlignment="1">
      <alignment horizontal="center" vertical="distributed"/>
    </xf>
    <xf numFmtId="0" fontId="28" fillId="0" borderId="17" xfId="0" applyFont="1" applyFill="1" applyBorder="1" applyAlignment="1">
      <alignment horizontal="center" vertical="distributed"/>
    </xf>
    <xf numFmtId="0" fontId="28" fillId="0" borderId="12" xfId="0" applyFont="1" applyFill="1" applyBorder="1" applyAlignment="1">
      <alignment horizontal="center" vertical="distributed"/>
    </xf>
    <xf numFmtId="0" fontId="28" fillId="0" borderId="11" xfId="0" applyFont="1" applyFill="1" applyBorder="1" applyAlignment="1">
      <alignment horizontal="center" vertical="distributed"/>
    </xf>
    <xf numFmtId="3" fontId="4" fillId="0" borderId="11" xfId="65" applyNumberFormat="1" applyFont="1" applyBorder="1">
      <alignment/>
      <protection/>
    </xf>
    <xf numFmtId="0" fontId="9" fillId="0" borderId="11" xfId="59" applyFont="1" applyBorder="1" applyAlignment="1">
      <alignment horizontal="left"/>
      <protection/>
    </xf>
    <xf numFmtId="0" fontId="10" fillId="0" borderId="11" xfId="59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center"/>
      <protection/>
    </xf>
    <xf numFmtId="16" fontId="4" fillId="0" borderId="11" xfId="69" applyNumberFormat="1" applyFont="1" applyBorder="1">
      <alignment/>
      <protection/>
    </xf>
    <xf numFmtId="0" fontId="4" fillId="0" borderId="11" xfId="69" applyFont="1" applyBorder="1">
      <alignment/>
      <protection/>
    </xf>
    <xf numFmtId="16" fontId="4" fillId="0" borderId="11" xfId="69" applyNumberFormat="1" applyBorder="1">
      <alignment/>
      <protection/>
    </xf>
    <xf numFmtId="0" fontId="4" fillId="0" borderId="11" xfId="61" applyFont="1" applyBorder="1">
      <alignment/>
      <protection/>
    </xf>
    <xf numFmtId="3" fontId="4" fillId="0" borderId="11" xfId="61" applyNumberFormat="1" applyBorder="1">
      <alignment/>
      <protection/>
    </xf>
    <xf numFmtId="0" fontId="19" fillId="0" borderId="11" xfId="61" applyFont="1" applyBorder="1">
      <alignment/>
      <protection/>
    </xf>
    <xf numFmtId="0" fontId="7" fillId="0" borderId="11" xfId="57" applyFont="1" applyBorder="1" applyAlignment="1">
      <alignment horizontal="distributed" vertical="distributed"/>
      <protection/>
    </xf>
    <xf numFmtId="0" fontId="30" fillId="0" borderId="0" xfId="0" applyFont="1" applyAlignment="1">
      <alignment/>
    </xf>
    <xf numFmtId="0" fontId="6" fillId="32" borderId="18" xfId="63" applyFont="1" applyFill="1" applyBorder="1" applyAlignment="1">
      <alignment horizontal="center" vertical="center" wrapText="1"/>
      <protection/>
    </xf>
    <xf numFmtId="0" fontId="6" fillId="32" borderId="12" xfId="63" applyFont="1" applyFill="1" applyBorder="1" applyAlignment="1">
      <alignment horizontal="center" vertical="center" wrapText="1"/>
      <protection/>
    </xf>
    <xf numFmtId="3" fontId="8" fillId="0" borderId="11" xfId="57" applyNumberFormat="1" applyFont="1" applyBorder="1" applyAlignment="1">
      <alignment vertical="distributed"/>
      <protection/>
    </xf>
    <xf numFmtId="3" fontId="7" fillId="0" borderId="11" xfId="57" applyNumberFormat="1" applyFont="1" applyBorder="1" applyAlignment="1">
      <alignment horizontal="right" vertical="distributed"/>
      <protection/>
    </xf>
    <xf numFmtId="3" fontId="13" fillId="0" borderId="11" xfId="64" applyNumberFormat="1" applyFont="1" applyBorder="1">
      <alignment/>
      <protection/>
    </xf>
    <xf numFmtId="0" fontId="29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29" fillId="0" borderId="11" xfId="0" applyNumberFormat="1" applyFont="1" applyBorder="1" applyAlignment="1">
      <alignment vertical="center"/>
    </xf>
    <xf numFmtId="3" fontId="19" fillId="0" borderId="11" xfId="69" applyNumberFormat="1" applyFont="1" applyBorder="1">
      <alignment/>
      <protection/>
    </xf>
    <xf numFmtId="0" fontId="1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19" fillId="0" borderId="16" xfId="62" applyFont="1" applyBorder="1" applyAlignment="1">
      <alignment horizont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30" fillId="0" borderId="11" xfId="0" applyFont="1" applyBorder="1" applyAlignment="1">
      <alignment horizontal="center"/>
    </xf>
    <xf numFmtId="0" fontId="16" fillId="0" borderId="11" xfId="64" applyFont="1" applyBorder="1" applyAlignment="1">
      <alignment horizontal="left"/>
      <protection/>
    </xf>
    <xf numFmtId="0" fontId="16" fillId="0" borderId="11" xfId="64" applyFont="1" applyBorder="1" applyAlignment="1">
      <alignment horizontal="center"/>
      <protection/>
    </xf>
    <xf numFmtId="3" fontId="6" fillId="0" borderId="11" xfId="65" applyNumberFormat="1" applyFont="1" applyBorder="1">
      <alignment/>
      <protection/>
    </xf>
    <xf numFmtId="0" fontId="11" fillId="32" borderId="11" xfId="64" applyFont="1" applyFill="1" applyBorder="1">
      <alignment/>
      <protection/>
    </xf>
    <xf numFmtId="0" fontId="8" fillId="0" borderId="11" xfId="61" applyFont="1" applyBorder="1" applyAlignment="1">
      <alignment vertical="distributed"/>
      <protection/>
    </xf>
    <xf numFmtId="0" fontId="6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17" fillId="0" borderId="11" xfId="62" applyFont="1" applyBorder="1" applyAlignment="1">
      <alignment horizontal="left"/>
      <protection/>
    </xf>
    <xf numFmtId="0" fontId="15" fillId="0" borderId="11" xfId="64" applyFont="1" applyBorder="1">
      <alignment/>
      <protection/>
    </xf>
    <xf numFmtId="0" fontId="10" fillId="0" borderId="11" xfId="61" applyFont="1" applyBorder="1">
      <alignment/>
      <protection/>
    </xf>
    <xf numFmtId="0" fontId="14" fillId="0" borderId="11" xfId="64" applyFont="1" applyBorder="1" applyAlignment="1">
      <alignment horizontal="left"/>
      <protection/>
    </xf>
    <xf numFmtId="3" fontId="33" fillId="0" borderId="11" xfId="0" applyNumberFormat="1" applyFont="1" applyBorder="1" applyAlignment="1">
      <alignment vertical="center"/>
    </xf>
    <xf numFmtId="0" fontId="10" fillId="0" borderId="11" xfId="59" applyFont="1" applyBorder="1" applyAlignment="1">
      <alignment horizontal="left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11" xfId="59" applyFont="1" applyBorder="1" applyAlignment="1">
      <alignment horizontal="center"/>
      <protection/>
    </xf>
    <xf numFmtId="3" fontId="14" fillId="32" borderId="11" xfId="64" applyNumberFormat="1" applyFont="1" applyFill="1" applyBorder="1" applyAlignment="1">
      <alignment vertical="distributed"/>
      <protection/>
    </xf>
    <xf numFmtId="0" fontId="34" fillId="0" borderId="11" xfId="63" applyFont="1" applyBorder="1" applyAlignment="1">
      <alignment vertical="distributed"/>
      <protection/>
    </xf>
    <xf numFmtId="16" fontId="6" fillId="0" borderId="12" xfId="69" applyNumberFormat="1" applyFont="1" applyBorder="1">
      <alignment/>
      <protection/>
    </xf>
    <xf numFmtId="0" fontId="4" fillId="0" borderId="0" xfId="69" applyBorder="1">
      <alignment/>
      <protection/>
    </xf>
    <xf numFmtId="0" fontId="1" fillId="0" borderId="17" xfId="0" applyFont="1" applyBorder="1" applyAlignment="1">
      <alignment horizontal="center" vertical="distributed"/>
    </xf>
    <xf numFmtId="0" fontId="29" fillId="0" borderId="17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1" fillId="0" borderId="11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1" xfId="0" applyNumberFormat="1" applyFont="1" applyBorder="1" applyAlignment="1">
      <alignment horizontal="center" vertical="distributed"/>
    </xf>
    <xf numFmtId="49" fontId="2" fillId="0" borderId="17" xfId="0" applyNumberFormat="1" applyFont="1" applyBorder="1" applyAlignment="1">
      <alignment horizontal="center" vertical="distributed"/>
    </xf>
    <xf numFmtId="49" fontId="1" fillId="0" borderId="11" xfId="0" applyNumberFormat="1" applyFont="1" applyBorder="1" applyAlignment="1">
      <alignment horizontal="center" vertical="distributed"/>
    </xf>
    <xf numFmtId="49" fontId="2" fillId="0" borderId="16" xfId="0" applyNumberFormat="1" applyFon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distributed"/>
    </xf>
    <xf numFmtId="0" fontId="2" fillId="33" borderId="0" xfId="0" applyFont="1" applyFill="1" applyBorder="1" applyAlignment="1">
      <alignment/>
    </xf>
    <xf numFmtId="166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3" fontId="10" fillId="0" borderId="11" xfId="60" applyNumberFormat="1" applyFont="1" applyFill="1" applyBorder="1">
      <alignment/>
      <protection/>
    </xf>
    <xf numFmtId="3" fontId="9" fillId="0" borderId="19" xfId="56" applyNumberFormat="1" applyFont="1" applyFill="1" applyBorder="1" applyAlignment="1">
      <alignment horizontal="center" vertical="center"/>
      <protection/>
    </xf>
    <xf numFmtId="4" fontId="9" fillId="0" borderId="19" xfId="56" applyNumberFormat="1" applyFont="1" applyFill="1" applyBorder="1" applyAlignment="1">
      <alignment vertical="center"/>
      <protection/>
    </xf>
    <xf numFmtId="3" fontId="9" fillId="0" borderId="19" xfId="56" applyNumberFormat="1" applyFont="1" applyFill="1" applyBorder="1" applyAlignment="1">
      <alignment vertical="center"/>
      <protection/>
    </xf>
    <xf numFmtId="3" fontId="10" fillId="0" borderId="19" xfId="56" applyNumberFormat="1" applyFont="1" applyFill="1" applyBorder="1" applyAlignment="1">
      <alignment vertical="center"/>
      <protection/>
    </xf>
    <xf numFmtId="3" fontId="9" fillId="0" borderId="11" xfId="60" applyNumberFormat="1" applyFont="1" applyFill="1" applyBorder="1">
      <alignment/>
      <protection/>
    </xf>
    <xf numFmtId="166" fontId="9" fillId="0" borderId="20" xfId="56" applyNumberFormat="1" applyFont="1" applyBorder="1" applyAlignment="1">
      <alignment vertical="center"/>
      <protection/>
    </xf>
    <xf numFmtId="3" fontId="9" fillId="0" borderId="20" xfId="56" applyNumberFormat="1" applyFont="1" applyFill="1" applyBorder="1" applyAlignment="1">
      <alignment vertical="center"/>
      <protection/>
    </xf>
    <xf numFmtId="3" fontId="9" fillId="0" borderId="10" xfId="60" applyNumberFormat="1" applyFont="1" applyFill="1" applyBorder="1">
      <alignment/>
      <protection/>
    </xf>
    <xf numFmtId="0" fontId="9" fillId="0" borderId="10" xfId="67" applyFont="1" applyBorder="1">
      <alignment/>
      <protection/>
    </xf>
    <xf numFmtId="4" fontId="9" fillId="0" borderId="10" xfId="60" applyNumberFormat="1" applyFont="1" applyFill="1" applyBorder="1">
      <alignment/>
      <protection/>
    </xf>
    <xf numFmtId="0" fontId="10" fillId="0" borderId="11" xfId="67" applyFont="1" applyBorder="1">
      <alignment/>
      <protection/>
    </xf>
    <xf numFmtId="0" fontId="7" fillId="0" borderId="0" xfId="64" applyFont="1">
      <alignment/>
      <protection/>
    </xf>
    <xf numFmtId="0" fontId="10" fillId="0" borderId="11" xfId="62" applyFont="1" applyBorder="1">
      <alignment/>
      <protection/>
    </xf>
    <xf numFmtId="0" fontId="10" fillId="0" borderId="11" xfId="62" applyFont="1" applyBorder="1" applyAlignment="1">
      <alignment horizontal="center"/>
      <protection/>
    </xf>
    <xf numFmtId="0" fontId="6" fillId="33" borderId="10" xfId="69" applyFont="1" applyFill="1" applyBorder="1">
      <alignment/>
      <protection/>
    </xf>
    <xf numFmtId="0" fontId="6" fillId="33" borderId="10" xfId="69" applyFont="1" applyFill="1" applyBorder="1" applyAlignment="1">
      <alignment horizontal="center"/>
      <protection/>
    </xf>
    <xf numFmtId="0" fontId="6" fillId="33" borderId="12" xfId="69" applyFont="1" applyFill="1" applyBorder="1">
      <alignment/>
      <protection/>
    </xf>
    <xf numFmtId="0" fontId="6" fillId="33" borderId="12" xfId="69" applyFont="1" applyFill="1" applyBorder="1" applyAlignment="1">
      <alignment horizontal="center"/>
      <protection/>
    </xf>
    <xf numFmtId="3" fontId="6" fillId="0" borderId="0" xfId="69" applyNumberFormat="1" applyFont="1" applyBorder="1">
      <alignment/>
      <protection/>
    </xf>
    <xf numFmtId="0" fontId="5" fillId="0" borderId="0" xfId="62" applyFont="1" applyBorder="1" applyAlignment="1">
      <alignment horizontal="right"/>
      <protection/>
    </xf>
    <xf numFmtId="0" fontId="9" fillId="0" borderId="13" xfId="62" applyFont="1" applyBorder="1">
      <alignment/>
      <protection/>
    </xf>
    <xf numFmtId="49" fontId="9" fillId="32" borderId="11" xfId="62" applyNumberFormat="1" applyFont="1" applyFill="1" applyBorder="1" applyAlignment="1">
      <alignment horizontal="center"/>
      <protection/>
    </xf>
    <xf numFmtId="0" fontId="10" fillId="32" borderId="11" xfId="62" applyFont="1" applyFill="1" applyBorder="1" applyAlignment="1">
      <alignment horizontal="left"/>
      <protection/>
    </xf>
    <xf numFmtId="3" fontId="10" fillId="32" borderId="11" xfId="62" applyNumberFormat="1" applyFont="1" applyFill="1" applyBorder="1" applyAlignment="1">
      <alignment horizontal="right"/>
      <protection/>
    </xf>
    <xf numFmtId="0" fontId="9" fillId="32" borderId="11" xfId="62" applyFont="1" applyFill="1" applyBorder="1" applyAlignment="1">
      <alignment horizontal="center"/>
      <protection/>
    </xf>
    <xf numFmtId="0" fontId="10" fillId="32" borderId="11" xfId="62" applyFont="1" applyFill="1" applyBorder="1">
      <alignment/>
      <protection/>
    </xf>
    <xf numFmtId="0" fontId="10" fillId="32" borderId="13" xfId="62" applyFont="1" applyFill="1" applyBorder="1" applyAlignment="1">
      <alignment horizontal="left"/>
      <protection/>
    </xf>
    <xf numFmtId="49" fontId="10" fillId="32" borderId="11" xfId="62" applyNumberFormat="1" applyFont="1" applyFill="1" applyBorder="1" applyAlignment="1">
      <alignment horizontal="center"/>
      <protection/>
    </xf>
    <xf numFmtId="49" fontId="9" fillId="32" borderId="12" xfId="62" applyNumberFormat="1" applyFont="1" applyFill="1" applyBorder="1" applyAlignment="1">
      <alignment horizontal="center" vertical="center"/>
      <protection/>
    </xf>
    <xf numFmtId="49" fontId="10" fillId="32" borderId="12" xfId="62" applyNumberFormat="1" applyFont="1" applyFill="1" applyBorder="1" applyAlignment="1">
      <alignment horizontal="distributed" vertical="distributed"/>
      <protection/>
    </xf>
    <xf numFmtId="0" fontId="6" fillId="32" borderId="13" xfId="62" applyFont="1" applyFill="1" applyBorder="1" applyAlignment="1">
      <alignment horizontal="left"/>
      <protection/>
    </xf>
    <xf numFmtId="0" fontId="10" fillId="33" borderId="11" xfId="59" applyFont="1" applyFill="1" applyBorder="1" applyAlignment="1">
      <alignment horizontal="left" vertical="center"/>
      <protection/>
    </xf>
    <xf numFmtId="0" fontId="9" fillId="32" borderId="11" xfId="59" applyFont="1" applyFill="1" applyBorder="1" applyAlignment="1">
      <alignment horizontal="center" vertical="center"/>
      <protection/>
    </xf>
    <xf numFmtId="0" fontId="10" fillId="32" borderId="13" xfId="59" applyFont="1" applyFill="1" applyBorder="1" applyAlignment="1">
      <alignment horizontal="left"/>
      <protection/>
    </xf>
    <xf numFmtId="0" fontId="8" fillId="0" borderId="19" xfId="56" applyFont="1" applyBorder="1" applyAlignment="1">
      <alignment vertical="center"/>
      <protection/>
    </xf>
    <xf numFmtId="0" fontId="7" fillId="0" borderId="19" xfId="56" applyFont="1" applyBorder="1" applyAlignment="1">
      <alignment vertical="center"/>
      <protection/>
    </xf>
    <xf numFmtId="0" fontId="7" fillId="0" borderId="20" xfId="56" applyFont="1" applyBorder="1" applyAlignment="1">
      <alignment vertical="center"/>
      <protection/>
    </xf>
    <xf numFmtId="0" fontId="7" fillId="0" borderId="21" xfId="56" applyFont="1" applyBorder="1" applyAlignment="1">
      <alignment vertical="center"/>
      <protection/>
    </xf>
    <xf numFmtId="0" fontId="8" fillId="0" borderId="11" xfId="56" applyFont="1" applyBorder="1" applyAlignment="1">
      <alignment vertical="center"/>
      <protection/>
    </xf>
    <xf numFmtId="0" fontId="7" fillId="0" borderId="11" xfId="56" applyFont="1" applyBorder="1" applyAlignment="1">
      <alignment vertical="center"/>
      <protection/>
    </xf>
    <xf numFmtId="0" fontId="9" fillId="0" borderId="0" xfId="0" applyFont="1" applyAlignment="1">
      <alignment wrapText="1"/>
    </xf>
    <xf numFmtId="0" fontId="8" fillId="32" borderId="11" xfId="60" applyFont="1" applyFill="1" applyBorder="1">
      <alignment/>
      <protection/>
    </xf>
    <xf numFmtId="0" fontId="10" fillId="32" borderId="12" xfId="60" applyFont="1" applyFill="1" applyBorder="1" applyAlignment="1">
      <alignment horizontal="center" vertical="center" wrapText="1"/>
      <protection/>
    </xf>
    <xf numFmtId="0" fontId="10" fillId="32" borderId="14" xfId="60" applyFont="1" applyFill="1" applyBorder="1" applyAlignment="1">
      <alignment horizontal="center" vertical="center"/>
      <protection/>
    </xf>
    <xf numFmtId="0" fontId="10" fillId="32" borderId="22" xfId="60" applyFont="1" applyFill="1" applyBorder="1" applyAlignment="1">
      <alignment horizontal="right" vertical="center"/>
      <protection/>
    </xf>
    <xf numFmtId="0" fontId="10" fillId="32" borderId="23" xfId="60" applyFont="1" applyFill="1" applyBorder="1" applyAlignment="1">
      <alignment horizontal="center" vertical="center"/>
      <protection/>
    </xf>
    <xf numFmtId="0" fontId="19" fillId="0" borderId="12" xfId="69" applyFont="1" applyBorder="1">
      <alignment/>
      <protection/>
    </xf>
    <xf numFmtId="0" fontId="6" fillId="0" borderId="11" xfId="69" applyNumberFormat="1" applyFont="1" applyBorder="1">
      <alignment/>
      <protection/>
    </xf>
    <xf numFmtId="0" fontId="19" fillId="0" borderId="11" xfId="69" applyFont="1" applyBorder="1">
      <alignment/>
      <protection/>
    </xf>
    <xf numFmtId="0" fontId="15" fillId="32" borderId="11" xfId="64" applyFont="1" applyFill="1" applyBorder="1">
      <alignment/>
      <protection/>
    </xf>
    <xf numFmtId="0" fontId="19" fillId="32" borderId="11" xfId="61" applyFont="1" applyFill="1" applyBorder="1">
      <alignment/>
      <protection/>
    </xf>
    <xf numFmtId="3" fontId="19" fillId="32" borderId="11" xfId="61" applyNumberFormat="1" applyFont="1" applyFill="1" applyBorder="1">
      <alignment/>
      <protection/>
    </xf>
    <xf numFmtId="0" fontId="30" fillId="0" borderId="11" xfId="0" applyFont="1" applyBorder="1" applyAlignment="1">
      <alignment/>
    </xf>
    <xf numFmtId="49" fontId="2" fillId="33" borderId="16" xfId="0" applyNumberFormat="1" applyFont="1" applyFill="1" applyBorder="1" applyAlignment="1">
      <alignment horizontal="center" vertical="distributed"/>
    </xf>
    <xf numFmtId="3" fontId="2" fillId="33" borderId="0" xfId="0" applyNumberFormat="1" applyFont="1" applyFill="1" applyBorder="1" applyAlignment="1">
      <alignment vertical="center"/>
    </xf>
    <xf numFmtId="0" fontId="28" fillId="0" borderId="12" xfId="0" applyFont="1" applyFill="1" applyBorder="1" applyAlignment="1">
      <alignment horizontal="right" vertical="distributed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right" vertical="distributed"/>
    </xf>
    <xf numFmtId="0" fontId="1" fillId="32" borderId="11" xfId="0" applyFont="1" applyFill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/>
    </xf>
    <xf numFmtId="3" fontId="29" fillId="0" borderId="11" xfId="0" applyNumberFormat="1" applyFont="1" applyBorder="1" applyAlignment="1">
      <alignment horizontal="right" vertical="center"/>
    </xf>
    <xf numFmtId="0" fontId="2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8" fillId="0" borderId="0" xfId="0" applyFont="1" applyAlignment="1">
      <alignment/>
    </xf>
    <xf numFmtId="3" fontId="3" fillId="0" borderId="11" xfId="0" applyNumberFormat="1" applyFont="1" applyBorder="1" applyAlignment="1">
      <alignment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3" fontId="22" fillId="0" borderId="11" xfId="62" applyNumberFormat="1" applyFont="1" applyBorder="1" applyAlignment="1">
      <alignment horizontal="right"/>
      <protection/>
    </xf>
    <xf numFmtId="0" fontId="22" fillId="0" borderId="11" xfId="62" applyFont="1" applyBorder="1" applyAlignment="1">
      <alignment horizontal="left"/>
      <protection/>
    </xf>
    <xf numFmtId="3" fontId="18" fillId="0" borderId="11" xfId="0" applyNumberFormat="1" applyFont="1" applyBorder="1" applyAlignment="1">
      <alignment horizontal="right" vertical="center"/>
    </xf>
    <xf numFmtId="0" fontId="18" fillId="0" borderId="16" xfId="0" applyFont="1" applyBorder="1" applyAlignment="1">
      <alignment horizontal="left" vertical="center"/>
    </xf>
    <xf numFmtId="0" fontId="33" fillId="0" borderId="11" xfId="0" applyFont="1" applyBorder="1" applyAlignment="1">
      <alignment horizontal="left" vertical="center"/>
    </xf>
    <xf numFmtId="16" fontId="20" fillId="0" borderId="11" xfId="62" applyNumberFormat="1" applyFont="1" applyBorder="1" applyAlignment="1">
      <alignment horizontal="left"/>
      <protection/>
    </xf>
    <xf numFmtId="0" fontId="17" fillId="0" borderId="11" xfId="62" applyFont="1" applyBorder="1" applyAlignment="1">
      <alignment horizontal="center" vertical="center" wrapText="1"/>
      <protection/>
    </xf>
    <xf numFmtId="3" fontId="9" fillId="0" borderId="11" xfId="62" applyNumberFormat="1" applyFont="1" applyBorder="1" applyAlignment="1">
      <alignment horizontal="right"/>
      <protection/>
    </xf>
    <xf numFmtId="0" fontId="9" fillId="0" borderId="11" xfId="62" applyFont="1" applyBorder="1" applyAlignment="1">
      <alignment horizontal="left"/>
      <protection/>
    </xf>
    <xf numFmtId="0" fontId="9" fillId="0" borderId="11" xfId="62" applyNumberFormat="1" applyFont="1" applyBorder="1" applyAlignment="1">
      <alignment horizontal="left"/>
      <protection/>
    </xf>
    <xf numFmtId="0" fontId="9" fillId="0" borderId="13" xfId="62" applyFont="1" applyBorder="1" applyAlignment="1">
      <alignment horizontal="left"/>
      <protection/>
    </xf>
    <xf numFmtId="16" fontId="9" fillId="0" borderId="11" xfId="62" applyNumberFormat="1" applyFont="1" applyBorder="1" applyAlignment="1">
      <alignment horizontal="left"/>
      <protection/>
    </xf>
    <xf numFmtId="0" fontId="10" fillId="0" borderId="11" xfId="62" applyNumberFormat="1" applyFont="1" applyBorder="1" applyAlignment="1">
      <alignment horizontal="left"/>
      <protection/>
    </xf>
    <xf numFmtId="2" fontId="9" fillId="0" borderId="11" xfId="62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37" fillId="32" borderId="11" xfId="0" applyFont="1" applyFill="1" applyBorder="1" applyAlignment="1">
      <alignment/>
    </xf>
    <xf numFmtId="0" fontId="30" fillId="32" borderId="11" xfId="0" applyFont="1" applyFill="1" applyBorder="1" applyAlignment="1">
      <alignment/>
    </xf>
    <xf numFmtId="0" fontId="7" fillId="0" borderId="11" xfId="56" applyFont="1" applyBorder="1" applyAlignment="1">
      <alignment vertical="center"/>
      <protection/>
    </xf>
    <xf numFmtId="0" fontId="9" fillId="33" borderId="0" xfId="0" applyFont="1" applyFill="1" applyAlignment="1">
      <alignment/>
    </xf>
    <xf numFmtId="49" fontId="9" fillId="0" borderId="11" xfId="62" applyNumberFormat="1" applyFont="1" applyBorder="1" applyAlignment="1">
      <alignment horizontal="center"/>
      <protection/>
    </xf>
    <xf numFmtId="3" fontId="8" fillId="0" borderId="11" xfId="57" applyNumberFormat="1" applyFont="1" applyBorder="1" applyAlignment="1">
      <alignment horizontal="right" vertical="distributed"/>
      <protection/>
    </xf>
    <xf numFmtId="9" fontId="7" fillId="0" borderId="11" xfId="57" applyNumberFormat="1" applyFont="1" applyBorder="1" applyAlignment="1">
      <alignment horizontal="center" vertical="distributed"/>
      <protection/>
    </xf>
    <xf numFmtId="0" fontId="37" fillId="32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2" fillId="32" borderId="16" xfId="0" applyNumberFormat="1" applyFont="1" applyFill="1" applyBorder="1" applyAlignment="1">
      <alignment horizontal="center" vertical="distributed"/>
    </xf>
    <xf numFmtId="0" fontId="0" fillId="32" borderId="0" xfId="0" applyFill="1" applyAlignment="1">
      <alignment/>
    </xf>
    <xf numFmtId="3" fontId="10" fillId="32" borderId="11" xfId="60" applyNumberFormat="1" applyFont="1" applyFill="1" applyBorder="1">
      <alignment/>
      <protection/>
    </xf>
    <xf numFmtId="0" fontId="10" fillId="32" borderId="11" xfId="67" applyFont="1" applyFill="1" applyBorder="1">
      <alignment/>
      <protection/>
    </xf>
    <xf numFmtId="166" fontId="1" fillId="32" borderId="0" xfId="0" applyNumberFormat="1" applyFont="1" applyFill="1" applyBorder="1" applyAlignment="1">
      <alignment vertical="center"/>
    </xf>
    <xf numFmtId="3" fontId="1" fillId="32" borderId="0" xfId="0" applyNumberFormat="1" applyFont="1" applyFill="1" applyBorder="1" applyAlignment="1">
      <alignment vertical="center"/>
    </xf>
    <xf numFmtId="3" fontId="29" fillId="32" borderId="11" xfId="0" applyNumberFormat="1" applyFont="1" applyFill="1" applyBorder="1" applyAlignment="1">
      <alignment horizontal="right" vertical="center"/>
    </xf>
    <xf numFmtId="0" fontId="8" fillId="0" borderId="0" xfId="60" applyFont="1" applyFill="1" applyBorder="1">
      <alignment/>
      <protection/>
    </xf>
    <xf numFmtId="0" fontId="30" fillId="0" borderId="0" xfId="0" applyFont="1" applyBorder="1" applyAlignment="1">
      <alignment/>
    </xf>
    <xf numFmtId="0" fontId="4" fillId="0" borderId="0" xfId="63" applyFont="1">
      <alignment/>
      <protection/>
    </xf>
    <xf numFmtId="0" fontId="28" fillId="32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/>
    </xf>
    <xf numFmtId="0" fontId="8" fillId="0" borderId="24" xfId="56" applyFont="1" applyBorder="1" applyAlignment="1">
      <alignment vertical="center"/>
      <protection/>
    </xf>
    <xf numFmtId="3" fontId="10" fillId="0" borderId="12" xfId="60" applyNumberFormat="1" applyFont="1" applyFill="1" applyBorder="1">
      <alignment/>
      <protection/>
    </xf>
    <xf numFmtId="0" fontId="7" fillId="0" borderId="19" xfId="56" applyFont="1" applyBorder="1" applyAlignment="1">
      <alignment vertical="center"/>
      <protection/>
    </xf>
    <xf numFmtId="49" fontId="2" fillId="0" borderId="12" xfId="0" applyNumberFormat="1" applyFont="1" applyBorder="1" applyAlignment="1">
      <alignment horizontal="center" vertical="distributed"/>
    </xf>
    <xf numFmtId="49" fontId="9" fillId="0" borderId="12" xfId="62" applyNumberFormat="1" applyFont="1" applyBorder="1" applyAlignment="1">
      <alignment horizontal="center" vertical="center"/>
      <protection/>
    </xf>
    <xf numFmtId="0" fontId="9" fillId="0" borderId="11" xfId="59" applyFont="1" applyBorder="1" applyAlignment="1">
      <alignment horizontal="left"/>
      <protection/>
    </xf>
    <xf numFmtId="49" fontId="2" fillId="32" borderId="11" xfId="0" applyNumberFormat="1" applyFont="1" applyFill="1" applyBorder="1" applyAlignment="1">
      <alignment horizontal="center" vertical="distributed"/>
    </xf>
    <xf numFmtId="3" fontId="1" fillId="33" borderId="0" xfId="0" applyNumberFormat="1" applyFont="1" applyFill="1" applyBorder="1" applyAlignment="1">
      <alignment horizontal="right" vertical="center"/>
    </xf>
    <xf numFmtId="166" fontId="1" fillId="33" borderId="0" xfId="0" applyNumberFormat="1" applyFont="1" applyFill="1" applyBorder="1" applyAlignment="1">
      <alignment vertical="center"/>
    </xf>
    <xf numFmtId="166" fontId="1" fillId="33" borderId="0" xfId="0" applyNumberFormat="1" applyFont="1" applyFill="1" applyBorder="1" applyAlignment="1">
      <alignment horizontal="right" vertical="center"/>
    </xf>
    <xf numFmtId="0" fontId="0" fillId="34" borderId="11" xfId="0" applyFill="1" applyBorder="1" applyAlignment="1">
      <alignment/>
    </xf>
    <xf numFmtId="49" fontId="2" fillId="34" borderId="11" xfId="0" applyNumberFormat="1" applyFont="1" applyFill="1" applyBorder="1" applyAlignment="1">
      <alignment horizontal="center"/>
    </xf>
    <xf numFmtId="49" fontId="2" fillId="14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1" fillId="14" borderId="11" xfId="0" applyNumberFormat="1" applyFont="1" applyFill="1" applyBorder="1" applyAlignment="1">
      <alignment horizontal="center" vertical="center"/>
    </xf>
    <xf numFmtId="0" fontId="30" fillId="14" borderId="11" xfId="0" applyFont="1" applyFill="1" applyBorder="1" applyAlignment="1">
      <alignment horizontal="center"/>
    </xf>
    <xf numFmtId="0" fontId="0" fillId="14" borderId="11" xfId="0" applyFill="1" applyBorder="1" applyAlignment="1">
      <alignment/>
    </xf>
    <xf numFmtId="49" fontId="2" fillId="0" borderId="16" xfId="0" applyNumberFormat="1" applyFont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32" borderId="17" xfId="0" applyNumberFormat="1" applyFont="1" applyFill="1" applyBorder="1" applyAlignment="1">
      <alignment horizontal="center" vertical="center"/>
    </xf>
    <xf numFmtId="3" fontId="1" fillId="32" borderId="11" xfId="7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49" fontId="2" fillId="14" borderId="16" xfId="0" applyNumberFormat="1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27" fillId="32" borderId="11" xfId="0" applyFont="1" applyFill="1" applyBorder="1" applyAlignment="1">
      <alignment horizontal="center" vertical="center"/>
    </xf>
    <xf numFmtId="3" fontId="27" fillId="32" borderId="11" xfId="0" applyNumberFormat="1" applyFont="1" applyFill="1" applyBorder="1" applyAlignment="1">
      <alignment horizontal="center" vertical="center"/>
    </xf>
    <xf numFmtId="0" fontId="10" fillId="33" borderId="11" xfId="62" applyFont="1" applyFill="1" applyBorder="1" applyAlignment="1">
      <alignment vertical="center" wrapText="1"/>
      <protection/>
    </xf>
    <xf numFmtId="0" fontId="11" fillId="0" borderId="11" xfId="64" applyFont="1" applyBorder="1" applyAlignment="1">
      <alignment horizontal="center" vertical="distributed"/>
      <protection/>
    </xf>
    <xf numFmtId="0" fontId="11" fillId="0" borderId="11" xfId="64" applyFont="1" applyBorder="1" applyAlignment="1">
      <alignment horizontal="center"/>
      <protection/>
    </xf>
    <xf numFmtId="0" fontId="6" fillId="0" borderId="11" xfId="61" applyFont="1" applyBorder="1">
      <alignment/>
      <protection/>
    </xf>
    <xf numFmtId="0" fontId="9" fillId="0" borderId="11" xfId="61" applyFont="1" applyBorder="1">
      <alignment/>
      <protection/>
    </xf>
    <xf numFmtId="0" fontId="4" fillId="0" borderId="11" xfId="61" applyBorder="1" applyAlignment="1">
      <alignment horizontal="center"/>
      <protection/>
    </xf>
    <xf numFmtId="0" fontId="15" fillId="0" borderId="11" xfId="64" applyFont="1" applyBorder="1" applyAlignment="1">
      <alignment horizontal="center"/>
      <protection/>
    </xf>
    <xf numFmtId="0" fontId="15" fillId="32" borderId="11" xfId="64" applyFont="1" applyFill="1" applyBorder="1" applyAlignment="1">
      <alignment horizontal="center"/>
      <protection/>
    </xf>
    <xf numFmtId="0" fontId="8" fillId="0" borderId="25" xfId="56" applyFont="1" applyBorder="1" applyAlignment="1">
      <alignment vertical="center"/>
      <protection/>
    </xf>
    <xf numFmtId="3" fontId="10" fillId="0" borderId="25" xfId="60" applyNumberFormat="1" applyFont="1" applyFill="1" applyBorder="1">
      <alignment/>
      <protection/>
    </xf>
    <xf numFmtId="4" fontId="10" fillId="0" borderId="19" xfId="60" applyNumberFormat="1" applyFont="1" applyFill="1" applyBorder="1">
      <alignment/>
      <protection/>
    </xf>
    <xf numFmtId="3" fontId="10" fillId="0" borderId="19" xfId="60" applyNumberFormat="1" applyFont="1" applyFill="1" applyBorder="1">
      <alignment/>
      <protection/>
    </xf>
    <xf numFmtId="166" fontId="9" fillId="0" borderId="19" xfId="60" applyNumberFormat="1" applyFont="1" applyFill="1" applyBorder="1">
      <alignment/>
      <protection/>
    </xf>
    <xf numFmtId="3" fontId="9" fillId="0" borderId="19" xfId="60" applyNumberFormat="1" applyFont="1" applyFill="1" applyBorder="1">
      <alignment/>
      <protection/>
    </xf>
    <xf numFmtId="3" fontId="9" fillId="0" borderId="26" xfId="56" applyNumberFormat="1" applyFont="1" applyFill="1" applyBorder="1" applyAlignment="1">
      <alignment vertical="center"/>
      <protection/>
    </xf>
    <xf numFmtId="0" fontId="8" fillId="35" borderId="19" xfId="56" applyFont="1" applyFill="1" applyBorder="1" applyAlignment="1">
      <alignment vertical="center"/>
      <protection/>
    </xf>
    <xf numFmtId="3" fontId="10" fillId="35" borderId="19" xfId="60" applyNumberFormat="1" applyFont="1" applyFill="1" applyBorder="1">
      <alignment/>
      <protection/>
    </xf>
    <xf numFmtId="0" fontId="8" fillId="35" borderId="11" xfId="56" applyFont="1" applyFill="1" applyBorder="1" applyAlignment="1">
      <alignment vertical="center"/>
      <protection/>
    </xf>
    <xf numFmtId="3" fontId="10" fillId="35" borderId="11" xfId="60" applyNumberFormat="1" applyFont="1" applyFill="1" applyBorder="1">
      <alignment/>
      <protection/>
    </xf>
    <xf numFmtId="4" fontId="9" fillId="0" borderId="10" xfId="60" applyNumberFormat="1" applyFont="1" applyFill="1" applyBorder="1">
      <alignment/>
      <protection/>
    </xf>
    <xf numFmtId="166" fontId="10" fillId="35" borderId="11" xfId="60" applyNumberFormat="1" applyFont="1" applyFill="1" applyBorder="1">
      <alignment/>
      <protection/>
    </xf>
    <xf numFmtId="0" fontId="10" fillId="35" borderId="11" xfId="67" applyFont="1" applyFill="1" applyBorder="1">
      <alignment/>
      <protection/>
    </xf>
    <xf numFmtId="0" fontId="37" fillId="32" borderId="11" xfId="0" applyFont="1" applyFill="1" applyBorder="1" applyAlignment="1">
      <alignment horizontal="center" wrapText="1"/>
    </xf>
    <xf numFmtId="166" fontId="1" fillId="34" borderId="11" xfId="0" applyNumberFormat="1" applyFont="1" applyFill="1" applyBorder="1" applyAlignment="1">
      <alignment horizontal="center" vertical="center"/>
    </xf>
    <xf numFmtId="3" fontId="9" fillId="36" borderId="11" xfId="62" applyNumberFormat="1" applyFont="1" applyFill="1" applyBorder="1" applyAlignment="1">
      <alignment horizontal="right"/>
      <protection/>
    </xf>
    <xf numFmtId="0" fontId="29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3" fontId="1" fillId="37" borderId="11" xfId="0" applyNumberFormat="1" applyFont="1" applyFill="1" applyBorder="1" applyAlignment="1">
      <alignment vertical="center"/>
    </xf>
    <xf numFmtId="3" fontId="1" fillId="35" borderId="11" xfId="0" applyNumberFormat="1" applyFont="1" applyFill="1" applyBorder="1" applyAlignment="1">
      <alignment vertical="center"/>
    </xf>
    <xf numFmtId="0" fontId="18" fillId="35" borderId="13" xfId="0" applyFont="1" applyFill="1" applyBorder="1" applyAlignment="1">
      <alignment vertical="center"/>
    </xf>
    <xf numFmtId="0" fontId="1" fillId="35" borderId="13" xfId="0" applyFont="1" applyFill="1" applyBorder="1" applyAlignment="1">
      <alignment vertical="center"/>
    </xf>
    <xf numFmtId="3" fontId="1" fillId="35" borderId="11" xfId="0" applyNumberFormat="1" applyFont="1" applyFill="1" applyBorder="1" applyAlignment="1">
      <alignment/>
    </xf>
    <xf numFmtId="3" fontId="29" fillId="37" borderId="11" xfId="0" applyNumberFormat="1" applyFont="1" applyFill="1" applyBorder="1" applyAlignment="1">
      <alignment vertical="center"/>
    </xf>
    <xf numFmtId="0" fontId="17" fillId="37" borderId="11" xfId="62" applyFont="1" applyFill="1" applyBorder="1" applyAlignment="1">
      <alignment horizontal="left"/>
      <protection/>
    </xf>
    <xf numFmtId="3" fontId="17" fillId="37" borderId="11" xfId="62" applyNumberFormat="1" applyFont="1" applyFill="1" applyBorder="1" applyAlignment="1">
      <alignment horizontal="right"/>
      <protection/>
    </xf>
    <xf numFmtId="16" fontId="17" fillId="37" borderId="11" xfId="62" applyNumberFormat="1" applyFont="1" applyFill="1" applyBorder="1" applyAlignment="1">
      <alignment horizontal="left"/>
      <protection/>
    </xf>
    <xf numFmtId="0" fontId="10" fillId="37" borderId="11" xfId="62" applyFont="1" applyFill="1" applyBorder="1" applyAlignment="1">
      <alignment horizontal="left"/>
      <protection/>
    </xf>
    <xf numFmtId="3" fontId="10" fillId="37" borderId="11" xfId="62" applyNumberFormat="1" applyFont="1" applyFill="1" applyBorder="1" applyAlignment="1">
      <alignment horizontal="right"/>
      <protection/>
    </xf>
    <xf numFmtId="0" fontId="10" fillId="35" borderId="11" xfId="62" applyFont="1" applyFill="1" applyBorder="1" applyAlignment="1">
      <alignment horizontal="left"/>
      <protection/>
    </xf>
    <xf numFmtId="3" fontId="10" fillId="35" borderId="11" xfId="62" applyNumberFormat="1" applyFont="1" applyFill="1" applyBorder="1" applyAlignment="1">
      <alignment horizontal="right"/>
      <protection/>
    </xf>
    <xf numFmtId="49" fontId="10" fillId="37" borderId="11" xfId="62" applyNumberFormat="1" applyFont="1" applyFill="1" applyBorder="1" applyAlignment="1">
      <alignment horizontal="center"/>
      <protection/>
    </xf>
    <xf numFmtId="0" fontId="4" fillId="37" borderId="11" xfId="69" applyFont="1" applyFill="1" applyBorder="1">
      <alignment/>
      <protection/>
    </xf>
    <xf numFmtId="0" fontId="6" fillId="37" borderId="12" xfId="69" applyFont="1" applyFill="1" applyBorder="1">
      <alignment/>
      <protection/>
    </xf>
    <xf numFmtId="3" fontId="19" fillId="37" borderId="11" xfId="69" applyNumberFormat="1" applyFont="1" applyFill="1" applyBorder="1">
      <alignment/>
      <protection/>
    </xf>
    <xf numFmtId="0" fontId="34" fillId="37" borderId="12" xfId="69" applyFont="1" applyFill="1" applyBorder="1">
      <alignment/>
      <protection/>
    </xf>
    <xf numFmtId="0" fontId="6" fillId="37" borderId="12" xfId="69" applyFont="1" applyFill="1" applyBorder="1" applyAlignment="1">
      <alignment horizontal="center"/>
      <protection/>
    </xf>
    <xf numFmtId="0" fontId="6" fillId="37" borderId="11" xfId="69" applyFont="1" applyFill="1" applyBorder="1">
      <alignment/>
      <protection/>
    </xf>
    <xf numFmtId="3" fontId="6" fillId="37" borderId="11" xfId="69" applyNumberFormat="1" applyFont="1" applyFill="1" applyBorder="1">
      <alignment/>
      <protection/>
    </xf>
    <xf numFmtId="0" fontId="2" fillId="0" borderId="1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37" borderId="16" xfId="0" applyFont="1" applyFill="1" applyBorder="1" applyAlignment="1">
      <alignment horizontal="center" vertical="center"/>
    </xf>
    <xf numFmtId="3" fontId="1" fillId="37" borderId="11" xfId="0" applyNumberFormat="1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3" fontId="1" fillId="37" borderId="11" xfId="0" applyNumberFormat="1" applyFont="1" applyFill="1" applyBorder="1" applyAlignment="1">
      <alignment horizontal="center" vertical="center"/>
    </xf>
    <xf numFmtId="0" fontId="7" fillId="0" borderId="19" xfId="56" applyFont="1" applyBorder="1" applyAlignment="1">
      <alignment vertical="center" wrapText="1"/>
      <protection/>
    </xf>
    <xf numFmtId="0" fontId="7" fillId="0" borderId="26" xfId="56" applyFont="1" applyBorder="1" applyAlignment="1">
      <alignment vertical="center"/>
      <protection/>
    </xf>
    <xf numFmtId="0" fontId="11" fillId="0" borderId="11" xfId="64" applyFont="1" applyBorder="1" applyAlignment="1">
      <alignment horizontal="center" vertical="distributed"/>
      <protection/>
    </xf>
    <xf numFmtId="0" fontId="12" fillId="0" borderId="11" xfId="64" applyFont="1" applyFill="1" applyBorder="1" applyAlignment="1">
      <alignment horizontal="center" vertical="center"/>
      <protection/>
    </xf>
    <xf numFmtId="0" fontId="12" fillId="0" borderId="11" xfId="64" applyFont="1" applyFill="1" applyBorder="1" applyAlignment="1">
      <alignment horizontal="left" vertical="center"/>
      <protection/>
    </xf>
    <xf numFmtId="0" fontId="12" fillId="0" borderId="11" xfId="64" applyFont="1" applyFill="1" applyBorder="1" applyAlignment="1">
      <alignment horizontal="center" vertical="center"/>
      <protection/>
    </xf>
    <xf numFmtId="0" fontId="11" fillId="0" borderId="11" xfId="64" applyFont="1" applyFill="1" applyBorder="1" applyAlignment="1">
      <alignment horizontal="left" vertical="center"/>
      <protection/>
    </xf>
    <xf numFmtId="49" fontId="9" fillId="0" borderId="11" xfId="59" applyNumberFormat="1" applyFont="1" applyBorder="1" applyAlignment="1">
      <alignment horizontal="left"/>
      <protection/>
    </xf>
    <xf numFmtId="3" fontId="7" fillId="0" borderId="13" xfId="62" applyNumberFormat="1" applyBorder="1">
      <alignment/>
      <protection/>
    </xf>
    <xf numFmtId="3" fontId="10" fillId="0" borderId="13" xfId="62" applyNumberFormat="1" applyFont="1" applyBorder="1">
      <alignment/>
      <protection/>
    </xf>
    <xf numFmtId="3" fontId="10" fillId="0" borderId="11" xfId="62" applyNumberFormat="1" applyFont="1" applyBorder="1">
      <alignment/>
      <protection/>
    </xf>
    <xf numFmtId="3" fontId="7" fillId="0" borderId="13" xfId="62" applyNumberFormat="1" applyBorder="1" applyAlignment="1">
      <alignment vertical="center"/>
      <protection/>
    </xf>
    <xf numFmtId="3" fontId="10" fillId="35" borderId="13" xfId="62" applyNumberFormat="1" applyFont="1" applyFill="1" applyBorder="1">
      <alignment/>
      <protection/>
    </xf>
    <xf numFmtId="3" fontId="10" fillId="35" borderId="11" xfId="62" applyNumberFormat="1" applyFont="1" applyFill="1" applyBorder="1">
      <alignment/>
      <protection/>
    </xf>
    <xf numFmtId="3" fontId="7" fillId="35" borderId="13" xfId="62" applyNumberFormat="1" applyFill="1" applyBorder="1">
      <alignment/>
      <protection/>
    </xf>
    <xf numFmtId="3" fontId="7" fillId="0" borderId="0" xfId="62" applyNumberFormat="1">
      <alignment/>
      <protection/>
    </xf>
    <xf numFmtId="3" fontId="9" fillId="0" borderId="13" xfId="62" applyNumberFormat="1" applyFont="1" applyBorder="1">
      <alignment/>
      <protection/>
    </xf>
    <xf numFmtId="3" fontId="9" fillId="0" borderId="11" xfId="62" applyNumberFormat="1" applyFont="1" applyBorder="1">
      <alignment/>
      <protection/>
    </xf>
    <xf numFmtId="0" fontId="0" fillId="32" borderId="17" xfId="0" applyFont="1" applyFill="1" applyBorder="1" applyAlignment="1">
      <alignment horizontal="center" vertical="center" wrapText="1"/>
    </xf>
    <xf numFmtId="0" fontId="10" fillId="32" borderId="22" xfId="60" applyFont="1" applyFill="1" applyBorder="1" applyAlignment="1">
      <alignment horizontal="right" vertical="center" wrapText="1"/>
      <protection/>
    </xf>
    <xf numFmtId="3" fontId="10" fillId="0" borderId="27" xfId="60" applyNumberFormat="1" applyFont="1" applyFill="1" applyBorder="1">
      <alignment/>
      <protection/>
    </xf>
    <xf numFmtId="3" fontId="10" fillId="0" borderId="28" xfId="60" applyNumberFormat="1" applyFont="1" applyFill="1" applyBorder="1">
      <alignment/>
      <protection/>
    </xf>
    <xf numFmtId="3" fontId="9" fillId="0" borderId="28" xfId="56" applyNumberFormat="1" applyFont="1" applyFill="1" applyBorder="1" applyAlignment="1">
      <alignment vertical="center"/>
      <protection/>
    </xf>
    <xf numFmtId="3" fontId="10" fillId="0" borderId="28" xfId="56" applyNumberFormat="1" applyFont="1" applyFill="1" applyBorder="1" applyAlignment="1">
      <alignment vertical="center"/>
      <protection/>
    </xf>
    <xf numFmtId="3" fontId="10" fillId="35" borderId="28" xfId="60" applyNumberFormat="1" applyFont="1" applyFill="1" applyBorder="1">
      <alignment/>
      <protection/>
    </xf>
    <xf numFmtId="3" fontId="9" fillId="0" borderId="28" xfId="60" applyNumberFormat="1" applyFont="1" applyFill="1" applyBorder="1">
      <alignment/>
      <protection/>
    </xf>
    <xf numFmtId="3" fontId="9" fillId="0" borderId="29" xfId="60" applyNumberFormat="1" applyFont="1" applyFill="1" applyBorder="1">
      <alignment/>
      <protection/>
    </xf>
    <xf numFmtId="3" fontId="10" fillId="35" borderId="13" xfId="60" applyNumberFormat="1" applyFont="1" applyFill="1" applyBorder="1">
      <alignment/>
      <protection/>
    </xf>
    <xf numFmtId="3" fontId="10" fillId="0" borderId="14" xfId="60" applyNumberFormat="1" applyFont="1" applyFill="1" applyBorder="1">
      <alignment/>
      <protection/>
    </xf>
    <xf numFmtId="3" fontId="9" fillId="0" borderId="13" xfId="60" applyNumberFormat="1" applyFont="1" applyFill="1" applyBorder="1">
      <alignment/>
      <protection/>
    </xf>
    <xf numFmtId="3" fontId="9" fillId="0" borderId="30" xfId="56" applyNumberFormat="1" applyFont="1" applyFill="1" applyBorder="1" applyAlignment="1">
      <alignment vertical="center"/>
      <protection/>
    </xf>
    <xf numFmtId="3" fontId="9" fillId="0" borderId="13" xfId="56" applyNumberFormat="1" applyFont="1" applyFill="1" applyBorder="1" applyAlignment="1">
      <alignment vertical="center"/>
      <protection/>
    </xf>
    <xf numFmtId="3" fontId="10" fillId="35" borderId="13" xfId="56" applyNumberFormat="1" applyFont="1" applyFill="1" applyBorder="1" applyAlignment="1">
      <alignment vertical="center"/>
      <protection/>
    </xf>
    <xf numFmtId="3" fontId="10" fillId="0" borderId="13" xfId="56" applyNumberFormat="1" applyFont="1" applyFill="1" applyBorder="1" applyAlignment="1">
      <alignment vertical="center"/>
      <protection/>
    </xf>
    <xf numFmtId="3" fontId="10" fillId="32" borderId="13" xfId="56" applyNumberFormat="1" applyFont="1" applyFill="1" applyBorder="1" applyAlignment="1">
      <alignment vertical="center"/>
      <protection/>
    </xf>
    <xf numFmtId="0" fontId="9" fillId="0" borderId="11" xfId="0" applyFont="1" applyBorder="1" applyAlignment="1">
      <alignment/>
    </xf>
    <xf numFmtId="0" fontId="9" fillId="35" borderId="11" xfId="0" applyFont="1" applyFill="1" applyBorder="1" applyAlignment="1">
      <alignment wrapText="1"/>
    </xf>
    <xf numFmtId="0" fontId="9" fillId="35" borderId="11" xfId="0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3" fontId="10" fillId="35" borderId="11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7" fillId="0" borderId="11" xfId="62" applyBorder="1">
      <alignment/>
      <protection/>
    </xf>
    <xf numFmtId="0" fontId="0" fillId="32" borderId="14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28" fillId="32" borderId="12" xfId="0" applyFont="1" applyFill="1" applyBorder="1" applyAlignment="1">
      <alignment horizontal="center" vertical="center" wrapText="1"/>
    </xf>
    <xf numFmtId="0" fontId="28" fillId="32" borderId="12" xfId="0" applyFont="1" applyFill="1" applyBorder="1" applyAlignment="1">
      <alignment horizontal="center" vertical="center"/>
    </xf>
    <xf numFmtId="3" fontId="10" fillId="37" borderId="11" xfId="62" applyNumberFormat="1" applyFont="1" applyFill="1" applyBorder="1">
      <alignment/>
      <protection/>
    </xf>
    <xf numFmtId="3" fontId="9" fillId="35" borderId="11" xfId="62" applyNumberFormat="1" applyFont="1" applyFill="1" applyBorder="1">
      <alignment/>
      <protection/>
    </xf>
    <xf numFmtId="3" fontId="2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35" borderId="11" xfId="0" applyNumberFormat="1" applyFont="1" applyFill="1" applyBorder="1" applyAlignment="1">
      <alignment horizontal="center" vertical="center"/>
    </xf>
    <xf numFmtId="0" fontId="4" fillId="0" borderId="11" xfId="64" applyFont="1" applyBorder="1">
      <alignment/>
      <protection/>
    </xf>
    <xf numFmtId="3" fontId="4" fillId="0" borderId="11" xfId="64" applyNumberFormat="1" applyFont="1" applyBorder="1">
      <alignment/>
      <protection/>
    </xf>
    <xf numFmtId="3" fontId="4" fillId="0" borderId="11" xfId="61" applyNumberFormat="1" applyFont="1" applyBorder="1">
      <alignment/>
      <protection/>
    </xf>
    <xf numFmtId="0" fontId="13" fillId="0" borderId="11" xfId="64" applyFont="1" applyBorder="1">
      <alignment/>
      <protection/>
    </xf>
    <xf numFmtId="0" fontId="14" fillId="0" borderId="11" xfId="64" applyFont="1" applyBorder="1">
      <alignment/>
      <protection/>
    </xf>
    <xf numFmtId="0" fontId="6" fillId="35" borderId="11" xfId="64" applyFont="1" applyFill="1" applyBorder="1">
      <alignment/>
      <protection/>
    </xf>
    <xf numFmtId="0" fontId="11" fillId="0" borderId="11" xfId="64" applyFont="1" applyBorder="1" applyAlignment="1">
      <alignment horizontal="left" vertical="distributed"/>
      <protection/>
    </xf>
    <xf numFmtId="0" fontId="7" fillId="0" borderId="11" xfId="61" applyFont="1" applyBorder="1" applyAlignment="1">
      <alignment vertical="distributed"/>
      <protection/>
    </xf>
    <xf numFmtId="0" fontId="12" fillId="32" borderId="11" xfId="64" applyFont="1" applyFill="1" applyBorder="1" applyAlignment="1">
      <alignment horizontal="left" vertical="distributed"/>
      <protection/>
    </xf>
    <xf numFmtId="3" fontId="6" fillId="35" borderId="11" xfId="64" applyNumberFormat="1" applyFont="1" applyFill="1" applyBorder="1">
      <alignment/>
      <protection/>
    </xf>
    <xf numFmtId="0" fontId="7" fillId="35" borderId="11" xfId="64" applyFill="1" applyBorder="1">
      <alignment/>
      <protection/>
    </xf>
    <xf numFmtId="3" fontId="1" fillId="35" borderId="11" xfId="72" applyNumberFormat="1" applyFont="1" applyFill="1" applyBorder="1" applyAlignment="1">
      <alignment horizontal="center" vertical="center"/>
    </xf>
    <xf numFmtId="0" fontId="12" fillId="37" borderId="13" xfId="64" applyFont="1" applyFill="1" applyBorder="1" applyAlignment="1">
      <alignment horizontal="center" vertical="center"/>
      <protection/>
    </xf>
    <xf numFmtId="0" fontId="12" fillId="37" borderId="11" xfId="64" applyFont="1" applyFill="1" applyBorder="1" applyAlignment="1">
      <alignment horizontal="left" vertical="center"/>
      <protection/>
    </xf>
    <xf numFmtId="0" fontId="11" fillId="37" borderId="11" xfId="64" applyFont="1" applyFill="1" applyBorder="1" applyAlignment="1">
      <alignment horizontal="center" vertical="distributed"/>
      <protection/>
    </xf>
    <xf numFmtId="0" fontId="8" fillId="37" borderId="11" xfId="61" applyFont="1" applyFill="1" applyBorder="1" applyAlignment="1">
      <alignment vertical="distributed"/>
      <protection/>
    </xf>
    <xf numFmtId="3" fontId="6" fillId="37" borderId="11" xfId="61" applyNumberFormat="1" applyFont="1" applyFill="1" applyBorder="1">
      <alignment/>
      <protection/>
    </xf>
    <xf numFmtId="0" fontId="16" fillId="37" borderId="11" xfId="64" applyFont="1" applyFill="1" applyBorder="1" applyAlignment="1">
      <alignment horizontal="right" vertical="center"/>
      <protection/>
    </xf>
    <xf numFmtId="0" fontId="11" fillId="37" borderId="11" xfId="64" applyFont="1" applyFill="1" applyBorder="1" applyAlignment="1">
      <alignment horizontal="center" vertical="distributed"/>
      <protection/>
    </xf>
    <xf numFmtId="3" fontId="14" fillId="37" borderId="11" xfId="64" applyNumberFormat="1" applyFont="1" applyFill="1" applyBorder="1">
      <alignment/>
      <protection/>
    </xf>
    <xf numFmtId="0" fontId="11" fillId="37" borderId="11" xfId="64" applyFont="1" applyFill="1" applyBorder="1" applyAlignment="1">
      <alignment horizontal="center"/>
      <protection/>
    </xf>
    <xf numFmtId="0" fontId="8" fillId="35" borderId="11" xfId="61" applyFont="1" applyFill="1" applyBorder="1" applyAlignment="1">
      <alignment vertical="distributed"/>
      <protection/>
    </xf>
    <xf numFmtId="3" fontId="10" fillId="35" borderId="13" xfId="62" applyNumberFormat="1" applyFont="1" applyFill="1" applyBorder="1" applyAlignment="1">
      <alignment vertical="center"/>
      <protection/>
    </xf>
    <xf numFmtId="3" fontId="9" fillId="0" borderId="13" xfId="62" applyNumberFormat="1" applyFont="1" applyBorder="1" applyAlignment="1">
      <alignment vertical="center"/>
      <protection/>
    </xf>
    <xf numFmtId="3" fontId="10" fillId="0" borderId="13" xfId="62" applyNumberFormat="1" applyFont="1" applyBorder="1" applyAlignment="1">
      <alignment vertical="center"/>
      <protection/>
    </xf>
    <xf numFmtId="0" fontId="3" fillId="0" borderId="31" xfId="0" applyFont="1" applyFill="1" applyBorder="1" applyAlignment="1">
      <alignment horizontal="left" vertical="center"/>
    </xf>
    <xf numFmtId="0" fontId="0" fillId="32" borderId="23" xfId="0" applyFont="1" applyFill="1" applyBorder="1" applyAlignment="1">
      <alignment horizontal="center" vertical="center" wrapText="1"/>
    </xf>
    <xf numFmtId="0" fontId="10" fillId="35" borderId="11" xfId="59" applyFont="1" applyFill="1" applyBorder="1" applyAlignment="1">
      <alignment horizontal="center"/>
      <protection/>
    </xf>
    <xf numFmtId="0" fontId="17" fillId="35" borderId="13" xfId="59" applyFont="1" applyFill="1" applyBorder="1" applyAlignment="1">
      <alignment horizontal="left"/>
      <protection/>
    </xf>
    <xf numFmtId="3" fontId="22" fillId="0" borderId="16" xfId="62" applyNumberFormat="1" applyFont="1" applyBorder="1" applyAlignment="1">
      <alignment horizontal="right"/>
      <protection/>
    </xf>
    <xf numFmtId="3" fontId="18" fillId="0" borderId="13" xfId="0" applyNumberFormat="1" applyFont="1" applyBorder="1" applyAlignment="1">
      <alignment horizontal="right" vertical="center"/>
    </xf>
    <xf numFmtId="3" fontId="33" fillId="0" borderId="1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29" fillId="37" borderId="13" xfId="0" applyNumberFormat="1" applyFont="1" applyFill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18" fillId="0" borderId="13" xfId="0" applyNumberFormat="1" applyFont="1" applyBorder="1" applyAlignment="1">
      <alignment vertical="center"/>
    </xf>
    <xf numFmtId="3" fontId="29" fillId="0" borderId="13" xfId="0" applyNumberFormat="1" applyFont="1" applyBorder="1" applyAlignment="1">
      <alignment vertical="center"/>
    </xf>
    <xf numFmtId="3" fontId="1" fillId="35" borderId="13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/>
    </xf>
    <xf numFmtId="3" fontId="2" fillId="35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0" fontId="0" fillId="32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3" fontId="2" fillId="38" borderId="11" xfId="0" applyNumberFormat="1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distributed"/>
    </xf>
    <xf numFmtId="0" fontId="3" fillId="32" borderId="31" xfId="0" applyFont="1" applyFill="1" applyBorder="1" applyAlignment="1">
      <alignment horizontal="center" vertical="center" wrapText="1"/>
    </xf>
    <xf numFmtId="3" fontId="9" fillId="35" borderId="13" xfId="62" applyNumberFormat="1" applyFont="1" applyFill="1" applyBorder="1">
      <alignment/>
      <protection/>
    </xf>
    <xf numFmtId="0" fontId="8" fillId="0" borderId="0" xfId="62" applyFont="1">
      <alignment/>
      <protection/>
    </xf>
    <xf numFmtId="3" fontId="9" fillId="0" borderId="0" xfId="62" applyNumberFormat="1" applyFont="1" applyBorder="1">
      <alignment/>
      <protection/>
    </xf>
    <xf numFmtId="49" fontId="10" fillId="35" borderId="11" xfId="62" applyNumberFormat="1" applyFont="1" applyFill="1" applyBorder="1" applyAlignment="1">
      <alignment horizontal="center"/>
      <protection/>
    </xf>
    <xf numFmtId="0" fontId="17" fillId="35" borderId="11" xfId="59" applyFont="1" applyFill="1" applyBorder="1" applyAlignment="1">
      <alignment horizontal="left"/>
      <protection/>
    </xf>
    <xf numFmtId="3" fontId="7" fillId="0" borderId="0" xfId="62" applyNumberFormat="1" applyBorder="1" applyAlignment="1">
      <alignment horizontal="right"/>
      <protection/>
    </xf>
    <xf numFmtId="3" fontId="10" fillId="0" borderId="20" xfId="56" applyNumberFormat="1" applyFont="1" applyFill="1" applyBorder="1" applyAlignment="1">
      <alignment vertical="center"/>
      <protection/>
    </xf>
    <xf numFmtId="3" fontId="10" fillId="0" borderId="30" xfId="56" applyNumberFormat="1" applyFont="1" applyFill="1" applyBorder="1" applyAlignment="1">
      <alignment vertical="center"/>
      <protection/>
    </xf>
    <xf numFmtId="3" fontId="9" fillId="0" borderId="10" xfId="0" applyNumberFormat="1" applyFont="1" applyBorder="1" applyAlignment="1">
      <alignment/>
    </xf>
    <xf numFmtId="3" fontId="9" fillId="0" borderId="24" xfId="56" applyNumberFormat="1" applyFont="1" applyFill="1" applyBorder="1" applyAlignment="1">
      <alignment vertical="center"/>
      <protection/>
    </xf>
    <xf numFmtId="3" fontId="9" fillId="0" borderId="32" xfId="56" applyNumberFormat="1" applyFont="1" applyFill="1" applyBorder="1" applyAlignment="1">
      <alignment vertical="center"/>
      <protection/>
    </xf>
    <xf numFmtId="3" fontId="9" fillId="0" borderId="12" xfId="0" applyNumberFormat="1" applyFont="1" applyBorder="1" applyAlignment="1">
      <alignment/>
    </xf>
    <xf numFmtId="0" fontId="33" fillId="0" borderId="16" xfId="0" applyFont="1" applyBorder="1" applyAlignment="1">
      <alignment horizontal="left" vertical="center"/>
    </xf>
    <xf numFmtId="0" fontId="29" fillId="36" borderId="13" xfId="0" applyFont="1" applyFill="1" applyBorder="1" applyAlignment="1">
      <alignment horizontal="left" vertical="center"/>
    </xf>
    <xf numFmtId="0" fontId="29" fillId="36" borderId="31" xfId="0" applyFont="1" applyFill="1" applyBorder="1" applyAlignment="1">
      <alignment horizontal="left" vertical="center"/>
    </xf>
    <xf numFmtId="3" fontId="29" fillId="36" borderId="0" xfId="0" applyNumberFormat="1" applyFont="1" applyFill="1" applyBorder="1" applyAlignment="1">
      <alignment horizontal="right" vertical="center"/>
    </xf>
    <xf numFmtId="0" fontId="18" fillId="36" borderId="13" xfId="0" applyFont="1" applyFill="1" applyBorder="1" applyAlignment="1">
      <alignment horizontal="left" vertical="center"/>
    </xf>
    <xf numFmtId="0" fontId="18" fillId="36" borderId="31" xfId="0" applyFont="1" applyFill="1" applyBorder="1" applyAlignment="1">
      <alignment horizontal="left" vertical="center"/>
    </xf>
    <xf numFmtId="3" fontId="29" fillId="36" borderId="15" xfId="0" applyNumberFormat="1" applyFont="1" applyFill="1" applyBorder="1" applyAlignment="1">
      <alignment horizontal="right" vertical="center"/>
    </xf>
    <xf numFmtId="3" fontId="29" fillId="37" borderId="11" xfId="0" applyNumberFormat="1" applyFont="1" applyFill="1" applyBorder="1" applyAlignment="1">
      <alignment horizontal="right" vertical="center"/>
    </xf>
    <xf numFmtId="3" fontId="29" fillId="37" borderId="13" xfId="0" applyNumberFormat="1" applyFont="1" applyFill="1" applyBorder="1" applyAlignment="1">
      <alignment horizontal="right" vertical="center"/>
    </xf>
    <xf numFmtId="1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35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0" fontId="1" fillId="0" borderId="11" xfId="0" applyFont="1" applyFill="1" applyBorder="1" applyAlignment="1">
      <alignment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1" fillId="35" borderId="11" xfId="0" applyNumberFormat="1" applyFont="1" applyFill="1" applyBorder="1" applyAlignment="1">
      <alignment horizontal="center" vertical="center"/>
    </xf>
    <xf numFmtId="3" fontId="1" fillId="38" borderId="11" xfId="0" applyNumberFormat="1" applyFont="1" applyFill="1" applyBorder="1" applyAlignment="1">
      <alignment horizontal="center" vertical="center"/>
    </xf>
    <xf numFmtId="3" fontId="1" fillId="39" borderId="11" xfId="0" applyNumberFormat="1" applyFont="1" applyFill="1" applyBorder="1" applyAlignment="1">
      <alignment horizontal="center" vertical="center"/>
    </xf>
    <xf numFmtId="0" fontId="4" fillId="35" borderId="11" xfId="69" applyFill="1" applyBorder="1">
      <alignment/>
      <protection/>
    </xf>
    <xf numFmtId="0" fontId="6" fillId="35" borderId="11" xfId="69" applyFont="1" applyFill="1" applyBorder="1">
      <alignment/>
      <protection/>
    </xf>
    <xf numFmtId="0" fontId="9" fillId="0" borderId="13" xfId="62" applyFont="1" applyBorder="1">
      <alignment/>
      <protection/>
    </xf>
    <xf numFmtId="3" fontId="4" fillId="0" borderId="11" xfId="62" applyNumberFormat="1" applyFont="1" applyBorder="1">
      <alignment/>
      <protection/>
    </xf>
    <xf numFmtId="3" fontId="6" fillId="0" borderId="11" xfId="62" applyNumberFormat="1" applyFont="1" applyBorder="1">
      <alignment/>
      <protection/>
    </xf>
    <xf numFmtId="3" fontId="4" fillId="35" borderId="11" xfId="62" applyNumberFormat="1" applyFont="1" applyFill="1" applyBorder="1">
      <alignment/>
      <protection/>
    </xf>
    <xf numFmtId="3" fontId="6" fillId="35" borderId="11" xfId="62" applyNumberFormat="1" applyFont="1" applyFill="1" applyBorder="1">
      <alignment/>
      <protection/>
    </xf>
    <xf numFmtId="165" fontId="7" fillId="0" borderId="11" xfId="62" applyNumberFormat="1" applyBorder="1">
      <alignment/>
      <protection/>
    </xf>
    <xf numFmtId="0" fontId="10" fillId="35" borderId="11" xfId="0" applyFont="1" applyFill="1" applyBorder="1" applyAlignment="1">
      <alignment/>
    </xf>
    <xf numFmtId="165" fontId="8" fillId="35" borderId="11" xfId="62" applyNumberFormat="1" applyFont="1" applyFill="1" applyBorder="1">
      <alignment/>
      <protection/>
    </xf>
    <xf numFmtId="165" fontId="7" fillId="35" borderId="11" xfId="62" applyNumberFormat="1" applyFont="1" applyFill="1" applyBorder="1">
      <alignment/>
      <protection/>
    </xf>
    <xf numFmtId="0" fontId="0" fillId="35" borderId="33" xfId="0" applyFont="1" applyFill="1" applyBorder="1" applyAlignment="1">
      <alignment vertical="distributed"/>
    </xf>
    <xf numFmtId="0" fontId="0" fillId="35" borderId="0" xfId="0" applyFont="1" applyFill="1" applyBorder="1" applyAlignment="1">
      <alignment vertical="distributed"/>
    </xf>
    <xf numFmtId="0" fontId="0" fillId="35" borderId="0" xfId="0" applyFill="1" applyAlignment="1">
      <alignment/>
    </xf>
    <xf numFmtId="0" fontId="0" fillId="35" borderId="11" xfId="0" applyFill="1" applyBorder="1" applyAlignment="1">
      <alignment wrapText="1"/>
    </xf>
    <xf numFmtId="3" fontId="1" fillId="35" borderId="11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1" fillId="35" borderId="11" xfId="0" applyNumberFormat="1" applyFont="1" applyFill="1" applyBorder="1" applyAlignment="1">
      <alignment vertical="center"/>
    </xf>
    <xf numFmtId="3" fontId="2" fillId="35" borderId="11" xfId="0" applyNumberFormat="1" applyFont="1" applyFill="1" applyBorder="1" applyAlignment="1">
      <alignment vertical="center"/>
    </xf>
    <xf numFmtId="3" fontId="1" fillId="38" borderId="11" xfId="0" applyNumberFormat="1" applyFont="1" applyFill="1" applyBorder="1" applyAlignment="1">
      <alignment/>
    </xf>
    <xf numFmtId="3" fontId="2" fillId="38" borderId="11" xfId="0" applyNumberFormat="1" applyFont="1" applyFill="1" applyBorder="1" applyAlignment="1">
      <alignment horizontal="right" vertical="center"/>
    </xf>
    <xf numFmtId="3" fontId="2" fillId="39" borderId="11" xfId="0" applyNumberFormat="1" applyFont="1" applyFill="1" applyBorder="1" applyAlignment="1">
      <alignment vertical="center"/>
    </xf>
    <xf numFmtId="3" fontId="1" fillId="40" borderId="11" xfId="0" applyNumberFormat="1" applyFont="1" applyFill="1" applyBorder="1" applyAlignment="1">
      <alignment horizontal="center" vertical="center"/>
    </xf>
    <xf numFmtId="0" fontId="7" fillId="0" borderId="13" xfId="64" applyBorder="1" applyAlignment="1">
      <alignment/>
      <protection/>
    </xf>
    <xf numFmtId="3" fontId="7" fillId="0" borderId="13" xfId="64" applyNumberFormat="1" applyBorder="1" applyAlignment="1">
      <alignment/>
      <protection/>
    </xf>
    <xf numFmtId="3" fontId="8" fillId="35" borderId="13" xfId="64" applyNumberFormat="1" applyFont="1" applyFill="1" applyBorder="1" applyAlignment="1">
      <alignment/>
      <protection/>
    </xf>
    <xf numFmtId="3" fontId="8" fillId="0" borderId="13" xfId="64" applyNumberFormat="1" applyFont="1" applyBorder="1" applyAlignment="1">
      <alignment/>
      <protection/>
    </xf>
    <xf numFmtId="3" fontId="7" fillId="35" borderId="13" xfId="64" applyNumberFormat="1" applyFill="1" applyBorder="1" applyAlignment="1">
      <alignment/>
      <protection/>
    </xf>
    <xf numFmtId="3" fontId="6" fillId="35" borderId="13" xfId="64" applyNumberFormat="1" applyFont="1" applyFill="1" applyBorder="1" applyAlignment="1">
      <alignment/>
      <protection/>
    </xf>
    <xf numFmtId="3" fontId="7" fillId="0" borderId="11" xfId="64" applyNumberFormat="1" applyBorder="1">
      <alignment/>
      <protection/>
    </xf>
    <xf numFmtId="3" fontId="8" fillId="35" borderId="11" xfId="64" applyNumberFormat="1" applyFont="1" applyFill="1" applyBorder="1">
      <alignment/>
      <protection/>
    </xf>
    <xf numFmtId="3" fontId="7" fillId="35" borderId="11" xfId="64" applyNumberFormat="1" applyFill="1" applyBorder="1">
      <alignment/>
      <protection/>
    </xf>
    <xf numFmtId="0" fontId="12" fillId="0" borderId="0" xfId="58" applyFont="1" applyAlignment="1">
      <alignment horizontal="center"/>
      <protection/>
    </xf>
    <xf numFmtId="0" fontId="8" fillId="0" borderId="0" xfId="58" applyFont="1" applyAlignment="1">
      <alignment horizontal="center"/>
      <protection/>
    </xf>
    <xf numFmtId="0" fontId="7" fillId="0" borderId="0" xfId="58">
      <alignment/>
      <protection/>
    </xf>
    <xf numFmtId="0" fontId="14" fillId="0" borderId="0" xfId="58" applyFont="1" applyBorder="1" applyAlignment="1">
      <alignment horizontal="center"/>
      <protection/>
    </xf>
    <xf numFmtId="0" fontId="4" fillId="0" borderId="0" xfId="58" applyFont="1" applyAlignment="1">
      <alignment/>
      <protection/>
    </xf>
    <xf numFmtId="0" fontId="4" fillId="0" borderId="0" xfId="58" applyFont="1">
      <alignment/>
      <protection/>
    </xf>
    <xf numFmtId="14" fontId="8" fillId="37" borderId="11" xfId="70" applyNumberFormat="1" applyFont="1" applyFill="1" applyBorder="1" applyAlignment="1">
      <alignment horizontal="center" vertical="center"/>
      <protection/>
    </xf>
    <xf numFmtId="0" fontId="30" fillId="37" borderId="11" xfId="0" applyFont="1" applyFill="1" applyBorder="1" applyAlignment="1">
      <alignment horizontal="center" vertical="center"/>
    </xf>
    <xf numFmtId="14" fontId="8" fillId="0" borderId="11" xfId="70" applyNumberFormat="1" applyFont="1" applyFill="1" applyBorder="1" applyAlignment="1">
      <alignment vertical="center"/>
      <protection/>
    </xf>
    <xf numFmtId="0" fontId="30" fillId="0" borderId="11" xfId="0" applyFont="1" applyFill="1" applyBorder="1" applyAlignment="1">
      <alignment vertical="center"/>
    </xf>
    <xf numFmtId="14" fontId="8" fillId="41" borderId="11" xfId="70" applyNumberFormat="1" applyFont="1" applyFill="1" applyBorder="1" applyAlignment="1">
      <alignment vertical="center"/>
      <protection/>
    </xf>
    <xf numFmtId="0" fontId="30" fillId="41" borderId="11" xfId="0" applyFont="1" applyFill="1" applyBorder="1" applyAlignment="1">
      <alignment vertical="center"/>
    </xf>
    <xf numFmtId="0" fontId="7" fillId="0" borderId="0" xfId="58" applyFill="1">
      <alignment/>
      <protection/>
    </xf>
    <xf numFmtId="0" fontId="13" fillId="0" borderId="11" xfId="58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left" vertical="center" wrapText="1"/>
    </xf>
    <xf numFmtId="3" fontId="4" fillId="0" borderId="11" xfId="58" applyNumberFormat="1" applyFont="1" applyBorder="1" applyAlignment="1">
      <alignment vertical="center"/>
      <protection/>
    </xf>
    <xf numFmtId="3" fontId="4" fillId="41" borderId="11" xfId="58" applyNumberFormat="1" applyFont="1" applyFill="1" applyBorder="1" applyAlignment="1">
      <alignment vertical="center"/>
      <protection/>
    </xf>
    <xf numFmtId="0" fontId="8" fillId="0" borderId="11" xfId="0" applyFont="1" applyBorder="1" applyAlignment="1">
      <alignment horizontal="left" vertical="center" wrapText="1"/>
    </xf>
    <xf numFmtId="3" fontId="6" fillId="0" borderId="11" xfId="58" applyNumberFormat="1" applyFont="1" applyBorder="1" applyAlignment="1">
      <alignment vertical="center"/>
      <protection/>
    </xf>
    <xf numFmtId="3" fontId="6" fillId="41" borderId="11" xfId="58" applyNumberFormat="1" applyFont="1" applyFill="1" applyBorder="1" applyAlignment="1">
      <alignment vertical="center"/>
      <protection/>
    </xf>
    <xf numFmtId="0" fontId="7" fillId="0" borderId="11" xfId="0" applyFont="1" applyBorder="1" applyAlignment="1">
      <alignment horizontal="left" vertical="center"/>
    </xf>
    <xf numFmtId="0" fontId="13" fillId="0" borderId="11" xfId="58" applyFont="1" applyBorder="1" applyAlignment="1">
      <alignment horizontal="center" vertical="center" wrapText="1"/>
      <protection/>
    </xf>
    <xf numFmtId="3" fontId="4" fillId="0" borderId="11" xfId="58" applyNumberFormat="1" applyFont="1" applyBorder="1" applyAlignment="1">
      <alignment vertical="center" wrapText="1"/>
      <protection/>
    </xf>
    <xf numFmtId="3" fontId="4" fillId="41" borderId="11" xfId="58" applyNumberFormat="1" applyFont="1" applyFill="1" applyBorder="1" applyAlignment="1">
      <alignment vertical="center" wrapText="1"/>
      <protection/>
    </xf>
    <xf numFmtId="3" fontId="6" fillId="0" borderId="11" xfId="58" applyNumberFormat="1" applyFont="1" applyBorder="1" applyAlignment="1">
      <alignment vertical="center" wrapText="1"/>
      <protection/>
    </xf>
    <xf numFmtId="0" fontId="8" fillId="0" borderId="0" xfId="58" applyFont="1">
      <alignment/>
      <protection/>
    </xf>
    <xf numFmtId="0" fontId="10" fillId="0" borderId="11" xfId="0" applyFont="1" applyBorder="1" applyAlignment="1">
      <alignment horizontal="left" vertical="center" wrapText="1"/>
    </xf>
    <xf numFmtId="3" fontId="6" fillId="37" borderId="11" xfId="58" applyNumberFormat="1" applyFont="1" applyFill="1" applyBorder="1" applyAlignment="1">
      <alignment vertical="center"/>
      <protection/>
    </xf>
    <xf numFmtId="3" fontId="7" fillId="0" borderId="11" xfId="58" applyNumberFormat="1" applyFont="1" applyBorder="1" applyAlignment="1">
      <alignment vertical="center"/>
      <protection/>
    </xf>
    <xf numFmtId="0" fontId="7" fillId="0" borderId="11" xfId="58" applyFont="1" applyBorder="1" applyAlignment="1">
      <alignment vertical="center"/>
      <protection/>
    </xf>
    <xf numFmtId="0" fontId="11" fillId="41" borderId="11" xfId="58" applyFont="1" applyFill="1" applyBorder="1" applyAlignment="1">
      <alignment vertical="center"/>
      <protection/>
    </xf>
    <xf numFmtId="3" fontId="19" fillId="0" borderId="11" xfId="58" applyNumberFormat="1" applyFont="1" applyBorder="1" applyAlignment="1">
      <alignment vertical="center"/>
      <protection/>
    </xf>
    <xf numFmtId="0" fontId="8" fillId="0" borderId="11" xfId="0" applyFont="1" applyBorder="1" applyAlignment="1">
      <alignment horizontal="left" vertical="center"/>
    </xf>
    <xf numFmtId="0" fontId="7" fillId="0" borderId="0" xfId="58" applyFont="1">
      <alignment/>
      <protection/>
    </xf>
    <xf numFmtId="0" fontId="40" fillId="0" borderId="0" xfId="58" applyFont="1">
      <alignment/>
      <protection/>
    </xf>
    <xf numFmtId="0" fontId="13" fillId="0" borderId="0" xfId="58" applyFont="1" applyBorder="1" applyAlignment="1">
      <alignment horizontal="right"/>
      <protection/>
    </xf>
    <xf numFmtId="14" fontId="10" fillId="41" borderId="34" xfId="70" applyNumberFormat="1" applyFont="1" applyFill="1" applyBorder="1" applyAlignment="1">
      <alignment horizontal="center" vertical="center" wrapText="1"/>
      <protection/>
    </xf>
    <xf numFmtId="0" fontId="3" fillId="41" borderId="10" xfId="0" applyFont="1" applyFill="1" applyBorder="1" applyAlignment="1">
      <alignment horizontal="center" vertical="center" wrapText="1"/>
    </xf>
    <xf numFmtId="14" fontId="10" fillId="41" borderId="35" xfId="70" applyNumberFormat="1" applyFont="1" applyFill="1" applyBorder="1" applyAlignment="1">
      <alignment horizontal="center" vertical="center" wrapText="1"/>
      <protection/>
    </xf>
    <xf numFmtId="0" fontId="13" fillId="0" borderId="36" xfId="58" applyFont="1" applyBorder="1" applyAlignment="1">
      <alignment horizontal="center" vertical="center" wrapText="1"/>
      <protection/>
    </xf>
    <xf numFmtId="0" fontId="13" fillId="0" borderId="37" xfId="58" applyFont="1" applyBorder="1" applyAlignment="1">
      <alignment horizontal="center" vertical="center" wrapText="1"/>
      <protection/>
    </xf>
    <xf numFmtId="0" fontId="7" fillId="0" borderId="38" xfId="0" applyFont="1" applyBorder="1" applyAlignment="1">
      <alignment horizontal="left" vertical="center" wrapText="1"/>
    </xf>
    <xf numFmtId="3" fontId="15" fillId="0" borderId="36" xfId="58" applyNumberFormat="1" applyFont="1" applyBorder="1" applyAlignment="1">
      <alignment vertical="center" wrapText="1"/>
      <protection/>
    </xf>
    <xf numFmtId="3" fontId="15" fillId="0" borderId="37" xfId="58" applyNumberFormat="1" applyFont="1" applyBorder="1" applyAlignment="1">
      <alignment vertical="center" wrapText="1"/>
      <protection/>
    </xf>
    <xf numFmtId="3" fontId="15" fillId="0" borderId="39" xfId="58" applyNumberFormat="1" applyFont="1" applyBorder="1" applyAlignment="1">
      <alignment vertical="center" wrapText="1"/>
      <protection/>
    </xf>
    <xf numFmtId="3" fontId="9" fillId="0" borderId="40" xfId="58" applyNumberFormat="1" applyFont="1" applyBorder="1" applyAlignment="1">
      <alignment vertical="center" wrapText="1"/>
      <protection/>
    </xf>
    <xf numFmtId="3" fontId="9" fillId="0" borderId="37" xfId="58" applyNumberFormat="1" applyFont="1" applyBorder="1" applyAlignment="1">
      <alignment vertical="center" wrapText="1"/>
      <protection/>
    </xf>
    <xf numFmtId="3" fontId="9" fillId="0" borderId="38" xfId="58" applyNumberFormat="1" applyFont="1" applyBorder="1" applyAlignment="1">
      <alignment vertical="center" wrapText="1"/>
      <protection/>
    </xf>
    <xf numFmtId="3" fontId="9" fillId="41" borderId="40" xfId="58" applyNumberFormat="1" applyFont="1" applyFill="1" applyBorder="1" applyAlignment="1">
      <alignment vertical="center" wrapText="1"/>
      <protection/>
    </xf>
    <xf numFmtId="3" fontId="9" fillId="41" borderId="37" xfId="58" applyNumberFormat="1" applyFont="1" applyFill="1" applyBorder="1" applyAlignment="1">
      <alignment vertical="center" wrapText="1"/>
      <protection/>
    </xf>
    <xf numFmtId="3" fontId="9" fillId="41" borderId="39" xfId="58" applyNumberFormat="1" applyFont="1" applyFill="1" applyBorder="1" applyAlignment="1">
      <alignment vertical="center" wrapText="1"/>
      <protection/>
    </xf>
    <xf numFmtId="0" fontId="13" fillId="0" borderId="41" xfId="58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left" vertical="center" wrapText="1"/>
    </xf>
    <xf numFmtId="3" fontId="9" fillId="0" borderId="41" xfId="58" applyNumberFormat="1" applyFont="1" applyBorder="1" applyAlignment="1">
      <alignment vertical="center" wrapText="1"/>
      <protection/>
    </xf>
    <xf numFmtId="3" fontId="9" fillId="0" borderId="11" xfId="58" applyNumberFormat="1" applyFont="1" applyBorder="1" applyAlignment="1">
      <alignment vertical="center" wrapText="1"/>
      <protection/>
    </xf>
    <xf numFmtId="3" fontId="9" fillId="0" borderId="42" xfId="58" applyNumberFormat="1" applyFont="1" applyBorder="1" applyAlignment="1">
      <alignment vertical="center" wrapText="1"/>
      <protection/>
    </xf>
    <xf numFmtId="3" fontId="9" fillId="0" borderId="16" xfId="58" applyNumberFormat="1" applyFont="1" applyBorder="1" applyAlignment="1">
      <alignment vertical="center" wrapText="1"/>
      <protection/>
    </xf>
    <xf numFmtId="3" fontId="9" fillId="0" borderId="13" xfId="58" applyNumberFormat="1" applyFont="1" applyBorder="1" applyAlignment="1">
      <alignment vertical="center" wrapText="1"/>
      <protection/>
    </xf>
    <xf numFmtId="3" fontId="9" fillId="41" borderId="16" xfId="58" applyNumberFormat="1" applyFont="1" applyFill="1" applyBorder="1" applyAlignment="1">
      <alignment vertical="center" wrapText="1"/>
      <protection/>
    </xf>
    <xf numFmtId="3" fontId="9" fillId="41" borderId="11" xfId="58" applyNumberFormat="1" applyFont="1" applyFill="1" applyBorder="1" applyAlignment="1">
      <alignment vertical="center" wrapText="1"/>
      <protection/>
    </xf>
    <xf numFmtId="3" fontId="9" fillId="41" borderId="42" xfId="58" applyNumberFormat="1" applyFont="1" applyFill="1" applyBorder="1" applyAlignment="1">
      <alignment vertical="center" wrapText="1"/>
      <protection/>
    </xf>
    <xf numFmtId="0" fontId="14" fillId="0" borderId="11" xfId="58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left" vertical="center" wrapText="1"/>
    </xf>
    <xf numFmtId="3" fontId="10" fillId="0" borderId="41" xfId="58" applyNumberFormat="1" applyFont="1" applyBorder="1" applyAlignment="1">
      <alignment vertical="center" wrapText="1"/>
      <protection/>
    </xf>
    <xf numFmtId="3" fontId="10" fillId="0" borderId="11" xfId="58" applyNumberFormat="1" applyFont="1" applyBorder="1" applyAlignment="1">
      <alignment vertical="center" wrapText="1"/>
      <protection/>
    </xf>
    <xf numFmtId="3" fontId="10" fillId="0" borderId="42" xfId="58" applyNumberFormat="1" applyFont="1" applyBorder="1" applyAlignment="1">
      <alignment vertical="center" wrapText="1"/>
      <protection/>
    </xf>
    <xf numFmtId="3" fontId="10" fillId="36" borderId="16" xfId="58" applyNumberFormat="1" applyFont="1" applyFill="1" applyBorder="1" applyAlignment="1">
      <alignment vertical="center" wrapText="1"/>
      <protection/>
    </xf>
    <xf numFmtId="3" fontId="10" fillId="0" borderId="13" xfId="58" applyNumberFormat="1" applyFont="1" applyBorder="1" applyAlignment="1">
      <alignment vertical="center" wrapText="1"/>
      <protection/>
    </xf>
    <xf numFmtId="3" fontId="10" fillId="41" borderId="16" xfId="58" applyNumberFormat="1" applyFont="1" applyFill="1" applyBorder="1" applyAlignment="1">
      <alignment vertical="center" wrapText="1"/>
      <protection/>
    </xf>
    <xf numFmtId="3" fontId="10" fillId="41" borderId="11" xfId="58" applyNumberFormat="1" applyFont="1" applyFill="1" applyBorder="1" applyAlignment="1">
      <alignment vertical="center" wrapText="1"/>
      <protection/>
    </xf>
    <xf numFmtId="3" fontId="10" fillId="41" borderId="42" xfId="58" applyNumberFormat="1" applyFont="1" applyFill="1" applyBorder="1" applyAlignment="1">
      <alignment vertical="center" wrapText="1"/>
      <protection/>
    </xf>
    <xf numFmtId="3" fontId="10" fillId="0" borderId="16" xfId="58" applyNumberFormat="1" applyFont="1" applyBorder="1" applyAlignment="1">
      <alignment vertical="center" wrapText="1"/>
      <protection/>
    </xf>
    <xf numFmtId="0" fontId="14" fillId="41" borderId="43" xfId="58" applyFont="1" applyFill="1" applyBorder="1" applyAlignment="1">
      <alignment horizontal="center" vertical="center" wrapText="1"/>
      <protection/>
    </xf>
    <xf numFmtId="0" fontId="8" fillId="41" borderId="44" xfId="0" applyFont="1" applyFill="1" applyBorder="1" applyAlignment="1">
      <alignment horizontal="left" vertical="center" wrapText="1"/>
    </xf>
    <xf numFmtId="3" fontId="10" fillId="41" borderId="45" xfId="58" applyNumberFormat="1" applyFont="1" applyFill="1" applyBorder="1" applyAlignment="1">
      <alignment vertical="center" wrapText="1"/>
      <protection/>
    </xf>
    <xf numFmtId="3" fontId="10" fillId="41" borderId="43" xfId="58" applyNumberFormat="1" applyFont="1" applyFill="1" applyBorder="1" applyAlignment="1">
      <alignment vertical="center" wrapText="1"/>
      <protection/>
    </xf>
    <xf numFmtId="3" fontId="10" fillId="41" borderId="46" xfId="58" applyNumberFormat="1" applyFont="1" applyFill="1" applyBorder="1" applyAlignment="1">
      <alignment vertical="center" wrapText="1"/>
      <protection/>
    </xf>
    <xf numFmtId="3" fontId="10" fillId="41" borderId="47" xfId="58" applyNumberFormat="1" applyFont="1" applyFill="1" applyBorder="1" applyAlignment="1">
      <alignment vertical="center" wrapText="1"/>
      <protection/>
    </xf>
    <xf numFmtId="0" fontId="1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right" vertical="center"/>
    </xf>
    <xf numFmtId="3" fontId="4" fillId="0" borderId="11" xfId="70" applyNumberFormat="1" applyFont="1" applyBorder="1" applyAlignment="1">
      <alignment vertical="center"/>
      <protection/>
    </xf>
    <xf numFmtId="3" fontId="4" fillId="41" borderId="11" xfId="70" applyNumberFormat="1" applyFont="1" applyFill="1" applyBorder="1" applyAlignment="1">
      <alignment vertical="center"/>
      <protection/>
    </xf>
    <xf numFmtId="3" fontId="6" fillId="41" borderId="11" xfId="70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" fontId="2" fillId="36" borderId="11" xfId="0" applyNumberFormat="1" applyFont="1" applyFill="1" applyBorder="1" applyAlignment="1">
      <alignment vertical="center"/>
    </xf>
    <xf numFmtId="0" fontId="29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/>
    </xf>
    <xf numFmtId="16" fontId="18" fillId="0" borderId="11" xfId="0" applyNumberFormat="1" applyFont="1" applyBorder="1" applyAlignment="1">
      <alignment vertical="distributed"/>
    </xf>
    <xf numFmtId="0" fontId="2" fillId="0" borderId="11" xfId="0" applyFont="1" applyBorder="1" applyAlignment="1">
      <alignment vertical="distributed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1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3" fontId="0" fillId="0" borderId="0" xfId="0" applyNumberFormat="1" applyBorder="1" applyAlignment="1">
      <alignment/>
    </xf>
    <xf numFmtId="0" fontId="1" fillId="0" borderId="14" xfId="0" applyFont="1" applyBorder="1" applyAlignment="1">
      <alignment horizontal="left" vertical="center"/>
    </xf>
    <xf numFmtId="3" fontId="6" fillId="0" borderId="11" xfId="70" applyNumberFormat="1" applyFont="1" applyBorder="1" applyAlignment="1">
      <alignment vertical="center"/>
      <protection/>
    </xf>
    <xf numFmtId="0" fontId="1" fillId="0" borderId="4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41" borderId="11" xfId="0" applyNumberFormat="1" applyFont="1" applyFill="1" applyBorder="1" applyAlignment="1">
      <alignment horizontal="right" vertical="center"/>
    </xf>
    <xf numFmtId="0" fontId="29" fillId="0" borderId="41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3" fontId="2" fillId="41" borderId="11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3" fontId="1" fillId="41" borderId="11" xfId="0" applyNumberFormat="1" applyFont="1" applyFill="1" applyBorder="1" applyAlignment="1">
      <alignment vertical="center"/>
    </xf>
    <xf numFmtId="49" fontId="29" fillId="0" borderId="11" xfId="0" applyNumberFormat="1" applyFont="1" applyBorder="1" applyAlignment="1">
      <alignment horizontal="center" vertical="center"/>
    </xf>
    <xf numFmtId="16" fontId="29" fillId="0" borderId="11" xfId="0" applyNumberFormat="1" applyFont="1" applyBorder="1" applyAlignment="1">
      <alignment vertical="center"/>
    </xf>
    <xf numFmtId="0" fontId="42" fillId="41" borderId="11" xfId="0" applyFont="1" applyFill="1" applyBorder="1" applyAlignment="1">
      <alignment horizontal="left" vertical="center"/>
    </xf>
    <xf numFmtId="0" fontId="29" fillId="41" borderId="11" xfId="0" applyFont="1" applyFill="1" applyBorder="1" applyAlignment="1">
      <alignment horizontal="left" vertical="center"/>
    </xf>
    <xf numFmtId="3" fontId="29" fillId="41" borderId="11" xfId="0" applyNumberFormat="1" applyFont="1" applyFill="1" applyBorder="1" applyAlignment="1">
      <alignment horizontal="right" vertical="center"/>
    </xf>
    <xf numFmtId="0" fontId="7" fillId="0" borderId="0" xfId="68" applyNumberFormat="1" applyFont="1" applyFill="1" applyBorder="1" applyAlignment="1" applyProtection="1">
      <alignment vertical="top"/>
      <protection/>
    </xf>
    <xf numFmtId="0" fontId="44" fillId="0" borderId="11" xfId="68" applyNumberFormat="1" applyFont="1" applyFill="1" applyBorder="1" applyAlignment="1" applyProtection="1">
      <alignment horizontal="center" vertical="top"/>
      <protection/>
    </xf>
    <xf numFmtId="0" fontId="44" fillId="41" borderId="11" xfId="68" applyNumberFormat="1" applyFont="1" applyFill="1" applyBorder="1" applyAlignment="1" applyProtection="1">
      <alignment horizontal="center" vertical="center" wrapText="1"/>
      <protection/>
    </xf>
    <xf numFmtId="0" fontId="44" fillId="0" borderId="11" xfId="68" applyNumberFormat="1" applyFont="1" applyFill="1" applyBorder="1" applyAlignment="1" applyProtection="1">
      <alignment horizontal="center"/>
      <protection/>
    </xf>
    <xf numFmtId="0" fontId="44" fillId="0" borderId="11" xfId="68" applyNumberFormat="1" applyFont="1" applyFill="1" applyBorder="1" applyAlignment="1" applyProtection="1">
      <alignment horizontal="center" vertical="center"/>
      <protection/>
    </xf>
    <xf numFmtId="0" fontId="43" fillId="0" borderId="11" xfId="68" applyNumberFormat="1" applyFont="1" applyFill="1" applyBorder="1" applyAlignment="1" applyProtection="1">
      <alignment horizontal="center"/>
      <protection/>
    </xf>
    <xf numFmtId="0" fontId="43" fillId="41" borderId="11" xfId="68" applyNumberFormat="1" applyFont="1" applyFill="1" applyBorder="1" applyAlignment="1" applyProtection="1">
      <alignment horizontal="left" vertical="center" wrapText="1"/>
      <protection/>
    </xf>
    <xf numFmtId="3" fontId="43" fillId="41" borderId="11" xfId="68" applyNumberFormat="1" applyFont="1" applyFill="1" applyBorder="1" applyAlignment="1" applyProtection="1">
      <alignment horizontal="right" vertical="center" wrapText="1"/>
      <protection/>
    </xf>
    <xf numFmtId="0" fontId="44" fillId="0" borderId="11" xfId="68" applyNumberFormat="1" applyFont="1" applyFill="1" applyBorder="1" applyAlignment="1" applyProtection="1">
      <alignment horizontal="left" vertical="center" wrapText="1"/>
      <protection/>
    </xf>
    <xf numFmtId="3" fontId="44" fillId="0" borderId="11" xfId="68" applyNumberFormat="1" applyFont="1" applyFill="1" applyBorder="1" applyAlignment="1" applyProtection="1">
      <alignment horizontal="right" vertical="center" wrapText="1"/>
      <protection/>
    </xf>
    <xf numFmtId="0" fontId="43" fillId="0" borderId="11" xfId="68" applyNumberFormat="1" applyFont="1" applyFill="1" applyBorder="1" applyAlignment="1" applyProtection="1">
      <alignment horizontal="left" vertical="center" wrapText="1"/>
      <protection/>
    </xf>
    <xf numFmtId="3" fontId="43" fillId="0" borderId="11" xfId="68" applyNumberFormat="1" applyFont="1" applyFill="1" applyBorder="1" applyAlignment="1" applyProtection="1">
      <alignment horizontal="right" vertical="center" wrapText="1"/>
      <protection/>
    </xf>
    <xf numFmtId="0" fontId="43" fillId="37" borderId="11" xfId="68" applyNumberFormat="1" applyFont="1" applyFill="1" applyBorder="1" applyAlignment="1" applyProtection="1">
      <alignment horizontal="left" vertical="center" wrapText="1"/>
      <protection/>
    </xf>
    <xf numFmtId="3" fontId="43" fillId="37" borderId="11" xfId="68" applyNumberFormat="1" applyFont="1" applyFill="1" applyBorder="1" applyAlignment="1" applyProtection="1">
      <alignment horizontal="right" vertical="center" wrapText="1"/>
      <protection/>
    </xf>
    <xf numFmtId="0" fontId="4" fillId="0" borderId="0" xfId="68" applyNumberFormat="1" applyFont="1" applyFill="1" applyBorder="1" applyAlignment="1" applyProtection="1">
      <alignment vertical="top"/>
      <protection/>
    </xf>
    <xf numFmtId="0" fontId="45" fillId="0" borderId="0" xfId="68" applyNumberFormat="1" applyFont="1" applyFill="1" applyBorder="1" applyAlignment="1" applyProtection="1">
      <alignment vertical="top"/>
      <protection/>
    </xf>
    <xf numFmtId="0" fontId="8" fillId="0" borderId="0" xfId="66" applyFont="1" applyAlignment="1">
      <alignment horizontal="center"/>
      <protection/>
    </xf>
    <xf numFmtId="0" fontId="7" fillId="0" borderId="0" xfId="66">
      <alignment/>
      <protection/>
    </xf>
    <xf numFmtId="0" fontId="8" fillId="0" borderId="11" xfId="66" applyFont="1" applyBorder="1" applyAlignment="1">
      <alignment vertical="distributed"/>
      <protection/>
    </xf>
    <xf numFmtId="0" fontId="8" fillId="0" borderId="11" xfId="66" applyFont="1" applyBorder="1" applyAlignment="1">
      <alignment horizontal="center" vertical="distributed"/>
      <protection/>
    </xf>
    <xf numFmtId="0" fontId="8" fillId="0" borderId="11" xfId="66" applyFont="1" applyBorder="1" applyAlignment="1">
      <alignment horizontal="center" vertical="center" wrapText="1"/>
      <protection/>
    </xf>
    <xf numFmtId="0" fontId="7" fillId="0" borderId="11" xfId="66" applyBorder="1">
      <alignment/>
      <protection/>
    </xf>
    <xf numFmtId="0" fontId="7" fillId="0" borderId="11" xfId="66" applyBorder="1" applyAlignment="1">
      <alignment vertical="distributed"/>
      <protection/>
    </xf>
    <xf numFmtId="3" fontId="7" fillId="0" borderId="11" xfId="66" applyNumberFormat="1" applyBorder="1" applyAlignment="1">
      <alignment/>
      <protection/>
    </xf>
    <xf numFmtId="3" fontId="7" fillId="0" borderId="11" xfId="66" applyNumberFormat="1" applyBorder="1">
      <alignment/>
      <protection/>
    </xf>
    <xf numFmtId="3" fontId="8" fillId="0" borderId="11" xfId="66" applyNumberFormat="1" applyFont="1" applyBorder="1">
      <alignment/>
      <protection/>
    </xf>
    <xf numFmtId="3" fontId="7" fillId="0" borderId="11" xfId="66" applyNumberFormat="1" applyFont="1" applyBorder="1">
      <alignment/>
      <protection/>
    </xf>
    <xf numFmtId="0" fontId="7" fillId="0" borderId="11" xfId="66" applyFont="1" applyBorder="1" applyAlignment="1">
      <alignment vertical="distributed"/>
      <protection/>
    </xf>
    <xf numFmtId="0" fontId="7" fillId="0" borderId="0" xfId="66" applyFont="1">
      <alignment/>
      <protection/>
    </xf>
    <xf numFmtId="9" fontId="7" fillId="0" borderId="11" xfId="62" applyNumberFormat="1" applyBorder="1">
      <alignment/>
      <protection/>
    </xf>
    <xf numFmtId="9" fontId="7" fillId="35" borderId="11" xfId="62" applyNumberFormat="1" applyFill="1" applyBorder="1">
      <alignment/>
      <protection/>
    </xf>
    <xf numFmtId="165" fontId="4" fillId="0" borderId="11" xfId="69" applyNumberFormat="1" applyBorder="1">
      <alignment/>
      <protection/>
    </xf>
    <xf numFmtId="165" fontId="4" fillId="0" borderId="11" xfId="69" applyNumberFormat="1" applyFont="1" applyBorder="1">
      <alignment/>
      <protection/>
    </xf>
    <xf numFmtId="165" fontId="6" fillId="0" borderId="11" xfId="69" applyNumberFormat="1" applyFont="1" applyBorder="1">
      <alignment/>
      <protection/>
    </xf>
    <xf numFmtId="0" fontId="7" fillId="0" borderId="11" xfId="64" applyBorder="1">
      <alignment/>
      <protection/>
    </xf>
    <xf numFmtId="165" fontId="7" fillId="0" borderId="11" xfId="64" applyNumberFormat="1" applyBorder="1">
      <alignment/>
      <protection/>
    </xf>
    <xf numFmtId="165" fontId="7" fillId="35" borderId="11" xfId="64" applyNumberFormat="1" applyFill="1" applyBorder="1">
      <alignment/>
      <protection/>
    </xf>
    <xf numFmtId="3" fontId="36" fillId="35" borderId="11" xfId="64" applyNumberFormat="1" applyFont="1" applyFill="1" applyBorder="1">
      <alignment/>
      <protection/>
    </xf>
    <xf numFmtId="3" fontId="6" fillId="35" borderId="11" xfId="61" applyNumberFormat="1" applyFont="1" applyFill="1" applyBorder="1">
      <alignment/>
      <protection/>
    </xf>
    <xf numFmtId="3" fontId="4" fillId="35" borderId="11" xfId="64" applyNumberFormat="1" applyFont="1" applyFill="1" applyBorder="1">
      <alignment/>
      <protection/>
    </xf>
    <xf numFmtId="0" fontId="4" fillId="35" borderId="11" xfId="64" applyFont="1" applyFill="1" applyBorder="1">
      <alignment/>
      <protection/>
    </xf>
    <xf numFmtId="3" fontId="6" fillId="35" borderId="13" xfId="62" applyNumberFormat="1" applyFont="1" applyFill="1" applyBorder="1">
      <alignment/>
      <protection/>
    </xf>
    <xf numFmtId="2" fontId="2" fillId="0" borderId="11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horizontal="right" vertical="center"/>
    </xf>
    <xf numFmtId="0" fontId="10" fillId="35" borderId="10" xfId="62" applyFont="1" applyFill="1" applyBorder="1" applyAlignment="1">
      <alignment horizontal="center" wrapText="1"/>
      <protection/>
    </xf>
    <xf numFmtId="0" fontId="10" fillId="35" borderId="12" xfId="62" applyFont="1" applyFill="1" applyBorder="1" applyAlignment="1">
      <alignment horizontal="center" wrapText="1"/>
      <protection/>
    </xf>
    <xf numFmtId="3" fontId="6" fillId="35" borderId="13" xfId="62" applyNumberFormat="1" applyFont="1" applyFill="1" applyBorder="1" applyAlignment="1">
      <alignment horizontal="center" vertical="center"/>
      <protection/>
    </xf>
    <xf numFmtId="0" fontId="10" fillId="35" borderId="11" xfId="62" applyFont="1" applyFill="1" applyBorder="1" applyAlignment="1">
      <alignment horizontal="center" vertical="center" wrapText="1"/>
      <protection/>
    </xf>
    <xf numFmtId="0" fontId="10" fillId="32" borderId="11" xfId="62" applyFont="1" applyFill="1" applyBorder="1" applyAlignment="1">
      <alignment horizontal="center" vertical="center" wrapText="1"/>
      <protection/>
    </xf>
    <xf numFmtId="0" fontId="10" fillId="32" borderId="11" xfId="62" applyFont="1" applyFill="1" applyBorder="1" applyAlignment="1">
      <alignment horizontal="center" vertical="center"/>
      <protection/>
    </xf>
    <xf numFmtId="0" fontId="6" fillId="32" borderId="11" xfId="59" applyFont="1" applyFill="1" applyBorder="1" applyAlignment="1">
      <alignment horizontal="center" vertical="center" wrapText="1"/>
      <protection/>
    </xf>
    <xf numFmtId="0" fontId="6" fillId="32" borderId="11" xfId="59" applyFont="1" applyFill="1" applyBorder="1" applyAlignment="1">
      <alignment horizontal="center" vertical="center"/>
      <protection/>
    </xf>
    <xf numFmtId="3" fontId="10" fillId="35" borderId="13" xfId="62" applyNumberFormat="1" applyFont="1" applyFill="1" applyBorder="1" applyAlignment="1">
      <alignment horizontal="center" wrapText="1"/>
      <protection/>
    </xf>
    <xf numFmtId="0" fontId="9" fillId="35" borderId="11" xfId="0" applyFont="1" applyFill="1" applyBorder="1" applyAlignment="1">
      <alignment horizontal="center"/>
    </xf>
    <xf numFmtId="0" fontId="10" fillId="32" borderId="10" xfId="60" applyFont="1" applyFill="1" applyBorder="1" applyAlignment="1">
      <alignment horizontal="center" vertical="center"/>
      <protection/>
    </xf>
    <xf numFmtId="0" fontId="10" fillId="32" borderId="12" xfId="60" applyFont="1" applyFill="1" applyBorder="1" applyAlignment="1">
      <alignment horizontal="center" vertical="center"/>
      <protection/>
    </xf>
    <xf numFmtId="0" fontId="10" fillId="32" borderId="13" xfId="60" applyFont="1" applyFill="1" applyBorder="1" applyAlignment="1">
      <alignment horizontal="center" vertical="center"/>
      <protection/>
    </xf>
    <xf numFmtId="0" fontId="10" fillId="32" borderId="31" xfId="60" applyFont="1" applyFill="1" applyBorder="1" applyAlignment="1">
      <alignment horizontal="center" vertical="center"/>
      <protection/>
    </xf>
    <xf numFmtId="0" fontId="9" fillId="35" borderId="11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48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29" fillId="37" borderId="13" xfId="0" applyFont="1" applyFill="1" applyBorder="1" applyAlignment="1">
      <alignment horizontal="left" vertical="center" wrapText="1"/>
    </xf>
    <xf numFmtId="0" fontId="29" fillId="37" borderId="16" xfId="0" applyFont="1" applyFill="1" applyBorder="1" applyAlignment="1">
      <alignment horizontal="left" vertical="center" wrapText="1"/>
    </xf>
    <xf numFmtId="0" fontId="3" fillId="37" borderId="13" xfId="0" applyFont="1" applyFill="1" applyBorder="1" applyAlignment="1">
      <alignment horizontal="left" vertical="center"/>
    </xf>
    <xf numFmtId="0" fontId="3" fillId="37" borderId="16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29" fillId="41" borderId="11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horizontal="left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3" fillId="0" borderId="31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37" borderId="13" xfId="0" applyFont="1" applyFill="1" applyBorder="1" applyAlignment="1">
      <alignment horizontal="left" vertical="center"/>
    </xf>
    <xf numFmtId="0" fontId="1" fillId="37" borderId="16" xfId="0" applyFont="1" applyFill="1" applyBorder="1" applyAlignment="1">
      <alignment horizontal="left" vertical="center"/>
    </xf>
    <xf numFmtId="3" fontId="10" fillId="35" borderId="11" xfId="62" applyNumberFormat="1" applyFont="1" applyFill="1" applyBorder="1" applyAlignment="1">
      <alignment horizontal="center" wrapText="1"/>
      <protection/>
    </xf>
    <xf numFmtId="0" fontId="10" fillId="32" borderId="33" xfId="62" applyFont="1" applyFill="1" applyBorder="1" applyAlignment="1">
      <alignment horizontal="center" vertical="center" wrapText="1"/>
      <protection/>
    </xf>
    <xf numFmtId="0" fontId="10" fillId="32" borderId="14" xfId="62" applyFont="1" applyFill="1" applyBorder="1" applyAlignment="1">
      <alignment horizontal="center" vertical="center" wrapText="1"/>
      <protection/>
    </xf>
    <xf numFmtId="0" fontId="8" fillId="35" borderId="33" xfId="62" applyFont="1" applyFill="1" applyBorder="1" applyAlignment="1">
      <alignment horizontal="center" wrapText="1"/>
      <protection/>
    </xf>
    <xf numFmtId="0" fontId="7" fillId="35" borderId="33" xfId="62" applyFill="1" applyBorder="1" applyAlignment="1">
      <alignment horizontal="center" wrapText="1"/>
      <protection/>
    </xf>
    <xf numFmtId="0" fontId="0" fillId="32" borderId="13" xfId="0" applyFont="1" applyFill="1" applyBorder="1" applyAlignment="1">
      <alignment horizontal="center" vertical="top" wrapText="1"/>
    </xf>
    <xf numFmtId="0" fontId="0" fillId="32" borderId="31" xfId="0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31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48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0" fillId="32" borderId="49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33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2" borderId="48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distributed"/>
    </xf>
    <xf numFmtId="0" fontId="3" fillId="32" borderId="31" xfId="0" applyFont="1" applyFill="1" applyBorder="1" applyAlignment="1">
      <alignment horizontal="center" vertical="distributed"/>
    </xf>
    <xf numFmtId="0" fontId="3" fillId="32" borderId="16" xfId="0" applyFont="1" applyFill="1" applyBorder="1" applyAlignment="1">
      <alignment horizontal="center" vertical="distributed"/>
    </xf>
    <xf numFmtId="0" fontId="28" fillId="32" borderId="10" xfId="0" applyFont="1" applyFill="1" applyBorder="1" applyAlignment="1">
      <alignment horizontal="center" vertical="center" wrapText="1"/>
    </xf>
    <xf numFmtId="0" fontId="28" fillId="32" borderId="12" xfId="0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 horizontal="center" vertical="center"/>
    </xf>
    <xf numFmtId="0" fontId="28" fillId="32" borderId="12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distributed"/>
    </xf>
    <xf numFmtId="0" fontId="3" fillId="32" borderId="22" xfId="0" applyFont="1" applyFill="1" applyBorder="1" applyAlignment="1">
      <alignment horizontal="center" vertical="distributed"/>
    </xf>
    <xf numFmtId="0" fontId="3" fillId="32" borderId="17" xfId="0" applyFont="1" applyFill="1" applyBorder="1" applyAlignment="1">
      <alignment horizontal="center" vertical="distributed"/>
    </xf>
    <xf numFmtId="0" fontId="29" fillId="0" borderId="13" xfId="0" applyFont="1" applyBorder="1" applyAlignment="1">
      <alignment horizontal="left" vertical="center"/>
    </xf>
    <xf numFmtId="0" fontId="29" fillId="0" borderId="31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3" fillId="32" borderId="33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6" fillId="33" borderId="10" xfId="69" applyFont="1" applyFill="1" applyBorder="1" applyAlignment="1">
      <alignment horizontal="center" vertical="center" wrapText="1"/>
      <protection/>
    </xf>
    <xf numFmtId="0" fontId="6" fillId="33" borderId="12" xfId="69" applyFont="1" applyFill="1" applyBorder="1" applyAlignment="1">
      <alignment horizontal="center" vertical="center" wrapText="1"/>
      <protection/>
    </xf>
    <xf numFmtId="0" fontId="6" fillId="0" borderId="10" xfId="69" applyFont="1" applyBorder="1" applyAlignment="1">
      <alignment horizontal="center" wrapText="1"/>
      <protection/>
    </xf>
    <xf numFmtId="0" fontId="6" fillId="0" borderId="12" xfId="69" applyFont="1" applyBorder="1" applyAlignment="1">
      <alignment horizontal="center" wrapText="1"/>
      <protection/>
    </xf>
    <xf numFmtId="0" fontId="6" fillId="0" borderId="11" xfId="69" applyFont="1" applyBorder="1" applyAlignment="1">
      <alignment horizontal="center" wrapText="1"/>
      <protection/>
    </xf>
    <xf numFmtId="0" fontId="8" fillId="0" borderId="11" xfId="64" applyFont="1" applyBorder="1" applyAlignment="1">
      <alignment horizontal="center" wrapText="1"/>
      <protection/>
    </xf>
    <xf numFmtId="0" fontId="8" fillId="35" borderId="33" xfId="64" applyFont="1" applyFill="1" applyBorder="1" applyAlignment="1">
      <alignment horizontal="center" wrapText="1"/>
      <protection/>
    </xf>
    <xf numFmtId="0" fontId="12" fillId="0" borderId="13" xfId="64" applyFont="1" applyFill="1" applyBorder="1" applyAlignment="1">
      <alignment horizontal="center" vertical="center"/>
      <protection/>
    </xf>
    <xf numFmtId="0" fontId="12" fillId="0" borderId="31" xfId="64" applyFont="1" applyFill="1" applyBorder="1" applyAlignment="1">
      <alignment horizontal="center" vertical="center"/>
      <protection/>
    </xf>
    <xf numFmtId="0" fontId="12" fillId="0" borderId="16" xfId="64" applyFont="1" applyFill="1" applyBorder="1" applyAlignment="1">
      <alignment horizontal="center" vertical="center"/>
      <protection/>
    </xf>
    <xf numFmtId="0" fontId="12" fillId="32" borderId="11" xfId="64" applyFont="1" applyFill="1" applyBorder="1" applyAlignment="1">
      <alignment horizontal="center" vertical="center"/>
      <protection/>
    </xf>
    <xf numFmtId="0" fontId="12" fillId="32" borderId="11" xfId="64" applyFont="1" applyFill="1" applyBorder="1" applyAlignment="1">
      <alignment horizontal="center" vertical="center" wrapText="1"/>
      <protection/>
    </xf>
    <xf numFmtId="0" fontId="12" fillId="32" borderId="10" xfId="64" applyFont="1" applyFill="1" applyBorder="1" applyAlignment="1">
      <alignment horizontal="center" vertical="center" wrapText="1"/>
      <protection/>
    </xf>
    <xf numFmtId="0" fontId="12" fillId="32" borderId="18" xfId="64" applyFont="1" applyFill="1" applyBorder="1" applyAlignment="1">
      <alignment horizontal="center" vertical="center" wrapText="1"/>
      <protection/>
    </xf>
    <xf numFmtId="0" fontId="12" fillId="32" borderId="12" xfId="64" applyFont="1" applyFill="1" applyBorder="1" applyAlignment="1">
      <alignment horizontal="center" vertical="center" wrapText="1"/>
      <protection/>
    </xf>
    <xf numFmtId="2" fontId="8" fillId="35" borderId="11" xfId="64" applyNumberFormat="1" applyFont="1" applyFill="1" applyBorder="1" applyAlignment="1">
      <alignment horizontal="center" wrapText="1"/>
      <protection/>
    </xf>
    <xf numFmtId="0" fontId="8" fillId="35" borderId="11" xfId="64" applyFont="1" applyFill="1" applyBorder="1" applyAlignment="1">
      <alignment horizontal="center" wrapText="1"/>
      <protection/>
    </xf>
    <xf numFmtId="0" fontId="12" fillId="32" borderId="10" xfId="64" applyFont="1" applyFill="1" applyBorder="1" applyAlignment="1">
      <alignment horizontal="center" vertical="center" wrapText="1"/>
      <protection/>
    </xf>
    <xf numFmtId="0" fontId="8" fillId="35" borderId="10" xfId="64" applyFont="1" applyFill="1" applyBorder="1" applyAlignment="1">
      <alignment horizontal="center" wrapText="1"/>
      <protection/>
    </xf>
    <xf numFmtId="0" fontId="8" fillId="35" borderId="18" xfId="64" applyFont="1" applyFill="1" applyBorder="1" applyAlignment="1">
      <alignment horizontal="center" wrapText="1"/>
      <protection/>
    </xf>
    <xf numFmtId="0" fontId="8" fillId="35" borderId="12" xfId="64" applyFont="1" applyFill="1" applyBorder="1" applyAlignment="1">
      <alignment horizontal="center" wrapText="1"/>
      <protection/>
    </xf>
    <xf numFmtId="0" fontId="6" fillId="32" borderId="18" xfId="63" applyFont="1" applyFill="1" applyBorder="1" applyAlignment="1">
      <alignment horizontal="center" vertical="center" wrapText="1"/>
      <protection/>
    </xf>
    <xf numFmtId="0" fontId="6" fillId="32" borderId="12" xfId="63" applyFont="1" applyFill="1" applyBorder="1" applyAlignment="1">
      <alignment horizontal="center" vertical="center" wrapText="1"/>
      <protection/>
    </xf>
    <xf numFmtId="0" fontId="6" fillId="32" borderId="13" xfId="63" applyFont="1" applyFill="1" applyBorder="1" applyAlignment="1">
      <alignment horizontal="center" vertical="center" wrapText="1"/>
      <protection/>
    </xf>
    <xf numFmtId="0" fontId="6" fillId="32" borderId="31" xfId="63" applyFont="1" applyFill="1" applyBorder="1" applyAlignment="1">
      <alignment horizontal="center" vertical="center" wrapText="1"/>
      <protection/>
    </xf>
    <xf numFmtId="0" fontId="6" fillId="32" borderId="16" xfId="63" applyFont="1" applyFill="1" applyBorder="1" applyAlignment="1">
      <alignment horizontal="center" vertical="center" wrapText="1"/>
      <protection/>
    </xf>
    <xf numFmtId="0" fontId="5" fillId="0" borderId="0" xfId="63" applyFont="1" applyBorder="1" applyAlignment="1">
      <alignment horizontal="right"/>
      <protection/>
    </xf>
    <xf numFmtId="0" fontId="6" fillId="32" borderId="10" xfId="63" applyFont="1" applyFill="1" applyBorder="1" applyAlignment="1">
      <alignment horizontal="center" vertical="center" wrapText="1"/>
      <protection/>
    </xf>
    <xf numFmtId="0" fontId="6" fillId="32" borderId="48" xfId="63" applyFont="1" applyFill="1" applyBorder="1" applyAlignment="1">
      <alignment horizontal="center" vertical="center" wrapText="1"/>
      <protection/>
    </xf>
    <xf numFmtId="0" fontId="14" fillId="0" borderId="0" xfId="58" applyFont="1" applyBorder="1" applyAlignment="1">
      <alignment horizontal="center"/>
      <protection/>
    </xf>
    <xf numFmtId="0" fontId="14" fillId="37" borderId="11" xfId="58" applyFont="1" applyFill="1" applyBorder="1" applyAlignment="1">
      <alignment horizontal="center" vertical="center" wrapText="1"/>
      <protection/>
    </xf>
    <xf numFmtId="0" fontId="14" fillId="37" borderId="11" xfId="58" applyFont="1" applyFill="1" applyBorder="1" applyAlignment="1">
      <alignment horizontal="center" vertical="center"/>
      <protection/>
    </xf>
    <xf numFmtId="0" fontId="10" fillId="37" borderId="11" xfId="70" applyFont="1" applyFill="1" applyBorder="1" applyAlignment="1">
      <alignment horizontal="center" vertical="center"/>
      <protection/>
    </xf>
    <xf numFmtId="0" fontId="14" fillId="0" borderId="11" xfId="58" applyFont="1" applyBorder="1" applyAlignment="1">
      <alignment horizontal="center" vertical="center"/>
      <protection/>
    </xf>
    <xf numFmtId="0" fontId="8" fillId="37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41" borderId="50" xfId="70" applyFont="1" applyFill="1" applyBorder="1" applyAlignment="1">
      <alignment horizontal="center" vertical="center"/>
      <protection/>
    </xf>
    <xf numFmtId="0" fontId="10" fillId="41" borderId="51" xfId="70" applyFont="1" applyFill="1" applyBorder="1" applyAlignment="1">
      <alignment horizontal="center" vertical="center"/>
      <protection/>
    </xf>
    <xf numFmtId="0" fontId="10" fillId="41" borderId="52" xfId="70" applyFont="1" applyFill="1" applyBorder="1" applyAlignment="1">
      <alignment horizontal="center" vertical="center"/>
      <protection/>
    </xf>
    <xf numFmtId="0" fontId="13" fillId="0" borderId="0" xfId="58" applyFont="1" applyBorder="1" applyAlignment="1">
      <alignment horizontal="right"/>
      <protection/>
    </xf>
    <xf numFmtId="0" fontId="14" fillId="41" borderId="36" xfId="58" applyFont="1" applyFill="1" applyBorder="1" applyAlignment="1">
      <alignment horizontal="center" vertical="center" wrapText="1"/>
      <protection/>
    </xf>
    <xf numFmtId="0" fontId="14" fillId="41" borderId="34" xfId="58" applyFont="1" applyFill="1" applyBorder="1" applyAlignment="1">
      <alignment horizontal="center" vertical="center" wrapText="1"/>
      <protection/>
    </xf>
    <xf numFmtId="0" fontId="14" fillId="41" borderId="53" xfId="58" applyFont="1" applyFill="1" applyBorder="1" applyAlignment="1">
      <alignment horizontal="center" vertical="center" wrapText="1"/>
      <protection/>
    </xf>
    <xf numFmtId="0" fontId="14" fillId="41" borderId="18" xfId="58" applyFont="1" applyFill="1" applyBorder="1" applyAlignment="1">
      <alignment horizontal="center" vertical="center" wrapText="1"/>
      <protection/>
    </xf>
    <xf numFmtId="0" fontId="14" fillId="41" borderId="38" xfId="58" applyFont="1" applyFill="1" applyBorder="1" applyAlignment="1">
      <alignment horizontal="center" vertical="center"/>
      <protection/>
    </xf>
    <xf numFmtId="0" fontId="14" fillId="41" borderId="48" xfId="58" applyFont="1" applyFill="1" applyBorder="1" applyAlignment="1">
      <alignment horizontal="center" vertical="center"/>
      <protection/>
    </xf>
    <xf numFmtId="0" fontId="4" fillId="0" borderId="11" xfId="65" applyFont="1" applyBorder="1" applyAlignment="1">
      <alignment horizontal="left"/>
      <protection/>
    </xf>
    <xf numFmtId="0" fontId="8" fillId="32" borderId="48" xfId="65" applyFont="1" applyFill="1" applyBorder="1" applyAlignment="1">
      <alignment horizontal="center" vertical="center" wrapText="1"/>
      <protection/>
    </xf>
    <xf numFmtId="0" fontId="8" fillId="32" borderId="49" xfId="65" applyFont="1" applyFill="1" applyBorder="1" applyAlignment="1">
      <alignment horizontal="center" vertical="center" wrapText="1"/>
      <protection/>
    </xf>
    <xf numFmtId="0" fontId="8" fillId="32" borderId="14" xfId="65" applyFont="1" applyFill="1" applyBorder="1" applyAlignment="1">
      <alignment horizontal="center" vertical="center" wrapText="1"/>
      <protection/>
    </xf>
    <xf numFmtId="0" fontId="8" fillId="32" borderId="17" xfId="65" applyFont="1" applyFill="1" applyBorder="1" applyAlignment="1">
      <alignment horizontal="center" vertical="center" wrapText="1"/>
      <protection/>
    </xf>
    <xf numFmtId="0" fontId="6" fillId="0" borderId="13" xfId="65" applyFont="1" applyBorder="1" applyAlignment="1">
      <alignment horizontal="left"/>
      <protection/>
    </xf>
    <xf numFmtId="0" fontId="6" fillId="0" borderId="31" xfId="65" applyFont="1" applyBorder="1" applyAlignment="1">
      <alignment horizontal="left"/>
      <protection/>
    </xf>
    <xf numFmtId="0" fontId="6" fillId="0" borderId="16" xfId="65" applyFont="1" applyBorder="1" applyAlignment="1">
      <alignment horizontal="left"/>
      <protection/>
    </xf>
    <xf numFmtId="0" fontId="8" fillId="32" borderId="10" xfId="65" applyFont="1" applyFill="1" applyBorder="1" applyAlignment="1">
      <alignment horizontal="center" vertical="center" wrapText="1"/>
      <protection/>
    </xf>
    <xf numFmtId="0" fontId="8" fillId="32" borderId="18" xfId="65" applyFont="1" applyFill="1" applyBorder="1" applyAlignment="1">
      <alignment horizontal="center" vertical="center" wrapText="1"/>
      <protection/>
    </xf>
    <xf numFmtId="0" fontId="8" fillId="32" borderId="12" xfId="65" applyFont="1" applyFill="1" applyBorder="1" applyAlignment="1">
      <alignment horizontal="center" vertical="center" wrapText="1"/>
      <protection/>
    </xf>
    <xf numFmtId="0" fontId="8" fillId="32" borderId="10" xfId="65" applyFont="1" applyFill="1" applyBorder="1" applyAlignment="1">
      <alignment horizontal="center" vertical="distributed"/>
      <protection/>
    </xf>
    <xf numFmtId="0" fontId="8" fillId="32" borderId="18" xfId="65" applyFont="1" applyFill="1" applyBorder="1" applyAlignment="1">
      <alignment horizontal="center" vertical="distributed"/>
      <protection/>
    </xf>
    <xf numFmtId="0" fontId="8" fillId="32" borderId="12" xfId="65" applyFont="1" applyFill="1" applyBorder="1" applyAlignment="1">
      <alignment horizontal="center" vertical="distributed"/>
      <protection/>
    </xf>
    <xf numFmtId="0" fontId="10" fillId="32" borderId="48" xfId="65" applyFont="1" applyFill="1" applyBorder="1" applyAlignment="1">
      <alignment horizontal="distributed" vertical="distributed"/>
      <protection/>
    </xf>
    <xf numFmtId="0" fontId="5" fillId="32" borderId="23" xfId="65" applyFont="1" applyFill="1" applyBorder="1" applyAlignment="1">
      <alignment horizontal="distributed" vertical="distributed"/>
      <protection/>
    </xf>
    <xf numFmtId="0" fontId="5" fillId="32" borderId="49" xfId="65" applyFont="1" applyFill="1" applyBorder="1" applyAlignment="1">
      <alignment horizontal="distributed" vertical="distributed"/>
      <protection/>
    </xf>
    <xf numFmtId="0" fontId="5" fillId="32" borderId="33" xfId="65" applyFont="1" applyFill="1" applyBorder="1" applyAlignment="1">
      <alignment horizontal="distributed" vertical="distributed"/>
      <protection/>
    </xf>
    <xf numFmtId="0" fontId="5" fillId="32" borderId="0" xfId="65" applyFont="1" applyFill="1" applyBorder="1" applyAlignment="1">
      <alignment horizontal="distributed" vertical="distributed"/>
      <protection/>
    </xf>
    <xf numFmtId="0" fontId="5" fillId="32" borderId="15" xfId="65" applyFont="1" applyFill="1" applyBorder="1" applyAlignment="1">
      <alignment horizontal="distributed" vertical="distributed"/>
      <protection/>
    </xf>
    <xf numFmtId="0" fontId="5" fillId="32" borderId="14" xfId="65" applyFont="1" applyFill="1" applyBorder="1" applyAlignment="1">
      <alignment horizontal="distributed" vertical="distributed"/>
      <protection/>
    </xf>
    <xf numFmtId="0" fontId="5" fillId="32" borderId="22" xfId="65" applyFont="1" applyFill="1" applyBorder="1" applyAlignment="1">
      <alignment horizontal="distributed" vertical="distributed"/>
      <protection/>
    </xf>
    <xf numFmtId="0" fontId="5" fillId="32" borderId="17" xfId="65" applyFont="1" applyFill="1" applyBorder="1" applyAlignment="1">
      <alignment horizontal="distributed" vertical="distributed"/>
      <protection/>
    </xf>
    <xf numFmtId="0" fontId="4" fillId="0" borderId="13" xfId="65" applyFont="1" applyBorder="1" applyAlignment="1">
      <alignment horizontal="left"/>
      <protection/>
    </xf>
    <xf numFmtId="0" fontId="4" fillId="0" borderId="31" xfId="65" applyFont="1" applyBorder="1" applyAlignment="1">
      <alignment horizontal="left"/>
      <protection/>
    </xf>
    <xf numFmtId="0" fontId="4" fillId="0" borderId="16" xfId="65" applyFont="1" applyBorder="1" applyAlignment="1">
      <alignment horizontal="left"/>
      <protection/>
    </xf>
    <xf numFmtId="0" fontId="30" fillId="41" borderId="53" xfId="0" applyFont="1" applyFill="1" applyBorder="1" applyAlignment="1">
      <alignment horizontal="center" vertical="center" wrapText="1"/>
    </xf>
    <xf numFmtId="0" fontId="30" fillId="41" borderId="12" xfId="0" applyFont="1" applyFill="1" applyBorder="1" applyAlignment="1">
      <alignment horizontal="center" vertical="center" wrapText="1"/>
    </xf>
    <xf numFmtId="0" fontId="30" fillId="41" borderId="36" xfId="0" applyFont="1" applyFill="1" applyBorder="1" applyAlignment="1">
      <alignment horizontal="center" vertical="center"/>
    </xf>
    <xf numFmtId="0" fontId="30" fillId="41" borderId="41" xfId="0" applyFont="1" applyFill="1" applyBorder="1" applyAlignment="1">
      <alignment horizontal="center" vertical="center"/>
    </xf>
    <xf numFmtId="0" fontId="30" fillId="41" borderId="54" xfId="0" applyFont="1" applyFill="1" applyBorder="1" applyAlignment="1">
      <alignment horizontal="center" vertical="center"/>
    </xf>
    <xf numFmtId="0" fontId="30" fillId="41" borderId="14" xfId="0" applyFont="1" applyFill="1" applyBorder="1" applyAlignment="1">
      <alignment horizontal="center" vertical="center"/>
    </xf>
    <xf numFmtId="0" fontId="30" fillId="41" borderId="53" xfId="0" applyFont="1" applyFill="1" applyBorder="1" applyAlignment="1">
      <alignment horizontal="center" vertical="distributed"/>
    </xf>
    <xf numFmtId="0" fontId="30" fillId="41" borderId="12" xfId="0" applyFont="1" applyFill="1" applyBorder="1" applyAlignment="1">
      <alignment horizontal="center" vertical="distributed"/>
    </xf>
    <xf numFmtId="0" fontId="30" fillId="41" borderId="53" xfId="0" applyFont="1" applyFill="1" applyBorder="1" applyAlignment="1">
      <alignment horizontal="distributed" vertical="center"/>
    </xf>
    <xf numFmtId="0" fontId="30" fillId="41" borderId="12" xfId="0" applyFont="1" applyFill="1" applyBorder="1" applyAlignment="1">
      <alignment horizontal="distributed" vertical="center"/>
    </xf>
    <xf numFmtId="0" fontId="43" fillId="0" borderId="13" xfId="68" applyNumberFormat="1" applyFont="1" applyFill="1" applyBorder="1" applyAlignment="1" applyProtection="1">
      <alignment horizontal="center"/>
      <protection/>
    </xf>
    <xf numFmtId="0" fontId="43" fillId="0" borderId="31" xfId="68" applyNumberFormat="1" applyFont="1" applyFill="1" applyBorder="1" applyAlignment="1" applyProtection="1">
      <alignment horizontal="center"/>
      <protection/>
    </xf>
    <xf numFmtId="0" fontId="43" fillId="0" borderId="16" xfId="68" applyNumberFormat="1" applyFont="1" applyFill="1" applyBorder="1" applyAlignment="1" applyProtection="1">
      <alignment horizontal="center"/>
      <protection/>
    </xf>
    <xf numFmtId="0" fontId="7" fillId="0" borderId="0" xfId="57" applyAlignment="1">
      <alignment horizontal="center"/>
      <protection/>
    </xf>
    <xf numFmtId="0" fontId="7" fillId="0" borderId="11" xfId="57" applyFont="1" applyBorder="1" applyAlignment="1">
      <alignment horizontal="left" vertical="distributed"/>
      <protection/>
    </xf>
    <xf numFmtId="0" fontId="7" fillId="0" borderId="11" xfId="57" applyBorder="1" applyAlignment="1">
      <alignment horizontal="left" vertical="distributed"/>
      <protection/>
    </xf>
    <xf numFmtId="0" fontId="8" fillId="32" borderId="11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16" xfId="57" applyFont="1" applyFill="1" applyBorder="1" applyAlignment="1">
      <alignment horizontal="left" vertical="center" wrapText="1"/>
      <protection/>
    </xf>
    <xf numFmtId="0" fontId="8" fillId="0" borderId="13" xfId="57" applyFont="1" applyBorder="1" applyAlignment="1">
      <alignment horizontal="left" vertical="distributed"/>
      <protection/>
    </xf>
    <xf numFmtId="0" fontId="8" fillId="0" borderId="31" xfId="57" applyFont="1" applyBorder="1" applyAlignment="1">
      <alignment horizontal="left" vertical="distributed"/>
      <protection/>
    </xf>
    <xf numFmtId="0" fontId="8" fillId="0" borderId="16" xfId="57" applyFont="1" applyBorder="1" applyAlignment="1">
      <alignment horizontal="left" vertical="distributed"/>
      <protection/>
    </xf>
    <xf numFmtId="0" fontId="8" fillId="0" borderId="11" xfId="57" applyFont="1" applyBorder="1" applyAlignment="1">
      <alignment horizontal="left" vertical="distributed"/>
      <protection/>
    </xf>
    <xf numFmtId="0" fontId="7" fillId="0" borderId="0" xfId="57" applyBorder="1" applyAlignment="1">
      <alignment horizontal="right"/>
      <protection/>
    </xf>
    <xf numFmtId="0" fontId="8" fillId="32" borderId="11" xfId="57" applyFont="1" applyFill="1" applyBorder="1" applyAlignment="1">
      <alignment horizontal="center" vertical="center"/>
      <protection/>
    </xf>
    <xf numFmtId="0" fontId="8" fillId="32" borderId="11" xfId="57" applyFont="1" applyFill="1" applyBorder="1" applyAlignment="1">
      <alignment horizontal="center"/>
      <protection/>
    </xf>
    <xf numFmtId="0" fontId="8" fillId="0" borderId="0" xfId="66" applyFont="1" applyAlignment="1">
      <alignment horizontal="center"/>
      <protection/>
    </xf>
    <xf numFmtId="0" fontId="7" fillId="0" borderId="0" xfId="66" applyAlignment="1">
      <alignment horizontal="center"/>
      <protection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  3   _2010.évi állami" xfId="56"/>
    <cellStyle name="Normál_10szm" xfId="57"/>
    <cellStyle name="Normál_13. mell. helyett" xfId="58"/>
    <cellStyle name="Normál_1szm" xfId="59"/>
    <cellStyle name="Normál_2004.évi normatívák" xfId="60"/>
    <cellStyle name="Normál_2010.évi tervezett beruházás, felújítás" xfId="61"/>
    <cellStyle name="Normál_3aszm" xfId="62"/>
    <cellStyle name="Normál_5szm" xfId="63"/>
    <cellStyle name="Normál_6szm" xfId="64"/>
    <cellStyle name="Normál_8szm" xfId="65"/>
    <cellStyle name="Normál_Et. adósságkezelés 2012.02.09" xfId="66"/>
    <cellStyle name="Normál_költségvetés módosítás I." xfId="67"/>
    <cellStyle name="Normál_önkormányzat 2014. évi beszámoló" xfId="68"/>
    <cellStyle name="Normál_pe.átadások, támogatások 2003.évben" xfId="69"/>
    <cellStyle name="Normál_pénzmaradvány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86"/>
  <sheetViews>
    <sheetView view="pageLayout" zoomScaleSheetLayoutView="100" workbookViewId="0" topLeftCell="A1">
      <selection activeCell="B43" sqref="B43"/>
    </sheetView>
  </sheetViews>
  <sheetFormatPr defaultColWidth="9.00390625" defaultRowHeight="12.75"/>
  <cols>
    <col min="1" max="1" width="13.125" style="21" customWidth="1"/>
    <col min="2" max="2" width="61.875" style="21" customWidth="1"/>
    <col min="3" max="3" width="15.25390625" style="21" customWidth="1"/>
    <col min="4" max="4" width="13.25390625" style="21" customWidth="1"/>
    <col min="5" max="5" width="14.375" style="21" customWidth="1"/>
    <col min="6" max="16384" width="9.125" style="21" customWidth="1"/>
  </cols>
  <sheetData>
    <row r="1" spans="1:6" ht="15" customHeight="1">
      <c r="A1" s="740" t="s">
        <v>185</v>
      </c>
      <c r="B1" s="741" t="s">
        <v>13</v>
      </c>
      <c r="C1" s="739" t="s">
        <v>518</v>
      </c>
      <c r="D1" s="736" t="s">
        <v>578</v>
      </c>
      <c r="E1" s="736" t="s">
        <v>576</v>
      </c>
      <c r="F1" s="736" t="s">
        <v>577</v>
      </c>
    </row>
    <row r="2" spans="1:6" ht="15" customHeight="1">
      <c r="A2" s="740"/>
      <c r="B2" s="741"/>
      <c r="C2" s="739"/>
      <c r="D2" s="737"/>
      <c r="E2" s="737"/>
      <c r="F2" s="737"/>
    </row>
    <row r="3" spans="1:6" ht="24.75" customHeight="1">
      <c r="A3" s="29" t="s">
        <v>74</v>
      </c>
      <c r="B3" s="70" t="s">
        <v>229</v>
      </c>
      <c r="C3" s="410"/>
      <c r="D3" s="533"/>
      <c r="E3" s="443"/>
      <c r="F3" s="443"/>
    </row>
    <row r="4" spans="1:6" ht="19.5" customHeight="1">
      <c r="A4" s="29" t="s">
        <v>183</v>
      </c>
      <c r="B4" s="70" t="s">
        <v>315</v>
      </c>
      <c r="C4" s="410"/>
      <c r="D4" s="533"/>
      <c r="E4" s="443"/>
      <c r="F4" s="443"/>
    </row>
    <row r="5" spans="1:6" ht="19.5" customHeight="1">
      <c r="A5" s="25" t="s">
        <v>189</v>
      </c>
      <c r="B5" s="69" t="s">
        <v>190</v>
      </c>
      <c r="C5" s="411">
        <f>SUM(C6:C9)</f>
        <v>47261887</v>
      </c>
      <c r="D5" s="411">
        <f>SUM(D6:D10)+D12</f>
        <v>47214757</v>
      </c>
      <c r="E5" s="535">
        <f>SUM(E6:E10)+E12</f>
        <v>47214757</v>
      </c>
      <c r="F5" s="538">
        <f>E5/D5</f>
        <v>1</v>
      </c>
    </row>
    <row r="6" spans="1:6" ht="19.5" customHeight="1">
      <c r="A6" s="22" t="s">
        <v>184</v>
      </c>
      <c r="B6" s="242" t="s">
        <v>309</v>
      </c>
      <c r="C6" s="477">
        <v>15188315</v>
      </c>
      <c r="D6" s="418">
        <v>15821629</v>
      </c>
      <c r="E6" s="534">
        <v>15821629</v>
      </c>
      <c r="F6" s="538">
        <f aca="true" t="shared" si="0" ref="F6:F63">E6/D6</f>
        <v>1</v>
      </c>
    </row>
    <row r="7" spans="1:6" ht="19.5" customHeight="1">
      <c r="A7" s="22" t="s">
        <v>186</v>
      </c>
      <c r="B7" s="244" t="s">
        <v>310</v>
      </c>
      <c r="C7" s="477">
        <v>20875900</v>
      </c>
      <c r="D7" s="418">
        <v>19206634</v>
      </c>
      <c r="E7" s="534">
        <v>19206634</v>
      </c>
      <c r="F7" s="538">
        <f t="shared" si="0"/>
        <v>1</v>
      </c>
    </row>
    <row r="8" spans="1:7" ht="19.5" customHeight="1">
      <c r="A8" s="25" t="s">
        <v>187</v>
      </c>
      <c r="B8" s="242" t="s">
        <v>389</v>
      </c>
      <c r="C8" s="477">
        <v>9997672</v>
      </c>
      <c r="D8" s="418">
        <v>9760434</v>
      </c>
      <c r="E8" s="534">
        <v>9760434</v>
      </c>
      <c r="F8" s="538">
        <f t="shared" si="0"/>
        <v>1</v>
      </c>
      <c r="G8" s="501"/>
    </row>
    <row r="9" spans="1:6" ht="19.5" customHeight="1">
      <c r="A9" s="253" t="s">
        <v>296</v>
      </c>
      <c r="B9" s="242" t="s">
        <v>311</v>
      </c>
      <c r="C9" s="477">
        <v>1200000</v>
      </c>
      <c r="D9" s="418">
        <v>1200000</v>
      </c>
      <c r="E9" s="534">
        <v>1200000</v>
      </c>
      <c r="F9" s="538">
        <f t="shared" si="0"/>
        <v>1</v>
      </c>
    </row>
    <row r="10" spans="1:6" ht="19.5" customHeight="1">
      <c r="A10" s="25" t="s">
        <v>188</v>
      </c>
      <c r="B10" s="242" t="s">
        <v>312</v>
      </c>
      <c r="C10" s="477"/>
      <c r="D10" s="418">
        <v>1160780</v>
      </c>
      <c r="E10" s="534">
        <v>1160780</v>
      </c>
      <c r="F10" s="538">
        <f t="shared" si="0"/>
        <v>1</v>
      </c>
    </row>
    <row r="11" spans="1:6" ht="19.5" customHeight="1">
      <c r="A11" s="25" t="s">
        <v>216</v>
      </c>
      <c r="B11" s="244" t="s">
        <v>313</v>
      </c>
      <c r="C11" s="477">
        <v>3517000</v>
      </c>
      <c r="D11" s="418">
        <v>14014022</v>
      </c>
      <c r="E11" s="534">
        <v>13188839</v>
      </c>
      <c r="F11" s="538">
        <f t="shared" si="0"/>
        <v>0.941117332340423</v>
      </c>
    </row>
    <row r="12" spans="1:6" ht="19.5" customHeight="1">
      <c r="A12" s="253" t="s">
        <v>549</v>
      </c>
      <c r="B12" s="244" t="s">
        <v>550</v>
      </c>
      <c r="C12" s="477">
        <v>0</v>
      </c>
      <c r="D12" s="418">
        <v>65280</v>
      </c>
      <c r="E12" s="534">
        <v>65280</v>
      </c>
      <c r="F12" s="538">
        <f t="shared" si="0"/>
        <v>1</v>
      </c>
    </row>
    <row r="13" spans="1:6" ht="19.5" customHeight="1">
      <c r="A13" s="187"/>
      <c r="B13" s="188" t="s">
        <v>314</v>
      </c>
      <c r="C13" s="414">
        <f>SUM(C6:C11)</f>
        <v>50778887</v>
      </c>
      <c r="D13" s="414">
        <f>SUM(D6:D12)</f>
        <v>61228779</v>
      </c>
      <c r="E13" s="537">
        <f>SUM(E6:E12)</f>
        <v>60403596</v>
      </c>
      <c r="F13" s="540">
        <f t="shared" si="0"/>
        <v>0.9865229551613303</v>
      </c>
    </row>
    <row r="14" spans="1:6" ht="19.5" customHeight="1">
      <c r="A14" s="179" t="s">
        <v>191</v>
      </c>
      <c r="B14" s="178" t="s">
        <v>232</v>
      </c>
      <c r="C14" s="410"/>
      <c r="D14" s="418"/>
      <c r="E14" s="534"/>
      <c r="F14" s="538"/>
    </row>
    <row r="15" spans="1:6" ht="19.5" customHeight="1">
      <c r="A15" s="22" t="s">
        <v>230</v>
      </c>
      <c r="B15" s="186" t="s">
        <v>231</v>
      </c>
      <c r="C15" s="477">
        <v>31500000</v>
      </c>
      <c r="D15" s="418">
        <v>31317120</v>
      </c>
      <c r="E15" s="534">
        <v>31317120</v>
      </c>
      <c r="F15" s="538">
        <f t="shared" si="0"/>
        <v>1</v>
      </c>
    </row>
    <row r="16" spans="1:6" ht="19.5" customHeight="1">
      <c r="A16" s="190"/>
      <c r="B16" s="191" t="s">
        <v>233</v>
      </c>
      <c r="C16" s="476">
        <f>C15</f>
        <v>31500000</v>
      </c>
      <c r="D16" s="414">
        <f>D15</f>
        <v>31317120</v>
      </c>
      <c r="E16" s="537">
        <f>E15</f>
        <v>31317120</v>
      </c>
      <c r="F16" s="540">
        <f t="shared" si="0"/>
        <v>1</v>
      </c>
    </row>
    <row r="17" spans="1:6" ht="19.5" customHeight="1">
      <c r="A17" s="27" t="s">
        <v>192</v>
      </c>
      <c r="B17" s="71" t="s">
        <v>102</v>
      </c>
      <c r="C17" s="413"/>
      <c r="D17" s="418"/>
      <c r="E17" s="534"/>
      <c r="F17" s="538"/>
    </row>
    <row r="18" spans="1:6" ht="19.5" customHeight="1">
      <c r="A18" s="25" t="s">
        <v>213</v>
      </c>
      <c r="B18" s="244" t="s">
        <v>320</v>
      </c>
      <c r="C18" s="477">
        <v>4300000</v>
      </c>
      <c r="D18" s="418">
        <v>4864971</v>
      </c>
      <c r="E18" s="534">
        <v>4864971</v>
      </c>
      <c r="F18" s="538">
        <f t="shared" si="0"/>
        <v>1</v>
      </c>
    </row>
    <row r="19" spans="1:6" ht="19.5" customHeight="1">
      <c r="A19" s="25" t="s">
        <v>193</v>
      </c>
      <c r="B19" s="68" t="s">
        <v>194</v>
      </c>
      <c r="C19" s="477"/>
      <c r="D19" s="418"/>
      <c r="E19" s="534"/>
      <c r="F19" s="538"/>
    </row>
    <row r="20" spans="1:6" ht="19.5" customHeight="1">
      <c r="A20" s="25" t="s">
        <v>237</v>
      </c>
      <c r="B20" s="242" t="s">
        <v>316</v>
      </c>
      <c r="C20" s="477">
        <v>4000000</v>
      </c>
      <c r="D20" s="418">
        <v>6368845</v>
      </c>
      <c r="E20" s="534">
        <v>6368845</v>
      </c>
      <c r="F20" s="538">
        <f t="shared" si="0"/>
        <v>1</v>
      </c>
    </row>
    <row r="21" spans="1:6" ht="19.5" customHeight="1">
      <c r="A21" s="253" t="s">
        <v>317</v>
      </c>
      <c r="B21" s="68" t="s">
        <v>238</v>
      </c>
      <c r="C21" s="477">
        <v>1300000</v>
      </c>
      <c r="D21" s="418">
        <v>1381016</v>
      </c>
      <c r="E21" s="534">
        <v>1381016</v>
      </c>
      <c r="F21" s="538">
        <f t="shared" si="0"/>
        <v>1</v>
      </c>
    </row>
    <row r="22" spans="1:6" ht="19.5" customHeight="1">
      <c r="A22" s="253" t="s">
        <v>318</v>
      </c>
      <c r="B22" s="242" t="s">
        <v>319</v>
      </c>
      <c r="C22" s="410"/>
      <c r="D22" s="418"/>
      <c r="E22" s="534"/>
      <c r="F22" s="538"/>
    </row>
    <row r="23" spans="1:6" ht="19.5" customHeight="1">
      <c r="A23" s="25" t="s">
        <v>214</v>
      </c>
      <c r="B23" s="68" t="s">
        <v>215</v>
      </c>
      <c r="C23" s="410"/>
      <c r="D23" s="418">
        <v>215588</v>
      </c>
      <c r="E23" s="534">
        <v>215588</v>
      </c>
      <c r="F23" s="538">
        <f t="shared" si="0"/>
        <v>1</v>
      </c>
    </row>
    <row r="24" spans="1:6" ht="19.5" customHeight="1">
      <c r="A24" s="187"/>
      <c r="B24" s="192" t="s">
        <v>240</v>
      </c>
      <c r="C24" s="476">
        <f>C18+C20+C19+C21+C22+C23</f>
        <v>9600000</v>
      </c>
      <c r="D24" s="414">
        <f>D18+D20+D19+D21+D22+D23</f>
        <v>12830420</v>
      </c>
      <c r="E24" s="537">
        <f>E18+E20+E19+E21+E22+E23</f>
        <v>12830420</v>
      </c>
      <c r="F24" s="540">
        <f t="shared" si="0"/>
        <v>1</v>
      </c>
    </row>
    <row r="25" spans="1:6" ht="19.5" customHeight="1">
      <c r="A25" s="193" t="s">
        <v>195</v>
      </c>
      <c r="B25" s="188" t="s">
        <v>39</v>
      </c>
      <c r="C25" s="476">
        <v>20512113</v>
      </c>
      <c r="D25" s="414">
        <v>32650734</v>
      </c>
      <c r="E25" s="537">
        <v>32604575</v>
      </c>
      <c r="F25" s="540">
        <f t="shared" si="0"/>
        <v>0.998586279867399</v>
      </c>
    </row>
    <row r="26" spans="1:6" ht="19.5" customHeight="1">
      <c r="A26" s="27" t="s">
        <v>196</v>
      </c>
      <c r="B26" s="70" t="s">
        <v>83</v>
      </c>
      <c r="C26" s="410"/>
      <c r="D26" s="418"/>
      <c r="E26" s="534"/>
      <c r="F26" s="538"/>
    </row>
    <row r="27" spans="1:6" ht="19.5" customHeight="1">
      <c r="A27" s="25" t="s">
        <v>222</v>
      </c>
      <c r="B27" s="68" t="s">
        <v>223</v>
      </c>
      <c r="C27" s="410"/>
      <c r="D27" s="418">
        <v>500000</v>
      </c>
      <c r="E27" s="534">
        <v>500000</v>
      </c>
      <c r="F27" s="538">
        <f t="shared" si="0"/>
        <v>1</v>
      </c>
    </row>
    <row r="28" spans="1:6" ht="19.5" customHeight="1">
      <c r="A28" s="253" t="s">
        <v>321</v>
      </c>
      <c r="B28" s="242" t="s">
        <v>322</v>
      </c>
      <c r="C28" s="410"/>
      <c r="D28" s="418"/>
      <c r="E28" s="534"/>
      <c r="F28" s="538"/>
    </row>
    <row r="29" spans="1:6" ht="19.5" customHeight="1">
      <c r="A29" s="187"/>
      <c r="B29" s="188" t="s">
        <v>234</v>
      </c>
      <c r="C29" s="416">
        <f>SUM(C27:C28)</f>
        <v>0</v>
      </c>
      <c r="D29" s="414">
        <f>SUM(D27:D28)</f>
        <v>500000</v>
      </c>
      <c r="E29" s="537">
        <f>SUM(E27:E28)</f>
        <v>500000</v>
      </c>
      <c r="F29" s="540">
        <f t="shared" si="0"/>
        <v>1</v>
      </c>
    </row>
    <row r="30" spans="1:6" ht="19.5" customHeight="1">
      <c r="A30" s="27" t="s">
        <v>197</v>
      </c>
      <c r="B30" s="70" t="s">
        <v>198</v>
      </c>
      <c r="C30" s="410"/>
      <c r="D30" s="418"/>
      <c r="E30" s="534"/>
      <c r="F30" s="538"/>
    </row>
    <row r="31" spans="1:6" ht="19.5" customHeight="1">
      <c r="A31" s="253" t="s">
        <v>323</v>
      </c>
      <c r="B31" s="242" t="s">
        <v>537</v>
      </c>
      <c r="C31" s="410"/>
      <c r="D31" s="418"/>
      <c r="E31" s="534"/>
      <c r="F31" s="538"/>
    </row>
    <row r="32" spans="1:6" ht="19.5" customHeight="1">
      <c r="A32" s="253" t="s">
        <v>324</v>
      </c>
      <c r="B32" s="242" t="s">
        <v>325</v>
      </c>
      <c r="C32" s="410"/>
      <c r="D32" s="418">
        <v>200000</v>
      </c>
      <c r="E32" s="534">
        <v>200000</v>
      </c>
      <c r="F32" s="538">
        <f t="shared" si="0"/>
        <v>1</v>
      </c>
    </row>
    <row r="33" spans="1:6" ht="19.5" customHeight="1">
      <c r="A33" s="187"/>
      <c r="B33" s="188" t="s">
        <v>235</v>
      </c>
      <c r="C33" s="416">
        <f>SUM(C31:C32)</f>
        <v>0</v>
      </c>
      <c r="D33" s="414">
        <f>SUM(D31:D32)</f>
        <v>200000</v>
      </c>
      <c r="E33" s="537">
        <f>SUM(E31:E32)</f>
        <v>200000</v>
      </c>
      <c r="F33" s="540">
        <f t="shared" si="0"/>
        <v>1</v>
      </c>
    </row>
    <row r="34" spans="1:6" ht="19.5" customHeight="1">
      <c r="A34" s="28" t="s">
        <v>199</v>
      </c>
      <c r="B34" s="70" t="s">
        <v>200</v>
      </c>
      <c r="C34" s="410"/>
      <c r="D34" s="418"/>
      <c r="E34" s="534"/>
      <c r="F34" s="538"/>
    </row>
    <row r="35" spans="1:6" ht="19.5" customHeight="1">
      <c r="A35" s="276" t="s">
        <v>326</v>
      </c>
      <c r="B35" s="244" t="s">
        <v>327</v>
      </c>
      <c r="C35" s="477">
        <v>26000</v>
      </c>
      <c r="D35" s="418">
        <v>126000</v>
      </c>
      <c r="E35" s="534">
        <v>126000</v>
      </c>
      <c r="F35" s="538">
        <f t="shared" si="0"/>
        <v>1</v>
      </c>
    </row>
    <row r="36" spans="1:6" ht="19.5" customHeight="1">
      <c r="A36" s="276" t="s">
        <v>328</v>
      </c>
      <c r="B36" s="244" t="s">
        <v>329</v>
      </c>
      <c r="C36" s="410"/>
      <c r="D36" s="418"/>
      <c r="E36" s="534"/>
      <c r="F36" s="538"/>
    </row>
    <row r="37" spans="1:6" ht="19.5" customHeight="1">
      <c r="A37" s="194"/>
      <c r="B37" s="188" t="s">
        <v>236</v>
      </c>
      <c r="C37" s="476">
        <f>SUM(C35:C36)</f>
        <v>26000</v>
      </c>
      <c r="D37" s="414">
        <f>SUM(D35:D36)</f>
        <v>126000</v>
      </c>
      <c r="E37" s="537">
        <f>SUM(E35:E36)</f>
        <v>126000</v>
      </c>
      <c r="F37" s="540">
        <f t="shared" si="0"/>
        <v>1</v>
      </c>
    </row>
    <row r="38" spans="1:6" ht="19.5" customHeight="1">
      <c r="A38" s="195" t="s">
        <v>201</v>
      </c>
      <c r="B38" s="196" t="s">
        <v>202</v>
      </c>
      <c r="C38" s="476">
        <f>C13+C16+C24+C25+C29+C33+C37</f>
        <v>112417000</v>
      </c>
      <c r="D38" s="414">
        <f>D13+D16+D24+D25+D29+D33+D37</f>
        <v>138853053</v>
      </c>
      <c r="E38" s="537">
        <f>E13+E16+E24+E25+E29+E33+E37</f>
        <v>137981711</v>
      </c>
      <c r="F38" s="540">
        <f t="shared" si="0"/>
        <v>0.993724718461898</v>
      </c>
    </row>
    <row r="39" spans="1:6" ht="19.5" customHeight="1">
      <c r="A39" s="27" t="s">
        <v>330</v>
      </c>
      <c r="B39" s="70" t="s">
        <v>331</v>
      </c>
      <c r="C39" s="477">
        <v>5923000</v>
      </c>
      <c r="D39" s="418">
        <v>10605000</v>
      </c>
      <c r="E39" s="534">
        <v>10605000</v>
      </c>
      <c r="F39" s="538">
        <f t="shared" si="0"/>
        <v>1</v>
      </c>
    </row>
    <row r="40" spans="1:6" ht="19.5" customHeight="1">
      <c r="A40" s="27"/>
      <c r="B40" s="70" t="s">
        <v>551</v>
      </c>
      <c r="C40" s="478">
        <v>0</v>
      </c>
      <c r="D40" s="418">
        <v>1487589</v>
      </c>
      <c r="E40" s="534">
        <v>1487589</v>
      </c>
      <c r="F40" s="538">
        <f t="shared" si="0"/>
        <v>1</v>
      </c>
    </row>
    <row r="41" spans="1:6" ht="19.5" customHeight="1">
      <c r="A41" s="503" t="s">
        <v>330</v>
      </c>
      <c r="B41" s="384" t="s">
        <v>294</v>
      </c>
      <c r="C41" s="476">
        <f>C39+C40</f>
        <v>5923000</v>
      </c>
      <c r="D41" s="414">
        <f>D39+D40</f>
        <v>12092589</v>
      </c>
      <c r="E41" s="537">
        <f>E39+E40</f>
        <v>12092589</v>
      </c>
      <c r="F41" s="540">
        <f t="shared" si="0"/>
        <v>1</v>
      </c>
    </row>
    <row r="42" spans="1:6" ht="19.5" customHeight="1">
      <c r="A42" s="503"/>
      <c r="B42" s="384"/>
      <c r="C42" s="476"/>
      <c r="D42" s="414"/>
      <c r="E42" s="733"/>
      <c r="F42" s="540"/>
    </row>
    <row r="43" spans="1:6" ht="19.5" customHeight="1">
      <c r="A43" s="187"/>
      <c r="B43" s="188" t="s">
        <v>239</v>
      </c>
      <c r="C43" s="476">
        <f>C38+C39</f>
        <v>118340000</v>
      </c>
      <c r="D43" s="414">
        <f>D38+D41</f>
        <v>150945642</v>
      </c>
      <c r="E43" s="414">
        <f>E38+E41</f>
        <v>150074300</v>
      </c>
      <c r="F43" s="540">
        <f t="shared" si="0"/>
        <v>0.9942274451355144</v>
      </c>
    </row>
    <row r="44" spans="1:6" ht="12.75" customHeight="1">
      <c r="A44" s="26"/>
      <c r="B44" s="26"/>
      <c r="C44" s="417"/>
      <c r="D44" s="502"/>
      <c r="E44" s="537"/>
      <c r="F44" s="538"/>
    </row>
    <row r="45" spans="1:6" ht="12.75" customHeight="1">
      <c r="A45" s="26"/>
      <c r="B45" s="26"/>
      <c r="C45" s="417"/>
      <c r="D45" s="502"/>
      <c r="E45" s="534"/>
      <c r="F45" s="538"/>
    </row>
    <row r="46" spans="1:6" ht="12.75" customHeight="1">
      <c r="A46" s="26"/>
      <c r="B46" s="26"/>
      <c r="C46" s="417"/>
      <c r="D46" s="505" t="s">
        <v>536</v>
      </c>
      <c r="E46" s="534"/>
      <c r="F46" s="538"/>
    </row>
    <row r="47" spans="1:6" ht="18" customHeight="1">
      <c r="A47" s="742" t="s">
        <v>242</v>
      </c>
      <c r="B47" s="743" t="s">
        <v>13</v>
      </c>
      <c r="C47" s="738" t="s">
        <v>390</v>
      </c>
      <c r="D47" s="744" t="s">
        <v>552</v>
      </c>
      <c r="E47" s="736" t="s">
        <v>576</v>
      </c>
      <c r="F47" s="736" t="s">
        <v>577</v>
      </c>
    </row>
    <row r="48" spans="1:6" ht="15" customHeight="1">
      <c r="A48" s="742"/>
      <c r="B48" s="743"/>
      <c r="C48" s="738"/>
      <c r="D48" s="744"/>
      <c r="E48" s="737"/>
      <c r="F48" s="737"/>
    </row>
    <row r="49" spans="1:6" ht="15">
      <c r="A49" s="98" t="s">
        <v>241</v>
      </c>
      <c r="B49" s="197" t="s">
        <v>332</v>
      </c>
      <c r="C49" s="410"/>
      <c r="D49" s="418"/>
      <c r="E49" s="534"/>
      <c r="F49" s="538"/>
    </row>
    <row r="50" spans="1:6" ht="15">
      <c r="A50" s="141" t="s">
        <v>203</v>
      </c>
      <c r="B50" s="97" t="s">
        <v>243</v>
      </c>
      <c r="C50" s="418">
        <v>29859845</v>
      </c>
      <c r="D50" s="418">
        <v>37846335</v>
      </c>
      <c r="E50" s="534">
        <v>35507367</v>
      </c>
      <c r="F50" s="538">
        <f t="shared" si="0"/>
        <v>0.9381982958191328</v>
      </c>
    </row>
    <row r="51" spans="1:6" ht="19.5" customHeight="1">
      <c r="A51" s="141" t="s">
        <v>204</v>
      </c>
      <c r="B51" s="277" t="s">
        <v>244</v>
      </c>
      <c r="C51" s="418">
        <v>7926907</v>
      </c>
      <c r="D51" s="418">
        <v>9060242</v>
      </c>
      <c r="E51" s="534">
        <v>8854579</v>
      </c>
      <c r="F51" s="538">
        <f t="shared" si="0"/>
        <v>0.9773004959470177</v>
      </c>
    </row>
    <row r="52" spans="1:6" ht="19.5" customHeight="1">
      <c r="A52" s="142" t="s">
        <v>205</v>
      </c>
      <c r="B52" s="277" t="s">
        <v>206</v>
      </c>
      <c r="C52" s="418">
        <v>35731248</v>
      </c>
      <c r="D52" s="418">
        <v>49610991</v>
      </c>
      <c r="E52" s="534">
        <v>47854345</v>
      </c>
      <c r="F52" s="538">
        <f t="shared" si="0"/>
        <v>0.9645915962452756</v>
      </c>
    </row>
    <row r="53" spans="1:6" ht="19.5" customHeight="1">
      <c r="A53" s="142" t="s">
        <v>207</v>
      </c>
      <c r="B53" s="277" t="s">
        <v>63</v>
      </c>
      <c r="C53" s="418">
        <v>4584000</v>
      </c>
      <c r="D53" s="418">
        <v>6190341</v>
      </c>
      <c r="E53" s="534">
        <v>6190341</v>
      </c>
      <c r="F53" s="538">
        <f t="shared" si="0"/>
        <v>1</v>
      </c>
    </row>
    <row r="54" spans="1:6" ht="19.5" customHeight="1">
      <c r="A54" s="142" t="s">
        <v>208</v>
      </c>
      <c r="B54" s="277" t="s">
        <v>435</v>
      </c>
      <c r="C54" s="418">
        <v>2638000</v>
      </c>
      <c r="D54" s="418">
        <v>12126246</v>
      </c>
      <c r="E54" s="534">
        <v>4434875</v>
      </c>
      <c r="F54" s="538">
        <f t="shared" si="0"/>
        <v>0.36572530361003724</v>
      </c>
    </row>
    <row r="55" spans="1:6" ht="19.5" customHeight="1">
      <c r="A55" s="142"/>
      <c r="B55" s="409" t="s">
        <v>517</v>
      </c>
      <c r="C55" s="418"/>
      <c r="D55" s="418">
        <v>7441342</v>
      </c>
      <c r="E55" s="534">
        <v>0</v>
      </c>
      <c r="F55" s="538">
        <f t="shared" si="0"/>
        <v>0</v>
      </c>
    </row>
    <row r="56" spans="1:6" ht="19.5" customHeight="1">
      <c r="A56" s="481"/>
      <c r="B56" s="504" t="s">
        <v>245</v>
      </c>
      <c r="C56" s="414">
        <f>SUM(C50:C54)</f>
        <v>80740000</v>
      </c>
      <c r="D56" s="414">
        <f>SUM(D50:D54)</f>
        <v>114834155</v>
      </c>
      <c r="E56" s="537">
        <f>SUM(E50:E54)</f>
        <v>102841507</v>
      </c>
      <c r="F56" s="540">
        <f t="shared" si="0"/>
        <v>0.8955654961714135</v>
      </c>
    </row>
    <row r="57" spans="1:6" ht="19.5" customHeight="1">
      <c r="A57" s="99" t="s">
        <v>209</v>
      </c>
      <c r="B57" s="140" t="s">
        <v>210</v>
      </c>
      <c r="C57" s="411">
        <v>35600000</v>
      </c>
      <c r="D57" s="418">
        <v>2605326</v>
      </c>
      <c r="E57" s="534">
        <v>2605326</v>
      </c>
      <c r="F57" s="538">
        <f t="shared" si="0"/>
        <v>1</v>
      </c>
    </row>
    <row r="58" spans="1:6" ht="19.5" customHeight="1">
      <c r="A58" s="99" t="s">
        <v>211</v>
      </c>
      <c r="B58" s="140" t="s">
        <v>84</v>
      </c>
      <c r="C58" s="418">
        <v>2000000</v>
      </c>
      <c r="D58" s="418">
        <v>31921161</v>
      </c>
      <c r="E58" s="534">
        <v>31913078</v>
      </c>
      <c r="F58" s="538">
        <f t="shared" si="0"/>
        <v>0.9997467823930339</v>
      </c>
    </row>
    <row r="59" spans="1:6" ht="19.5" customHeight="1">
      <c r="A59" s="99" t="s">
        <v>212</v>
      </c>
      <c r="B59" s="140" t="s">
        <v>482</v>
      </c>
      <c r="C59" s="418"/>
      <c r="D59" s="418"/>
      <c r="E59" s="534"/>
      <c r="F59" s="538"/>
    </row>
    <row r="60" spans="1:6" ht="19.5" customHeight="1">
      <c r="A60" s="481"/>
      <c r="B60" s="482" t="s">
        <v>246</v>
      </c>
      <c r="C60" s="414">
        <f>C57+C58+C59</f>
        <v>37600000</v>
      </c>
      <c r="D60" s="500">
        <f>D57+D58+D59</f>
        <v>34526487</v>
      </c>
      <c r="E60" s="536">
        <f>E57+E58+E59</f>
        <v>34518404</v>
      </c>
      <c r="F60" s="541">
        <f t="shared" si="0"/>
        <v>0.9997658898804271</v>
      </c>
    </row>
    <row r="61" spans="1:6" ht="19.5" customHeight="1">
      <c r="A61" s="481" t="s">
        <v>483</v>
      </c>
      <c r="B61" s="482" t="s">
        <v>484</v>
      </c>
      <c r="C61" s="414">
        <f>C56+C60</f>
        <v>118340000</v>
      </c>
      <c r="D61" s="500">
        <f>D56+D60</f>
        <v>149360642</v>
      </c>
      <c r="E61" s="536">
        <f>E56+E60</f>
        <v>137359911</v>
      </c>
      <c r="F61" s="541">
        <f t="shared" si="0"/>
        <v>0.9196526552155554</v>
      </c>
    </row>
    <row r="62" spans="1:6" ht="19.5" customHeight="1">
      <c r="A62" s="99" t="s">
        <v>247</v>
      </c>
      <c r="B62" s="89" t="s">
        <v>248</v>
      </c>
      <c r="C62" s="418">
        <v>0</v>
      </c>
      <c r="D62" s="418">
        <v>1585000</v>
      </c>
      <c r="E62" s="534">
        <v>1584903</v>
      </c>
      <c r="F62" s="538">
        <f>E62/D62</f>
        <v>0.9999388012618297</v>
      </c>
    </row>
    <row r="63" spans="1:6" ht="19.5" customHeight="1">
      <c r="A63" s="198"/>
      <c r="B63" s="199" t="s">
        <v>249</v>
      </c>
      <c r="C63" s="414">
        <f>C56+C60</f>
        <v>118340000</v>
      </c>
      <c r="D63" s="414">
        <f>D56+D60+D62</f>
        <v>150945642</v>
      </c>
      <c r="E63" s="414">
        <f>E56+E60+E62</f>
        <v>138944814</v>
      </c>
      <c r="F63" s="540">
        <f t="shared" si="0"/>
        <v>0.9204956973848903</v>
      </c>
    </row>
    <row r="64" spans="1:2" ht="15">
      <c r="A64" s="14"/>
      <c r="B64" s="14"/>
    </row>
    <row r="65" spans="1:2" ht="14.25">
      <c r="A65" s="26"/>
      <c r="B65" s="26"/>
    </row>
    <row r="66" spans="1:2" ht="14.25">
      <c r="A66" s="26"/>
      <c r="B66" s="26"/>
    </row>
    <row r="67" spans="1:2" ht="14.25">
      <c r="A67" s="26"/>
      <c r="B67" s="26"/>
    </row>
    <row r="68" spans="1:2" ht="14.25">
      <c r="A68" s="26"/>
      <c r="B68" s="26"/>
    </row>
    <row r="69" spans="1:2" ht="14.25">
      <c r="A69" s="26"/>
      <c r="B69" s="26"/>
    </row>
    <row r="70" spans="1:2" ht="14.25">
      <c r="A70" s="26"/>
      <c r="B70" s="26"/>
    </row>
    <row r="71" spans="1:2" ht="14.25">
      <c r="A71" s="26"/>
      <c r="B71" s="26"/>
    </row>
    <row r="72" spans="1:2" ht="14.25">
      <c r="A72" s="26"/>
      <c r="B72" s="26"/>
    </row>
    <row r="73" spans="1:2" ht="14.25">
      <c r="A73" s="26"/>
      <c r="B73" s="26"/>
    </row>
    <row r="74" spans="1:2" ht="14.25">
      <c r="A74" s="26"/>
      <c r="B74" s="26"/>
    </row>
    <row r="75" spans="1:2" ht="14.25">
      <c r="A75" s="26"/>
      <c r="B75" s="26"/>
    </row>
    <row r="76" spans="1:2" ht="14.25">
      <c r="A76" s="26"/>
      <c r="B76" s="26"/>
    </row>
    <row r="77" spans="1:2" ht="14.25">
      <c r="A77" s="26"/>
      <c r="B77" s="26"/>
    </row>
    <row r="78" spans="1:2" ht="14.25">
      <c r="A78" s="26"/>
      <c r="B78" s="26"/>
    </row>
    <row r="79" spans="1:2" ht="14.25">
      <c r="A79" s="26"/>
      <c r="B79" s="26"/>
    </row>
    <row r="80" spans="1:2" ht="14.25">
      <c r="A80" s="26"/>
      <c r="B80" s="26"/>
    </row>
    <row r="81" spans="1:2" ht="14.25">
      <c r="A81" s="26"/>
      <c r="B81" s="26"/>
    </row>
    <row r="82" spans="1:2" ht="14.25">
      <c r="A82" s="26"/>
      <c r="B82" s="26"/>
    </row>
    <row r="83" spans="1:2" ht="14.25">
      <c r="A83" s="26"/>
      <c r="B83" s="26"/>
    </row>
    <row r="84" spans="1:2" ht="14.25">
      <c r="A84" s="26"/>
      <c r="B84" s="26"/>
    </row>
    <row r="85" spans="1:2" ht="14.25">
      <c r="A85" s="26"/>
      <c r="B85" s="26"/>
    </row>
    <row r="86" spans="1:2" ht="14.25">
      <c r="A86" s="26"/>
      <c r="B86" s="26"/>
    </row>
    <row r="87" spans="1:2" ht="14.25">
      <c r="A87" s="26"/>
      <c r="B87" s="26"/>
    </row>
    <row r="88" spans="1:2" ht="14.25">
      <c r="A88" s="26"/>
      <c r="B88" s="26"/>
    </row>
    <row r="89" spans="1:2" ht="14.25">
      <c r="A89" s="26"/>
      <c r="B89" s="26"/>
    </row>
    <row r="90" spans="1:2" ht="14.25">
      <c r="A90" s="26"/>
      <c r="B90" s="26"/>
    </row>
    <row r="91" spans="1:2" ht="14.25">
      <c r="A91" s="26"/>
      <c r="B91" s="26"/>
    </row>
    <row r="92" spans="1:2" ht="14.25">
      <c r="A92" s="26"/>
      <c r="B92" s="26"/>
    </row>
    <row r="93" spans="1:2" ht="14.25">
      <c r="A93" s="26"/>
      <c r="B93" s="26"/>
    </row>
    <row r="94" spans="1:2" ht="14.25">
      <c r="A94" s="26"/>
      <c r="B94" s="26"/>
    </row>
    <row r="95" spans="1:2" ht="14.25">
      <c r="A95" s="26"/>
      <c r="B95" s="26"/>
    </row>
    <row r="96" spans="1:2" ht="14.25">
      <c r="A96" s="26"/>
      <c r="B96" s="26"/>
    </row>
    <row r="97" spans="1:2" ht="14.25">
      <c r="A97" s="26"/>
      <c r="B97" s="26"/>
    </row>
    <row r="98" spans="1:2" ht="14.25">
      <c r="A98" s="26"/>
      <c r="B98" s="26"/>
    </row>
    <row r="99" spans="1:2" ht="14.25">
      <c r="A99" s="26"/>
      <c r="B99" s="26"/>
    </row>
    <row r="100" spans="1:2" ht="14.25">
      <c r="A100" s="26"/>
      <c r="B100" s="26"/>
    </row>
    <row r="101" spans="1:2" ht="14.25">
      <c r="A101" s="26"/>
      <c r="B101" s="26"/>
    </row>
    <row r="102" spans="1:2" ht="14.25">
      <c r="A102" s="26"/>
      <c r="B102" s="26"/>
    </row>
    <row r="103" spans="1:2" ht="14.25">
      <c r="A103" s="26"/>
      <c r="B103" s="26"/>
    </row>
    <row r="104" spans="1:2" ht="14.25">
      <c r="A104" s="26"/>
      <c r="B104" s="26"/>
    </row>
    <row r="105" spans="1:2" ht="14.25">
      <c r="A105" s="26"/>
      <c r="B105" s="26"/>
    </row>
    <row r="106" spans="1:2" ht="14.25">
      <c r="A106" s="26"/>
      <c r="B106" s="26"/>
    </row>
    <row r="107" spans="1:2" ht="14.25">
      <c r="A107" s="26"/>
      <c r="B107" s="26"/>
    </row>
    <row r="108" spans="1:2" ht="14.25">
      <c r="A108" s="26"/>
      <c r="B108" s="26"/>
    </row>
    <row r="109" spans="1:2" ht="14.25">
      <c r="A109" s="26"/>
      <c r="B109" s="26"/>
    </row>
    <row r="110" spans="1:2" ht="14.25">
      <c r="A110" s="26"/>
      <c r="B110" s="26"/>
    </row>
    <row r="111" spans="1:2" ht="14.25">
      <c r="A111" s="26"/>
      <c r="B111" s="26"/>
    </row>
    <row r="112" spans="1:2" ht="14.25">
      <c r="A112" s="26"/>
      <c r="B112" s="26"/>
    </row>
    <row r="113" spans="1:2" ht="14.25">
      <c r="A113" s="26"/>
      <c r="B113" s="26"/>
    </row>
    <row r="114" spans="1:2" ht="14.25">
      <c r="A114" s="26"/>
      <c r="B114" s="26"/>
    </row>
    <row r="115" spans="1:2" ht="14.25">
      <c r="A115" s="26"/>
      <c r="B115" s="26"/>
    </row>
    <row r="116" spans="1:2" ht="14.25">
      <c r="A116" s="26"/>
      <c r="B116" s="26"/>
    </row>
    <row r="117" spans="1:2" ht="14.25">
      <c r="A117" s="26"/>
      <c r="B117" s="26"/>
    </row>
    <row r="118" spans="1:2" ht="14.25">
      <c r="A118" s="26"/>
      <c r="B118" s="26"/>
    </row>
    <row r="119" spans="1:2" ht="14.25">
      <c r="A119" s="26"/>
      <c r="B119" s="26"/>
    </row>
    <row r="120" spans="1:2" ht="14.25">
      <c r="A120" s="26"/>
      <c r="B120" s="26"/>
    </row>
    <row r="121" spans="1:2" ht="14.25">
      <c r="A121" s="26"/>
      <c r="B121" s="26"/>
    </row>
    <row r="122" spans="1:2" ht="14.25">
      <c r="A122" s="26"/>
      <c r="B122" s="26"/>
    </row>
    <row r="123" spans="1:2" ht="14.25">
      <c r="A123" s="26"/>
      <c r="B123" s="26"/>
    </row>
    <row r="124" spans="1:2" ht="14.25">
      <c r="A124" s="26"/>
      <c r="B124" s="26"/>
    </row>
    <row r="125" spans="1:2" ht="14.25">
      <c r="A125" s="26"/>
      <c r="B125" s="26"/>
    </row>
    <row r="126" spans="1:2" ht="14.25">
      <c r="A126" s="26"/>
      <c r="B126" s="26"/>
    </row>
    <row r="127" spans="1:2" ht="14.25">
      <c r="A127" s="26"/>
      <c r="B127" s="26"/>
    </row>
    <row r="128" spans="1:2" ht="14.25">
      <c r="A128" s="26"/>
      <c r="B128" s="26"/>
    </row>
    <row r="129" spans="1:2" ht="14.25">
      <c r="A129" s="26"/>
      <c r="B129" s="26"/>
    </row>
    <row r="130" spans="1:2" ht="14.25">
      <c r="A130" s="26"/>
      <c r="B130" s="26"/>
    </row>
    <row r="131" spans="1:2" ht="14.25">
      <c r="A131" s="26"/>
      <c r="B131" s="26"/>
    </row>
    <row r="132" spans="1:2" ht="14.25">
      <c r="A132" s="26"/>
      <c r="B132" s="26"/>
    </row>
    <row r="133" spans="1:2" ht="14.25">
      <c r="A133" s="26"/>
      <c r="B133" s="26"/>
    </row>
    <row r="134" spans="1:2" ht="14.25">
      <c r="A134" s="26"/>
      <c r="B134" s="26"/>
    </row>
    <row r="135" spans="1:2" ht="14.25">
      <c r="A135" s="26"/>
      <c r="B135" s="26"/>
    </row>
    <row r="136" spans="1:2" ht="14.25">
      <c r="A136" s="26"/>
      <c r="B136" s="26"/>
    </row>
    <row r="137" spans="1:2" ht="14.25">
      <c r="A137" s="26"/>
      <c r="B137" s="26"/>
    </row>
    <row r="138" spans="1:2" ht="14.25">
      <c r="A138" s="26"/>
      <c r="B138" s="26"/>
    </row>
    <row r="139" spans="1:2" ht="14.25">
      <c r="A139" s="26"/>
      <c r="B139" s="26"/>
    </row>
    <row r="140" spans="1:2" ht="14.25">
      <c r="A140" s="26"/>
      <c r="B140" s="26"/>
    </row>
    <row r="141" spans="1:2" ht="14.25">
      <c r="A141" s="26"/>
      <c r="B141" s="26"/>
    </row>
    <row r="142" spans="1:2" ht="14.25">
      <c r="A142" s="26"/>
      <c r="B142" s="26"/>
    </row>
    <row r="143" spans="1:2" ht="14.25">
      <c r="A143" s="26"/>
      <c r="B143" s="26"/>
    </row>
    <row r="144" spans="1:2" ht="14.25">
      <c r="A144" s="26"/>
      <c r="B144" s="26"/>
    </row>
    <row r="145" spans="1:2" ht="14.25">
      <c r="A145" s="26"/>
      <c r="B145" s="26"/>
    </row>
    <row r="146" spans="1:2" ht="14.25">
      <c r="A146" s="26"/>
      <c r="B146" s="26"/>
    </row>
    <row r="147" spans="1:2" ht="14.25">
      <c r="A147" s="26"/>
      <c r="B147" s="26"/>
    </row>
    <row r="148" spans="1:2" ht="14.25">
      <c r="A148" s="26"/>
      <c r="B148" s="26"/>
    </row>
    <row r="149" spans="1:2" ht="14.25">
      <c r="A149" s="26"/>
      <c r="B149" s="26"/>
    </row>
    <row r="150" spans="1:2" ht="14.25">
      <c r="A150" s="26"/>
      <c r="B150" s="26"/>
    </row>
    <row r="151" spans="1:2" ht="14.25">
      <c r="A151" s="26"/>
      <c r="B151" s="26"/>
    </row>
    <row r="152" spans="1:2" ht="14.25">
      <c r="A152" s="26"/>
      <c r="B152" s="26"/>
    </row>
    <row r="153" spans="1:2" ht="14.25">
      <c r="A153" s="26"/>
      <c r="B153" s="26"/>
    </row>
    <row r="154" spans="1:2" ht="14.25">
      <c r="A154" s="26"/>
      <c r="B154" s="26"/>
    </row>
    <row r="155" spans="1:2" ht="14.25">
      <c r="A155" s="26"/>
      <c r="B155" s="26"/>
    </row>
    <row r="156" spans="1:2" ht="14.25">
      <c r="A156" s="26"/>
      <c r="B156" s="26"/>
    </row>
    <row r="157" spans="1:2" ht="14.25">
      <c r="A157" s="26"/>
      <c r="B157" s="26"/>
    </row>
    <row r="158" spans="1:2" ht="14.25">
      <c r="A158" s="26"/>
      <c r="B158" s="26"/>
    </row>
    <row r="159" spans="1:2" ht="14.25">
      <c r="A159" s="26"/>
      <c r="B159" s="26"/>
    </row>
    <row r="160" spans="1:2" ht="14.25">
      <c r="A160" s="26"/>
      <c r="B160" s="26"/>
    </row>
    <row r="161" spans="1:2" ht="14.25">
      <c r="A161" s="26"/>
      <c r="B161" s="26"/>
    </row>
    <row r="162" spans="1:2" ht="14.25">
      <c r="A162" s="26"/>
      <c r="B162" s="26"/>
    </row>
    <row r="163" spans="1:2" ht="14.25">
      <c r="A163" s="26"/>
      <c r="B163" s="26"/>
    </row>
    <row r="164" spans="1:2" ht="14.25">
      <c r="A164" s="26"/>
      <c r="B164" s="26"/>
    </row>
    <row r="165" spans="1:2" ht="14.25">
      <c r="A165" s="26"/>
      <c r="B165" s="26"/>
    </row>
    <row r="166" spans="1:2" ht="14.25">
      <c r="A166" s="26"/>
      <c r="B166" s="26"/>
    </row>
    <row r="167" spans="1:2" ht="14.25">
      <c r="A167" s="26"/>
      <c r="B167" s="26"/>
    </row>
    <row r="168" spans="1:2" ht="14.25">
      <c r="A168" s="26"/>
      <c r="B168" s="26"/>
    </row>
    <row r="169" spans="1:2" ht="14.25">
      <c r="A169" s="26"/>
      <c r="B169" s="26"/>
    </row>
    <row r="170" spans="1:2" ht="14.25">
      <c r="A170" s="26"/>
      <c r="B170" s="26"/>
    </row>
    <row r="171" spans="1:2" ht="14.25">
      <c r="A171" s="26"/>
      <c r="B171" s="26"/>
    </row>
    <row r="172" spans="1:2" ht="14.25">
      <c r="A172" s="26"/>
      <c r="B172" s="26"/>
    </row>
    <row r="173" spans="1:2" ht="14.25">
      <c r="A173" s="26"/>
      <c r="B173" s="26"/>
    </row>
    <row r="174" spans="1:2" ht="14.25">
      <c r="A174" s="26"/>
      <c r="B174" s="26"/>
    </row>
    <row r="175" spans="1:2" ht="14.25">
      <c r="A175" s="26"/>
      <c r="B175" s="26"/>
    </row>
    <row r="176" spans="1:2" ht="14.25">
      <c r="A176" s="26"/>
      <c r="B176" s="26"/>
    </row>
    <row r="177" spans="1:2" ht="14.25">
      <c r="A177" s="26"/>
      <c r="B177" s="26"/>
    </row>
    <row r="178" spans="1:2" ht="14.25">
      <c r="A178" s="26"/>
      <c r="B178" s="26"/>
    </row>
    <row r="179" spans="1:2" ht="14.25">
      <c r="A179" s="26"/>
      <c r="B179" s="26"/>
    </row>
    <row r="180" spans="1:2" ht="14.25">
      <c r="A180" s="26"/>
      <c r="B180" s="26"/>
    </row>
    <row r="181" spans="1:2" ht="14.25">
      <c r="A181" s="26"/>
      <c r="B181" s="26"/>
    </row>
    <row r="182" spans="1:2" ht="14.25">
      <c r="A182" s="26"/>
      <c r="B182" s="26"/>
    </row>
    <row r="183" spans="1:2" ht="14.25">
      <c r="A183" s="26"/>
      <c r="B183" s="26"/>
    </row>
    <row r="184" spans="1:2" ht="14.25">
      <c r="A184" s="26"/>
      <c r="B184" s="26"/>
    </row>
    <row r="185" spans="1:2" ht="14.25">
      <c r="A185" s="26"/>
      <c r="B185" s="26"/>
    </row>
    <row r="186" spans="1:2" ht="14.25">
      <c r="A186" s="26"/>
      <c r="B186" s="26"/>
    </row>
  </sheetData>
  <sheetProtection/>
  <mergeCells count="12">
    <mergeCell ref="A1:A2"/>
    <mergeCell ref="B1:B2"/>
    <mergeCell ref="A47:A48"/>
    <mergeCell ref="B47:B48"/>
    <mergeCell ref="D1:D2"/>
    <mergeCell ref="D47:D48"/>
    <mergeCell ref="E1:E2"/>
    <mergeCell ref="F1:F2"/>
    <mergeCell ref="E47:E48"/>
    <mergeCell ref="F47:F48"/>
    <mergeCell ref="C47:C48"/>
    <mergeCell ref="C1:C2"/>
  </mergeCells>
  <printOptions horizontalCentered="1"/>
  <pageMargins left="0.35" right="0.2362204724409449" top="1.16" bottom="0.19" header="0.37" footer="0.19"/>
  <pageSetup fitToWidth="0" fitToHeight="1" horizontalDpi="600" verticalDpi="600" orientation="portrait" paperSize="9" scale="62" r:id="rId1"/>
  <headerFooter alignWithMargins="0">
    <oddHeader xml:space="preserve">&amp;C5/2017.(IV.28.) számú zárszámadási rendelethez
ZALASZABAR KÖZSÉG ÖNKORMÁNYZATA ÉS INTÉZMÉNYEI BEVÉTELEI ÉS KIADÁSA ELŐIRÁNYZATAINAK TELJESÍTÉSE ROVATONKÉNT
2016. ÉVBEN
&amp;R1sz. </oddHeader>
  </headerFooter>
  <rowBreaks count="1" manualBreakCount="1">
    <brk id="4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43"/>
  <sheetViews>
    <sheetView view="pageLayout" workbookViewId="0" topLeftCell="C1">
      <selection activeCell="L6" sqref="L6"/>
    </sheetView>
  </sheetViews>
  <sheetFormatPr defaultColWidth="9.00390625" defaultRowHeight="12.75"/>
  <cols>
    <col min="1" max="1" width="8.75390625" style="16" customWidth="1"/>
    <col min="2" max="2" width="49.625" style="16" customWidth="1"/>
    <col min="3" max="4" width="14.375" style="16" customWidth="1"/>
    <col min="5" max="6" width="13.25390625" style="16" customWidth="1"/>
    <col min="7" max="8" width="14.75390625" style="16" customWidth="1"/>
    <col min="9" max="9" width="13.25390625" style="16" customWidth="1"/>
    <col min="10" max="10" width="13.875" style="16" customWidth="1"/>
    <col min="11" max="16384" width="9.125" style="16" customWidth="1"/>
  </cols>
  <sheetData>
    <row r="1" spans="1:10" ht="12.75">
      <c r="A1" s="15"/>
      <c r="B1" s="15"/>
      <c r="C1" s="15"/>
      <c r="D1" s="15"/>
      <c r="E1" s="853" t="s">
        <v>18</v>
      </c>
      <c r="F1" s="853"/>
      <c r="G1" s="853"/>
      <c r="H1" s="853"/>
      <c r="I1" s="853"/>
      <c r="J1" s="853"/>
    </row>
    <row r="2" spans="1:10" ht="15" customHeight="1">
      <c r="A2" s="854" t="s">
        <v>46</v>
      </c>
      <c r="B2" s="855" t="s">
        <v>79</v>
      </c>
      <c r="C2" s="850" t="s">
        <v>300</v>
      </c>
      <c r="D2" s="851"/>
      <c r="E2" s="851"/>
      <c r="F2" s="852"/>
      <c r="G2" s="850" t="s">
        <v>48</v>
      </c>
      <c r="H2" s="851"/>
      <c r="I2" s="851"/>
      <c r="J2" s="852"/>
    </row>
    <row r="3" spans="1:10" ht="15" customHeight="1">
      <c r="A3" s="848"/>
      <c r="B3" s="848"/>
      <c r="C3" s="848" t="s">
        <v>61</v>
      </c>
      <c r="D3" s="848" t="s">
        <v>416</v>
      </c>
      <c r="E3" s="848" t="s">
        <v>396</v>
      </c>
      <c r="F3" s="848" t="s">
        <v>49</v>
      </c>
      <c r="G3" s="848" t="s">
        <v>11</v>
      </c>
      <c r="H3" s="108" t="s">
        <v>227</v>
      </c>
      <c r="I3" s="848" t="s">
        <v>397</v>
      </c>
      <c r="J3" s="848" t="s">
        <v>49</v>
      </c>
    </row>
    <row r="4" spans="1:10" ht="15" customHeight="1">
      <c r="A4" s="848"/>
      <c r="B4" s="848"/>
      <c r="C4" s="848"/>
      <c r="D4" s="848"/>
      <c r="E4" s="848"/>
      <c r="F4" s="848"/>
      <c r="G4" s="848"/>
      <c r="H4" s="108" t="s">
        <v>226</v>
      </c>
      <c r="I4" s="848"/>
      <c r="J4" s="848"/>
    </row>
    <row r="5" spans="1:10" ht="15" customHeight="1">
      <c r="A5" s="849"/>
      <c r="B5" s="849"/>
      <c r="C5" s="849"/>
      <c r="D5" s="849"/>
      <c r="E5" s="849"/>
      <c r="F5" s="849"/>
      <c r="G5" s="849"/>
      <c r="H5" s="109" t="s">
        <v>228</v>
      </c>
      <c r="I5" s="849"/>
      <c r="J5" s="849"/>
    </row>
    <row r="6" spans="1:10" ht="39.75" customHeight="1">
      <c r="A6" s="49"/>
      <c r="B6" s="131"/>
      <c r="C6" s="133"/>
      <c r="D6" s="133"/>
      <c r="E6" s="50"/>
      <c r="F6" s="50"/>
      <c r="G6" s="50"/>
      <c r="H6" s="50"/>
      <c r="I6" s="50"/>
      <c r="J6" s="50"/>
    </row>
    <row r="7" spans="1:10" ht="39.75" customHeight="1">
      <c r="A7" s="42"/>
      <c r="B7" s="132"/>
      <c r="C7" s="50"/>
      <c r="D7" s="50"/>
      <c r="E7" s="50"/>
      <c r="F7" s="50"/>
      <c r="G7" s="50"/>
      <c r="H7" s="50"/>
      <c r="I7" s="50"/>
      <c r="J7" s="50"/>
    </row>
    <row r="8" spans="1:10" ht="39.75" customHeight="1">
      <c r="A8" s="49"/>
      <c r="B8" s="129"/>
      <c r="C8" s="133"/>
      <c r="D8" s="133"/>
      <c r="E8" s="50"/>
      <c r="F8" s="50"/>
      <c r="G8" s="50"/>
      <c r="H8" s="50"/>
      <c r="I8" s="50"/>
      <c r="J8" s="50"/>
    </row>
    <row r="9" spans="1:10" ht="39.75" customHeight="1">
      <c r="A9" s="42"/>
      <c r="B9" s="130"/>
      <c r="C9" s="50"/>
      <c r="D9" s="50"/>
      <c r="E9" s="50"/>
      <c r="F9" s="50"/>
      <c r="G9" s="50"/>
      <c r="H9" s="50"/>
      <c r="I9" s="50"/>
      <c r="J9" s="50"/>
    </row>
    <row r="10" spans="1:10" ht="39.75" customHeight="1">
      <c r="A10" s="18"/>
      <c r="B10" s="144"/>
      <c r="C10" s="134"/>
      <c r="D10" s="134"/>
      <c r="E10" s="51"/>
      <c r="F10" s="51"/>
      <c r="G10" s="51"/>
      <c r="H10" s="51"/>
      <c r="I10" s="51"/>
      <c r="J10" s="51"/>
    </row>
    <row r="11" spans="2:8" ht="39.75" customHeight="1">
      <c r="B11" s="267" t="s">
        <v>302</v>
      </c>
      <c r="C11" s="267"/>
      <c r="D11" s="267"/>
      <c r="E11" s="267"/>
      <c r="F11" s="267"/>
      <c r="G11" s="267"/>
      <c r="H11" s="267"/>
    </row>
    <row r="12" ht="39.75" customHeight="1"/>
    <row r="43" ht="12.75">
      <c r="K43" s="17"/>
    </row>
  </sheetData>
  <sheetProtection/>
  <mergeCells count="12">
    <mergeCell ref="C3:C5"/>
    <mergeCell ref="J3:J5"/>
    <mergeCell ref="I3:I5"/>
    <mergeCell ref="C2:F2"/>
    <mergeCell ref="D3:D5"/>
    <mergeCell ref="F3:F5"/>
    <mergeCell ref="E1:J1"/>
    <mergeCell ref="A2:A5"/>
    <mergeCell ref="B2:B5"/>
    <mergeCell ref="G2:J2"/>
    <mergeCell ref="G3:G5"/>
    <mergeCell ref="E3:E5"/>
  </mergeCells>
  <printOptions horizontalCentered="1"/>
  <pageMargins left="0.2362204724409449" right="0.2362204724409449" top="1.3385826771653544" bottom="0.1968503937007874" header="0.5905511811023623" footer="0.1968503937007874"/>
  <pageSetup horizontalDpi="600" verticalDpi="600" orientation="landscape" paperSize="9" scale="84" r:id="rId1"/>
  <headerFooter alignWithMargins="0">
    <oddHeader>&amp;C&amp;"Garamond,Félkövér"&amp;14 5/2017. (IV.28.) számú költségvetési rendelethez
ZALASZABAR KÖZSÉG  ÖNKORMÁNYZAT 2016.ÉVI EURÓPAI UNIÓS PROJEKTJEINEK BEVÉTELEI ÉS KIADÁSAI&amp;R&amp;A
&amp;P.oldal
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92"/>
  <sheetViews>
    <sheetView view="pageLayout" zoomScale="75" zoomScaleNormal="75" zoomScaleSheetLayoutView="75" zoomScalePageLayoutView="75" workbookViewId="0" topLeftCell="A97">
      <selection activeCell="E119" sqref="E119"/>
    </sheetView>
  </sheetViews>
  <sheetFormatPr defaultColWidth="9.00390625" defaultRowHeight="12.75"/>
  <cols>
    <col min="1" max="1" width="5.625" style="570" customWidth="1"/>
    <col min="2" max="2" width="61.00390625" style="570" customWidth="1"/>
    <col min="3" max="3" width="18.625" style="570" customWidth="1"/>
    <col min="4" max="4" width="10.875" style="570" customWidth="1"/>
    <col min="5" max="5" width="17.00390625" style="570" customWidth="1"/>
    <col min="6" max="6" width="13.75390625" style="570" customWidth="1"/>
    <col min="7" max="7" width="9.75390625" style="570" customWidth="1"/>
    <col min="8" max="8" width="14.875" style="570" customWidth="1"/>
    <col min="9" max="9" width="17.75390625" style="570" customWidth="1"/>
    <col min="10" max="10" width="10.125" style="570" customWidth="1"/>
    <col min="11" max="11" width="18.625" style="570" customWidth="1"/>
    <col min="12" max="16384" width="9.125" style="570" customWidth="1"/>
  </cols>
  <sheetData>
    <row r="1" spans="1:8" ht="12.75" customHeight="1">
      <c r="A1" s="568"/>
      <c r="B1" s="568"/>
      <c r="C1" s="568"/>
      <c r="D1" s="568"/>
      <c r="E1" s="568"/>
      <c r="F1" s="569"/>
      <c r="G1" s="569"/>
      <c r="H1" s="569"/>
    </row>
    <row r="2" spans="1:11" ht="15.75">
      <c r="A2" s="856"/>
      <c r="B2" s="856"/>
      <c r="C2" s="571"/>
      <c r="D2" s="571"/>
      <c r="E2" s="571"/>
      <c r="F2" s="572"/>
      <c r="G2" s="572"/>
      <c r="H2" s="572"/>
      <c r="I2" s="573"/>
      <c r="J2" s="573"/>
      <c r="K2" s="573" t="s">
        <v>590</v>
      </c>
    </row>
    <row r="3" spans="1:11" ht="24.75" customHeight="1">
      <c r="A3" s="857" t="s">
        <v>19</v>
      </c>
      <c r="B3" s="858" t="s">
        <v>13</v>
      </c>
      <c r="C3" s="859" t="s">
        <v>1004</v>
      </c>
      <c r="D3" s="859"/>
      <c r="E3" s="859"/>
      <c r="F3" s="859" t="s">
        <v>1005</v>
      </c>
      <c r="G3" s="859"/>
      <c r="H3" s="859"/>
      <c r="I3" s="859" t="s">
        <v>11</v>
      </c>
      <c r="J3" s="859"/>
      <c r="K3" s="859"/>
    </row>
    <row r="4" spans="1:11" ht="16.5" customHeight="1">
      <c r="A4" s="857"/>
      <c r="B4" s="858"/>
      <c r="C4" s="574">
        <v>42370</v>
      </c>
      <c r="D4" s="575" t="s">
        <v>591</v>
      </c>
      <c r="E4" s="574">
        <v>42735</v>
      </c>
      <c r="F4" s="574">
        <v>42370</v>
      </c>
      <c r="G4" s="575" t="s">
        <v>591</v>
      </c>
      <c r="H4" s="574">
        <v>42735</v>
      </c>
      <c r="I4" s="574">
        <v>42370</v>
      </c>
      <c r="J4" s="575" t="s">
        <v>591</v>
      </c>
      <c r="K4" s="574">
        <v>42735</v>
      </c>
    </row>
    <row r="5" spans="1:12" ht="16.5" customHeight="1">
      <c r="A5" s="860" t="s">
        <v>592</v>
      </c>
      <c r="B5" s="860"/>
      <c r="C5" s="576"/>
      <c r="D5" s="577"/>
      <c r="E5" s="576"/>
      <c r="F5" s="576"/>
      <c r="G5" s="577"/>
      <c r="H5" s="576"/>
      <c r="I5" s="578"/>
      <c r="J5" s="579"/>
      <c r="K5" s="578"/>
      <c r="L5" s="580"/>
    </row>
    <row r="6" spans="1:11" ht="15">
      <c r="A6" s="581" t="s">
        <v>2</v>
      </c>
      <c r="B6" s="582" t="s">
        <v>593</v>
      </c>
      <c r="C6" s="583"/>
      <c r="D6" s="583"/>
      <c r="E6" s="583"/>
      <c r="F6" s="583"/>
      <c r="G6" s="583"/>
      <c r="H6" s="583"/>
      <c r="I6" s="584">
        <f>SUM(C6+F6)</f>
        <v>0</v>
      </c>
      <c r="J6" s="584"/>
      <c r="K6" s="584">
        <f>SUM(E6+H6)</f>
        <v>0</v>
      </c>
    </row>
    <row r="7" spans="1:11" ht="15">
      <c r="A7" s="581" t="s">
        <v>4</v>
      </c>
      <c r="B7" s="582" t="s">
        <v>594</v>
      </c>
      <c r="C7" s="583"/>
      <c r="D7" s="583"/>
      <c r="E7" s="583"/>
      <c r="F7" s="583"/>
      <c r="G7" s="583"/>
      <c r="H7" s="583"/>
      <c r="I7" s="584">
        <f>SUM(C7+F7)</f>
        <v>0</v>
      </c>
      <c r="J7" s="584"/>
      <c r="K7" s="584">
        <f aca="true" t="shared" si="0" ref="K7:K70">SUM(E7+H7)</f>
        <v>0</v>
      </c>
    </row>
    <row r="8" spans="1:11" ht="15">
      <c r="A8" s="581" t="s">
        <v>5</v>
      </c>
      <c r="B8" s="582" t="s">
        <v>595</v>
      </c>
      <c r="C8" s="583"/>
      <c r="D8" s="583"/>
      <c r="E8" s="583"/>
      <c r="F8" s="583"/>
      <c r="G8" s="583"/>
      <c r="H8" s="583"/>
      <c r="I8" s="584">
        <f aca="true" t="shared" si="1" ref="I8:I71">SUM(C8+F8)</f>
        <v>0</v>
      </c>
      <c r="J8" s="584"/>
      <c r="K8" s="584">
        <f t="shared" si="0"/>
        <v>0</v>
      </c>
    </row>
    <row r="9" spans="1:11" ht="15.75">
      <c r="A9" s="581" t="s">
        <v>6</v>
      </c>
      <c r="B9" s="585" t="s">
        <v>596</v>
      </c>
      <c r="C9" s="586">
        <f>SUM(C6:C8)</f>
        <v>0</v>
      </c>
      <c r="D9" s="586"/>
      <c r="E9" s="586">
        <f>SUM(E6:E8)</f>
        <v>0</v>
      </c>
      <c r="F9" s="586">
        <f>SUM(F6:F8)</f>
        <v>0</v>
      </c>
      <c r="G9" s="586"/>
      <c r="H9" s="586">
        <f>SUM(H6:H8)</f>
        <v>0</v>
      </c>
      <c r="I9" s="587">
        <f t="shared" si="1"/>
        <v>0</v>
      </c>
      <c r="J9" s="587"/>
      <c r="K9" s="587">
        <f t="shared" si="0"/>
        <v>0</v>
      </c>
    </row>
    <row r="10" spans="1:11" ht="15">
      <c r="A10" s="581" t="s">
        <v>8</v>
      </c>
      <c r="B10" s="582" t="s">
        <v>597</v>
      </c>
      <c r="C10" s="583">
        <v>349935339</v>
      </c>
      <c r="D10" s="583"/>
      <c r="E10" s="583">
        <v>366364510</v>
      </c>
      <c r="F10" s="583">
        <v>32693000</v>
      </c>
      <c r="G10" s="583"/>
      <c r="H10" s="583">
        <v>32287808</v>
      </c>
      <c r="I10" s="584">
        <f t="shared" si="1"/>
        <v>382628339</v>
      </c>
      <c r="J10" s="584"/>
      <c r="K10" s="584">
        <f t="shared" si="0"/>
        <v>398652318</v>
      </c>
    </row>
    <row r="11" spans="1:11" ht="15">
      <c r="A11" s="581" t="s">
        <v>598</v>
      </c>
      <c r="B11" s="582" t="s">
        <v>599</v>
      </c>
      <c r="C11" s="583">
        <v>12043365</v>
      </c>
      <c r="D11" s="583"/>
      <c r="E11" s="583">
        <v>10282508</v>
      </c>
      <c r="F11" s="583">
        <v>474000</v>
      </c>
      <c r="G11" s="583"/>
      <c r="H11" s="583">
        <v>421121</v>
      </c>
      <c r="I11" s="584">
        <f t="shared" si="1"/>
        <v>12517365</v>
      </c>
      <c r="J11" s="584"/>
      <c r="K11" s="584">
        <f t="shared" si="0"/>
        <v>10703629</v>
      </c>
    </row>
    <row r="12" spans="1:11" ht="15">
      <c r="A12" s="581" t="s">
        <v>15</v>
      </c>
      <c r="B12" s="582" t="s">
        <v>600</v>
      </c>
      <c r="C12" s="583"/>
      <c r="D12" s="583"/>
      <c r="E12" s="583"/>
      <c r="F12" s="583"/>
      <c r="G12" s="583"/>
      <c r="H12" s="583"/>
      <c r="I12" s="584">
        <f t="shared" si="1"/>
        <v>0</v>
      </c>
      <c r="J12" s="584"/>
      <c r="K12" s="584">
        <f t="shared" si="0"/>
        <v>0</v>
      </c>
    </row>
    <row r="13" spans="1:11" ht="15">
      <c r="A13" s="581" t="s">
        <v>20</v>
      </c>
      <c r="B13" s="582" t="s">
        <v>601</v>
      </c>
      <c r="C13" s="583">
        <v>1125557</v>
      </c>
      <c r="D13" s="583"/>
      <c r="E13" s="583">
        <v>1270000</v>
      </c>
      <c r="F13" s="583"/>
      <c r="G13" s="583"/>
      <c r="H13" s="583"/>
      <c r="I13" s="584">
        <f t="shared" si="1"/>
        <v>1125557</v>
      </c>
      <c r="J13" s="584"/>
      <c r="K13" s="584">
        <f t="shared" si="0"/>
        <v>1270000</v>
      </c>
    </row>
    <row r="14" spans="1:11" ht="15">
      <c r="A14" s="581" t="s">
        <v>602</v>
      </c>
      <c r="B14" s="582" t="s">
        <v>603</v>
      </c>
      <c r="C14" s="583"/>
      <c r="D14" s="583"/>
      <c r="E14" s="583"/>
      <c r="F14" s="583"/>
      <c r="G14" s="583"/>
      <c r="H14" s="583"/>
      <c r="I14" s="584">
        <f t="shared" si="1"/>
        <v>0</v>
      </c>
      <c r="J14" s="584"/>
      <c r="K14" s="584">
        <f t="shared" si="0"/>
        <v>0</v>
      </c>
    </row>
    <row r="15" spans="1:11" ht="15.75">
      <c r="A15" s="581" t="s">
        <v>16</v>
      </c>
      <c r="B15" s="585" t="s">
        <v>604</v>
      </c>
      <c r="C15" s="586">
        <f>SUM(C10:C14)</f>
        <v>363104261</v>
      </c>
      <c r="D15" s="586"/>
      <c r="E15" s="586">
        <f>SUM(E10:E14)</f>
        <v>377917018</v>
      </c>
      <c r="F15" s="586">
        <f>SUM(F10:F14)</f>
        <v>33167000</v>
      </c>
      <c r="G15" s="586"/>
      <c r="H15" s="586">
        <f>SUM(H10:H14)</f>
        <v>32708929</v>
      </c>
      <c r="I15" s="587">
        <f t="shared" si="1"/>
        <v>396271261</v>
      </c>
      <c r="J15" s="587"/>
      <c r="K15" s="587">
        <f t="shared" si="0"/>
        <v>410625947</v>
      </c>
    </row>
    <row r="16" spans="1:11" ht="15">
      <c r="A16" s="581" t="s">
        <v>605</v>
      </c>
      <c r="B16" s="582" t="s">
        <v>606</v>
      </c>
      <c r="C16" s="583">
        <v>9719942</v>
      </c>
      <c r="D16" s="583"/>
      <c r="E16" s="583">
        <v>9719942</v>
      </c>
      <c r="F16" s="583"/>
      <c r="G16" s="583"/>
      <c r="H16" s="583"/>
      <c r="I16" s="584">
        <f t="shared" si="1"/>
        <v>9719942</v>
      </c>
      <c r="J16" s="584"/>
      <c r="K16" s="584">
        <f t="shared" si="0"/>
        <v>9719942</v>
      </c>
    </row>
    <row r="17" spans="1:11" ht="15">
      <c r="A17" s="581" t="s">
        <v>607</v>
      </c>
      <c r="B17" s="582" t="s">
        <v>608</v>
      </c>
      <c r="C17" s="583"/>
      <c r="D17" s="583"/>
      <c r="E17" s="583"/>
      <c r="F17" s="583"/>
      <c r="G17" s="583"/>
      <c r="H17" s="583"/>
      <c r="I17" s="584">
        <f t="shared" si="1"/>
        <v>0</v>
      </c>
      <c r="J17" s="584"/>
      <c r="K17" s="584">
        <f t="shared" si="0"/>
        <v>0</v>
      </c>
    </row>
    <row r="18" spans="1:11" ht="15">
      <c r="A18" s="581" t="s">
        <v>609</v>
      </c>
      <c r="B18" s="582" t="s">
        <v>610</v>
      </c>
      <c r="C18" s="583"/>
      <c r="D18" s="583"/>
      <c r="E18" s="583"/>
      <c r="F18" s="583"/>
      <c r="G18" s="583"/>
      <c r="H18" s="583"/>
      <c r="I18" s="584">
        <f t="shared" si="1"/>
        <v>0</v>
      </c>
      <c r="J18" s="584"/>
      <c r="K18" s="584">
        <f t="shared" si="0"/>
        <v>0</v>
      </c>
    </row>
    <row r="19" spans="1:11" ht="15">
      <c r="A19" s="581" t="s">
        <v>611</v>
      </c>
      <c r="B19" s="588" t="s">
        <v>612</v>
      </c>
      <c r="C19" s="583"/>
      <c r="D19" s="583"/>
      <c r="E19" s="583"/>
      <c r="F19" s="583"/>
      <c r="G19" s="583"/>
      <c r="H19" s="583"/>
      <c r="I19" s="584">
        <f t="shared" si="1"/>
        <v>0</v>
      </c>
      <c r="J19" s="584"/>
      <c r="K19" s="584">
        <f t="shared" si="0"/>
        <v>0</v>
      </c>
    </row>
    <row r="20" spans="1:11" ht="15">
      <c r="A20" s="581" t="s">
        <v>613</v>
      </c>
      <c r="B20" s="582" t="s">
        <v>614</v>
      </c>
      <c r="C20" s="583"/>
      <c r="D20" s="583"/>
      <c r="E20" s="583"/>
      <c r="F20" s="583"/>
      <c r="G20" s="583"/>
      <c r="H20" s="583"/>
      <c r="I20" s="584">
        <f t="shared" si="1"/>
        <v>0</v>
      </c>
      <c r="J20" s="584"/>
      <c r="K20" s="584">
        <f t="shared" si="0"/>
        <v>0</v>
      </c>
    </row>
    <row r="21" spans="1:11" ht="15">
      <c r="A21" s="581" t="s">
        <v>615</v>
      </c>
      <c r="B21" s="582" t="s">
        <v>616</v>
      </c>
      <c r="C21" s="583"/>
      <c r="D21" s="583"/>
      <c r="E21" s="583"/>
      <c r="F21" s="583"/>
      <c r="G21" s="583"/>
      <c r="H21" s="583"/>
      <c r="I21" s="584">
        <f t="shared" si="1"/>
        <v>0</v>
      </c>
      <c r="J21" s="584"/>
      <c r="K21" s="584">
        <f t="shared" si="0"/>
        <v>0</v>
      </c>
    </row>
    <row r="22" spans="1:11" ht="15">
      <c r="A22" s="589" t="s">
        <v>617</v>
      </c>
      <c r="B22" s="582" t="s">
        <v>618</v>
      </c>
      <c r="C22" s="590"/>
      <c r="D22" s="590"/>
      <c r="E22" s="590"/>
      <c r="F22" s="590"/>
      <c r="G22" s="590"/>
      <c r="H22" s="590"/>
      <c r="I22" s="584">
        <f t="shared" si="1"/>
        <v>0</v>
      </c>
      <c r="J22" s="591"/>
      <c r="K22" s="584">
        <f t="shared" si="0"/>
        <v>0</v>
      </c>
    </row>
    <row r="23" spans="1:11" ht="25.5">
      <c r="A23" s="581" t="s">
        <v>619</v>
      </c>
      <c r="B23" s="585" t="s">
        <v>620</v>
      </c>
      <c r="C23" s="586">
        <f>SUM(C16:C22)</f>
        <v>9719942</v>
      </c>
      <c r="D23" s="586"/>
      <c r="E23" s="586">
        <f>SUM(E16:E22)</f>
        <v>9719942</v>
      </c>
      <c r="F23" s="586">
        <f>SUM(F16:F22)</f>
        <v>0</v>
      </c>
      <c r="G23" s="586"/>
      <c r="H23" s="586">
        <f>SUM(H16:H22)</f>
        <v>0</v>
      </c>
      <c r="I23" s="584">
        <f t="shared" si="1"/>
        <v>9719942</v>
      </c>
      <c r="J23" s="587"/>
      <c r="K23" s="584">
        <f t="shared" si="0"/>
        <v>9719942</v>
      </c>
    </row>
    <row r="24" spans="1:11" ht="15.75">
      <c r="A24" s="589" t="s">
        <v>621</v>
      </c>
      <c r="B24" s="582" t="s">
        <v>622</v>
      </c>
      <c r="C24" s="592"/>
      <c r="D24" s="592"/>
      <c r="E24" s="592"/>
      <c r="F24" s="592"/>
      <c r="G24" s="592"/>
      <c r="H24" s="592"/>
      <c r="I24" s="584">
        <f t="shared" si="1"/>
        <v>0</v>
      </c>
      <c r="J24" s="591"/>
      <c r="K24" s="584">
        <f t="shared" si="0"/>
        <v>0</v>
      </c>
    </row>
    <row r="25" spans="1:11" ht="25.5">
      <c r="A25" s="589" t="s">
        <v>623</v>
      </c>
      <c r="B25" s="582" t="s">
        <v>624</v>
      </c>
      <c r="C25" s="592"/>
      <c r="D25" s="592"/>
      <c r="E25" s="592"/>
      <c r="F25" s="592"/>
      <c r="G25" s="592"/>
      <c r="H25" s="592"/>
      <c r="I25" s="584">
        <f t="shared" si="1"/>
        <v>0</v>
      </c>
      <c r="J25" s="591"/>
      <c r="K25" s="584">
        <f t="shared" si="0"/>
        <v>0</v>
      </c>
    </row>
    <row r="26" spans="1:11" ht="25.5">
      <c r="A26" s="581" t="s">
        <v>625</v>
      </c>
      <c r="B26" s="585" t="s">
        <v>626</v>
      </c>
      <c r="C26" s="586">
        <f>SUM(C24:C25)</f>
        <v>0</v>
      </c>
      <c r="D26" s="586"/>
      <c r="E26" s="586">
        <f>SUM(E24:E25)</f>
        <v>0</v>
      </c>
      <c r="F26" s="586"/>
      <c r="G26" s="586"/>
      <c r="H26" s="586"/>
      <c r="I26" s="584">
        <f t="shared" si="1"/>
        <v>0</v>
      </c>
      <c r="J26" s="584"/>
      <c r="K26" s="584">
        <f t="shared" si="0"/>
        <v>0</v>
      </c>
    </row>
    <row r="27" spans="1:11" ht="25.5">
      <c r="A27" s="581" t="s">
        <v>627</v>
      </c>
      <c r="B27" s="585" t="s">
        <v>628</v>
      </c>
      <c r="C27" s="586">
        <f>SUM(C26+C23+C15+C9)</f>
        <v>372824203</v>
      </c>
      <c r="D27" s="586"/>
      <c r="E27" s="586">
        <f>SUM(E26+E23+E15+E9)</f>
        <v>387636960</v>
      </c>
      <c r="F27" s="586">
        <f>SUM(F26+F23+F15+F9)</f>
        <v>33167000</v>
      </c>
      <c r="G27" s="586"/>
      <c r="H27" s="586">
        <f>SUM(H26+H23+H15+H9)</f>
        <v>32708929</v>
      </c>
      <c r="I27" s="587">
        <f t="shared" si="1"/>
        <v>405991203</v>
      </c>
      <c r="J27" s="587">
        <f>SUM(J23,J15,J9)</f>
        <v>0</v>
      </c>
      <c r="K27" s="587">
        <f t="shared" si="0"/>
        <v>420345889</v>
      </c>
    </row>
    <row r="28" spans="1:11" ht="15">
      <c r="A28" s="581" t="s">
        <v>629</v>
      </c>
      <c r="B28" s="582" t="s">
        <v>630</v>
      </c>
      <c r="C28" s="583"/>
      <c r="D28" s="583"/>
      <c r="E28" s="583"/>
      <c r="F28" s="583">
        <v>420304</v>
      </c>
      <c r="G28" s="583"/>
      <c r="H28" s="583">
        <v>389361</v>
      </c>
      <c r="I28" s="584">
        <f t="shared" si="1"/>
        <v>420304</v>
      </c>
      <c r="J28" s="584"/>
      <c r="K28" s="584">
        <f t="shared" si="0"/>
        <v>389361</v>
      </c>
    </row>
    <row r="29" spans="1:11" ht="15">
      <c r="A29" s="581" t="s">
        <v>631</v>
      </c>
      <c r="B29" s="582" t="s">
        <v>632</v>
      </c>
      <c r="C29" s="583"/>
      <c r="D29" s="583"/>
      <c r="E29" s="583"/>
      <c r="F29" s="583"/>
      <c r="G29" s="583"/>
      <c r="H29" s="583"/>
      <c r="I29" s="584">
        <f t="shared" si="1"/>
        <v>0</v>
      </c>
      <c r="J29" s="584"/>
      <c r="K29" s="584">
        <f t="shared" si="0"/>
        <v>0</v>
      </c>
    </row>
    <row r="30" spans="1:11" ht="13.5" customHeight="1">
      <c r="A30" s="581" t="s">
        <v>633</v>
      </c>
      <c r="B30" s="582" t="s">
        <v>634</v>
      </c>
      <c r="C30" s="583"/>
      <c r="D30" s="583"/>
      <c r="E30" s="583"/>
      <c r="F30" s="583"/>
      <c r="G30" s="583"/>
      <c r="H30" s="583"/>
      <c r="I30" s="584">
        <f t="shared" si="1"/>
        <v>0</v>
      </c>
      <c r="J30" s="584"/>
      <c r="K30" s="584">
        <f t="shared" si="0"/>
        <v>0</v>
      </c>
    </row>
    <row r="31" spans="1:11" ht="15">
      <c r="A31" s="589" t="s">
        <v>635</v>
      </c>
      <c r="B31" s="582" t="s">
        <v>636</v>
      </c>
      <c r="C31" s="590"/>
      <c r="D31" s="590"/>
      <c r="E31" s="590"/>
      <c r="F31" s="590"/>
      <c r="G31" s="590"/>
      <c r="H31" s="590"/>
      <c r="I31" s="584">
        <f t="shared" si="1"/>
        <v>0</v>
      </c>
      <c r="J31" s="591"/>
      <c r="K31" s="584">
        <f t="shared" si="0"/>
        <v>0</v>
      </c>
    </row>
    <row r="32" spans="1:11" ht="15">
      <c r="A32" s="581" t="s">
        <v>637</v>
      </c>
      <c r="B32" s="582" t="s">
        <v>638</v>
      </c>
      <c r="C32" s="583"/>
      <c r="D32" s="583"/>
      <c r="E32" s="583"/>
      <c r="F32" s="583"/>
      <c r="G32" s="583"/>
      <c r="H32" s="583"/>
      <c r="I32" s="584">
        <f t="shared" si="1"/>
        <v>0</v>
      </c>
      <c r="J32" s="584"/>
      <c r="K32" s="584">
        <f t="shared" si="0"/>
        <v>0</v>
      </c>
    </row>
    <row r="33" spans="1:11" ht="15.75">
      <c r="A33" s="581" t="s">
        <v>639</v>
      </c>
      <c r="B33" s="585" t="s">
        <v>640</v>
      </c>
      <c r="C33" s="586">
        <f>SUM(C28:C32)</f>
        <v>0</v>
      </c>
      <c r="D33" s="586"/>
      <c r="E33" s="586">
        <f>SUM(E28:E32)</f>
        <v>0</v>
      </c>
      <c r="F33" s="586">
        <f>SUM(F28:F32)</f>
        <v>420304</v>
      </c>
      <c r="G33" s="586"/>
      <c r="H33" s="586">
        <f>SUM(H28:H32)</f>
        <v>389361</v>
      </c>
      <c r="I33" s="584">
        <f t="shared" si="1"/>
        <v>420304</v>
      </c>
      <c r="J33" s="584"/>
      <c r="K33" s="584">
        <f t="shared" si="0"/>
        <v>389361</v>
      </c>
    </row>
    <row r="34" spans="1:11" ht="15">
      <c r="A34" s="581" t="s">
        <v>641</v>
      </c>
      <c r="B34" s="582" t="s">
        <v>642</v>
      </c>
      <c r="C34" s="583"/>
      <c r="D34" s="583"/>
      <c r="E34" s="583"/>
      <c r="F34" s="583"/>
      <c r="G34" s="583"/>
      <c r="H34" s="583"/>
      <c r="I34" s="584">
        <f t="shared" si="1"/>
        <v>0</v>
      </c>
      <c r="J34" s="584"/>
      <c r="K34" s="584">
        <f t="shared" si="0"/>
        <v>0</v>
      </c>
    </row>
    <row r="35" spans="1:11" ht="25.5">
      <c r="A35" s="581" t="s">
        <v>643</v>
      </c>
      <c r="B35" s="582" t="s">
        <v>644</v>
      </c>
      <c r="C35" s="583"/>
      <c r="D35" s="583"/>
      <c r="E35" s="583">
        <v>0</v>
      </c>
      <c r="F35" s="583"/>
      <c r="G35" s="583"/>
      <c r="H35" s="583"/>
      <c r="I35" s="584">
        <f t="shared" si="1"/>
        <v>0</v>
      </c>
      <c r="J35" s="584"/>
      <c r="K35" s="584">
        <f t="shared" si="0"/>
        <v>0</v>
      </c>
    </row>
    <row r="36" spans="1:11" s="593" customFormat="1" ht="15.75">
      <c r="A36" s="581" t="s">
        <v>645</v>
      </c>
      <c r="B36" s="585" t="s">
        <v>646</v>
      </c>
      <c r="C36" s="586">
        <f>SUM(C34:C35)</f>
        <v>0</v>
      </c>
      <c r="D36" s="586"/>
      <c r="E36" s="586">
        <f>SUM(E34:E35)</f>
        <v>0</v>
      </c>
      <c r="F36" s="586">
        <f>SUM(F34:F35)</f>
        <v>0</v>
      </c>
      <c r="G36" s="586"/>
      <c r="H36" s="586">
        <f>SUM(H34:H35)</f>
        <v>0</v>
      </c>
      <c r="I36" s="587">
        <f t="shared" si="1"/>
        <v>0</v>
      </c>
      <c r="J36" s="587"/>
      <c r="K36" s="587">
        <f t="shared" si="0"/>
        <v>0</v>
      </c>
    </row>
    <row r="37" spans="1:11" ht="25.5">
      <c r="A37" s="581" t="s">
        <v>647</v>
      </c>
      <c r="B37" s="585" t="s">
        <v>648</v>
      </c>
      <c r="C37" s="586">
        <f>C33+C36</f>
        <v>0</v>
      </c>
      <c r="D37" s="586"/>
      <c r="E37" s="586">
        <f>E33+E36</f>
        <v>0</v>
      </c>
      <c r="F37" s="586">
        <f>F33+F36</f>
        <v>420304</v>
      </c>
      <c r="G37" s="586"/>
      <c r="H37" s="586">
        <f>H33+H36</f>
        <v>389361</v>
      </c>
      <c r="I37" s="587">
        <f t="shared" si="1"/>
        <v>420304</v>
      </c>
      <c r="J37" s="587">
        <f>J33+J36</f>
        <v>0</v>
      </c>
      <c r="K37" s="587">
        <f t="shared" si="0"/>
        <v>389361</v>
      </c>
    </row>
    <row r="38" spans="1:11" ht="15">
      <c r="A38" s="581" t="s">
        <v>649</v>
      </c>
      <c r="B38" s="582" t="s">
        <v>650</v>
      </c>
      <c r="C38" s="583"/>
      <c r="D38" s="583"/>
      <c r="E38" s="583"/>
      <c r="F38" s="583"/>
      <c r="G38" s="583"/>
      <c r="H38" s="583"/>
      <c r="I38" s="584">
        <f t="shared" si="1"/>
        <v>0</v>
      </c>
      <c r="J38" s="584"/>
      <c r="K38" s="584">
        <f t="shared" si="0"/>
        <v>0</v>
      </c>
    </row>
    <row r="39" spans="1:11" ht="15">
      <c r="A39" s="581" t="s">
        <v>651</v>
      </c>
      <c r="B39" s="582" t="s">
        <v>652</v>
      </c>
      <c r="C39" s="583">
        <v>197830</v>
      </c>
      <c r="D39" s="583"/>
      <c r="E39" s="583">
        <v>16095</v>
      </c>
      <c r="F39" s="583">
        <v>2450</v>
      </c>
      <c r="G39" s="583"/>
      <c r="H39" s="583">
        <v>4105</v>
      </c>
      <c r="I39" s="584">
        <f t="shared" si="1"/>
        <v>200280</v>
      </c>
      <c r="J39" s="584"/>
      <c r="K39" s="584">
        <f t="shared" si="0"/>
        <v>20200</v>
      </c>
    </row>
    <row r="40" spans="1:11" ht="15">
      <c r="A40" s="581" t="s">
        <v>653</v>
      </c>
      <c r="B40" s="582" t="s">
        <v>654</v>
      </c>
      <c r="C40" s="583">
        <v>11060927</v>
      </c>
      <c r="D40" s="583"/>
      <c r="E40" s="583">
        <v>9832344</v>
      </c>
      <c r="F40" s="583">
        <v>559766</v>
      </c>
      <c r="G40" s="583"/>
      <c r="H40" s="583">
        <v>3306242</v>
      </c>
      <c r="I40" s="584">
        <f t="shared" si="1"/>
        <v>11620693</v>
      </c>
      <c r="J40" s="584"/>
      <c r="K40" s="584">
        <f t="shared" si="0"/>
        <v>13138586</v>
      </c>
    </row>
    <row r="41" spans="1:11" ht="15">
      <c r="A41" s="581" t="s">
        <v>655</v>
      </c>
      <c r="B41" s="582" t="s">
        <v>656</v>
      </c>
      <c r="C41" s="583"/>
      <c r="D41" s="583"/>
      <c r="E41" s="583"/>
      <c r="F41" s="583"/>
      <c r="G41" s="583"/>
      <c r="H41" s="583"/>
      <c r="I41" s="584">
        <f t="shared" si="1"/>
        <v>0</v>
      </c>
      <c r="J41" s="584"/>
      <c r="K41" s="584">
        <f t="shared" si="0"/>
        <v>0</v>
      </c>
    </row>
    <row r="42" spans="1:11" ht="15.75">
      <c r="A42" s="581" t="s">
        <v>657</v>
      </c>
      <c r="B42" s="594" t="s">
        <v>658</v>
      </c>
      <c r="C42" s="586">
        <f>SUM(C39:C41)</f>
        <v>11258757</v>
      </c>
      <c r="D42" s="586"/>
      <c r="E42" s="586">
        <f>SUM(E39:E41)</f>
        <v>9848439</v>
      </c>
      <c r="F42" s="586">
        <f>SUM(F39:F41)</f>
        <v>562216</v>
      </c>
      <c r="G42" s="586"/>
      <c r="H42" s="586">
        <f>SUM(H39:H41)</f>
        <v>3310347</v>
      </c>
      <c r="I42" s="587">
        <f t="shared" si="1"/>
        <v>11820973</v>
      </c>
      <c r="J42" s="587">
        <f>SUM(J39:J41)</f>
        <v>0</v>
      </c>
      <c r="K42" s="587">
        <f t="shared" si="0"/>
        <v>13158786</v>
      </c>
    </row>
    <row r="43" spans="1:11" ht="15">
      <c r="A43" s="582" t="s">
        <v>659</v>
      </c>
      <c r="B43" s="582" t="s">
        <v>660</v>
      </c>
      <c r="C43" s="583"/>
      <c r="D43" s="583"/>
      <c r="E43" s="583"/>
      <c r="F43" s="583"/>
      <c r="G43" s="583"/>
      <c r="H43" s="583"/>
      <c r="I43" s="584">
        <f t="shared" si="1"/>
        <v>0</v>
      </c>
      <c r="J43" s="584"/>
      <c r="K43" s="584">
        <f t="shared" si="0"/>
        <v>0</v>
      </c>
    </row>
    <row r="44" spans="1:11" ht="15">
      <c r="A44" s="582" t="s">
        <v>661</v>
      </c>
      <c r="B44" s="582" t="s">
        <v>662</v>
      </c>
      <c r="C44" s="583"/>
      <c r="D44" s="583"/>
      <c r="E44" s="583"/>
      <c r="F44" s="583"/>
      <c r="G44" s="583"/>
      <c r="H44" s="583"/>
      <c r="I44" s="584">
        <f t="shared" si="1"/>
        <v>0</v>
      </c>
      <c r="J44" s="584"/>
      <c r="K44" s="584">
        <f t="shared" si="0"/>
        <v>0</v>
      </c>
    </row>
    <row r="45" spans="1:11" ht="15">
      <c r="A45" s="582" t="s">
        <v>663</v>
      </c>
      <c r="B45" s="582" t="s">
        <v>664</v>
      </c>
      <c r="C45" s="583">
        <v>320117</v>
      </c>
      <c r="D45" s="583"/>
      <c r="E45" s="583">
        <v>311059</v>
      </c>
      <c r="F45" s="583"/>
      <c r="G45" s="583"/>
      <c r="H45" s="583"/>
      <c r="I45" s="584">
        <f t="shared" si="1"/>
        <v>320117</v>
      </c>
      <c r="J45" s="584"/>
      <c r="K45" s="584">
        <f t="shared" si="0"/>
        <v>311059</v>
      </c>
    </row>
    <row r="46" spans="1:11" ht="15">
      <c r="A46" s="582" t="s">
        <v>665</v>
      </c>
      <c r="B46" s="582" t="s">
        <v>666</v>
      </c>
      <c r="C46" s="583">
        <v>1248936</v>
      </c>
      <c r="D46" s="583"/>
      <c r="E46" s="583">
        <v>295381</v>
      </c>
      <c r="F46" s="583">
        <v>97600</v>
      </c>
      <c r="G46" s="583"/>
      <c r="H46" s="583">
        <v>303267</v>
      </c>
      <c r="I46" s="584">
        <f t="shared" si="1"/>
        <v>1346536</v>
      </c>
      <c r="J46" s="584"/>
      <c r="K46" s="584">
        <f t="shared" si="0"/>
        <v>598648</v>
      </c>
    </row>
    <row r="47" spans="1:11" ht="15">
      <c r="A47" s="582" t="s">
        <v>667</v>
      </c>
      <c r="B47" s="582" t="s">
        <v>668</v>
      </c>
      <c r="C47" s="583"/>
      <c r="D47" s="583"/>
      <c r="E47" s="583"/>
      <c r="F47" s="583"/>
      <c r="G47" s="583"/>
      <c r="H47" s="583"/>
      <c r="I47" s="584">
        <f t="shared" si="1"/>
        <v>0</v>
      </c>
      <c r="J47" s="584"/>
      <c r="K47" s="584">
        <f t="shared" si="0"/>
        <v>0</v>
      </c>
    </row>
    <row r="48" spans="1:11" ht="15">
      <c r="A48" s="582" t="s">
        <v>669</v>
      </c>
      <c r="B48" s="582" t="s">
        <v>670</v>
      </c>
      <c r="C48" s="583">
        <v>26000</v>
      </c>
      <c r="D48" s="583">
        <v>0</v>
      </c>
      <c r="E48" s="583">
        <v>0</v>
      </c>
      <c r="F48" s="583"/>
      <c r="G48" s="583"/>
      <c r="H48" s="583"/>
      <c r="I48" s="584">
        <f t="shared" si="1"/>
        <v>26000</v>
      </c>
      <c r="J48" s="584"/>
      <c r="K48" s="584">
        <f t="shared" si="0"/>
        <v>0</v>
      </c>
    </row>
    <row r="49" spans="1:11" ht="15">
      <c r="A49" s="582" t="s">
        <v>671</v>
      </c>
      <c r="B49" s="582" t="s">
        <v>672</v>
      </c>
      <c r="C49" s="583">
        <v>0</v>
      </c>
      <c r="D49" s="583"/>
      <c r="E49" s="583">
        <v>0</v>
      </c>
      <c r="F49" s="583"/>
      <c r="G49" s="583"/>
      <c r="H49" s="583"/>
      <c r="I49" s="584">
        <f t="shared" si="1"/>
        <v>0</v>
      </c>
      <c r="J49" s="584"/>
      <c r="K49" s="584">
        <f t="shared" si="0"/>
        <v>0</v>
      </c>
    </row>
    <row r="50" spans="1:11" ht="15">
      <c r="A50" s="582" t="s">
        <v>673</v>
      </c>
      <c r="B50" s="582" t="s">
        <v>674</v>
      </c>
      <c r="C50" s="583"/>
      <c r="D50" s="583"/>
      <c r="E50" s="583"/>
      <c r="F50" s="583"/>
      <c r="G50" s="583"/>
      <c r="H50" s="583"/>
      <c r="I50" s="584">
        <f t="shared" si="1"/>
        <v>0</v>
      </c>
      <c r="J50" s="584"/>
      <c r="K50" s="584">
        <f t="shared" si="0"/>
        <v>0</v>
      </c>
    </row>
    <row r="51" spans="1:11" ht="15.75">
      <c r="A51" s="585" t="s">
        <v>675</v>
      </c>
      <c r="B51" s="585" t="s">
        <v>676</v>
      </c>
      <c r="C51" s="586">
        <f>SUM(C43:C50)</f>
        <v>1595053</v>
      </c>
      <c r="D51" s="586"/>
      <c r="E51" s="586">
        <f>SUM(E43:E50)</f>
        <v>606440</v>
      </c>
      <c r="F51" s="586">
        <f>SUM(F43:F50)</f>
        <v>97600</v>
      </c>
      <c r="G51" s="586"/>
      <c r="H51" s="586">
        <f>SUM(H43:H50)</f>
        <v>303267</v>
      </c>
      <c r="I51" s="587">
        <f t="shared" si="1"/>
        <v>1692653</v>
      </c>
      <c r="J51" s="587"/>
      <c r="K51" s="587">
        <f t="shared" si="0"/>
        <v>909707</v>
      </c>
    </row>
    <row r="52" spans="1:11" ht="15">
      <c r="A52" s="582" t="s">
        <v>677</v>
      </c>
      <c r="B52" s="582" t="s">
        <v>678</v>
      </c>
      <c r="C52" s="583">
        <v>635000</v>
      </c>
      <c r="D52" s="583"/>
      <c r="E52" s="583"/>
      <c r="F52" s="583"/>
      <c r="G52" s="583"/>
      <c r="H52" s="583"/>
      <c r="I52" s="584">
        <f t="shared" si="1"/>
        <v>635000</v>
      </c>
      <c r="J52" s="584"/>
      <c r="K52" s="584">
        <f t="shared" si="0"/>
        <v>0</v>
      </c>
    </row>
    <row r="53" spans="1:11" ht="15">
      <c r="A53" s="582" t="s">
        <v>679</v>
      </c>
      <c r="B53" s="582" t="s">
        <v>680</v>
      </c>
      <c r="C53" s="583"/>
      <c r="D53" s="583"/>
      <c r="E53" s="583"/>
      <c r="F53" s="583"/>
      <c r="G53" s="583"/>
      <c r="H53" s="583"/>
      <c r="I53" s="584">
        <f t="shared" si="1"/>
        <v>0</v>
      </c>
      <c r="J53" s="584"/>
      <c r="K53" s="584">
        <f t="shared" si="0"/>
        <v>0</v>
      </c>
    </row>
    <row r="54" spans="1:11" ht="15">
      <c r="A54" s="582" t="s">
        <v>681</v>
      </c>
      <c r="B54" s="582" t="s">
        <v>682</v>
      </c>
      <c r="C54" s="583"/>
      <c r="D54" s="583"/>
      <c r="E54" s="583"/>
      <c r="F54" s="583"/>
      <c r="G54" s="583"/>
      <c r="H54" s="583"/>
      <c r="I54" s="584">
        <f t="shared" si="1"/>
        <v>0</v>
      </c>
      <c r="J54" s="584"/>
      <c r="K54" s="584">
        <f t="shared" si="0"/>
        <v>0</v>
      </c>
    </row>
    <row r="55" spans="1:11" ht="15">
      <c r="A55" s="588" t="s">
        <v>683</v>
      </c>
      <c r="B55" s="588" t="s">
        <v>684</v>
      </c>
      <c r="C55" s="583">
        <v>0</v>
      </c>
      <c r="D55" s="583"/>
      <c r="E55" s="583"/>
      <c r="F55" s="583"/>
      <c r="G55" s="583"/>
      <c r="H55" s="583"/>
      <c r="I55" s="584">
        <f t="shared" si="1"/>
        <v>0</v>
      </c>
      <c r="J55" s="584"/>
      <c r="K55" s="584">
        <f t="shared" si="0"/>
        <v>0</v>
      </c>
    </row>
    <row r="56" spans="1:11" ht="15">
      <c r="A56" s="588" t="s">
        <v>685</v>
      </c>
      <c r="B56" s="588" t="s">
        <v>686</v>
      </c>
      <c r="C56" s="583"/>
      <c r="D56" s="583"/>
      <c r="E56" s="583"/>
      <c r="F56" s="583"/>
      <c r="G56" s="583"/>
      <c r="H56" s="583"/>
      <c r="I56" s="584">
        <f t="shared" si="1"/>
        <v>0</v>
      </c>
      <c r="J56" s="584"/>
      <c r="K56" s="584">
        <f t="shared" si="0"/>
        <v>0</v>
      </c>
    </row>
    <row r="57" spans="1:11" ht="15">
      <c r="A57" s="588" t="s">
        <v>687</v>
      </c>
      <c r="B57" s="588" t="s">
        <v>688</v>
      </c>
      <c r="C57" s="583">
        <v>0</v>
      </c>
      <c r="D57" s="583"/>
      <c r="E57" s="583">
        <v>0</v>
      </c>
      <c r="F57" s="583"/>
      <c r="G57" s="583"/>
      <c r="H57" s="583"/>
      <c r="I57" s="584">
        <f t="shared" si="1"/>
        <v>0</v>
      </c>
      <c r="J57" s="584"/>
      <c r="K57" s="584">
        <f t="shared" si="0"/>
        <v>0</v>
      </c>
    </row>
    <row r="58" spans="1:11" ht="15">
      <c r="A58" s="588" t="s">
        <v>689</v>
      </c>
      <c r="B58" s="588" t="s">
        <v>690</v>
      </c>
      <c r="C58" s="583">
        <v>0</v>
      </c>
      <c r="D58" s="583"/>
      <c r="E58" s="583">
        <v>0</v>
      </c>
      <c r="F58" s="583"/>
      <c r="G58" s="583"/>
      <c r="H58" s="583"/>
      <c r="I58" s="584">
        <f t="shared" si="1"/>
        <v>0</v>
      </c>
      <c r="J58" s="584"/>
      <c r="K58" s="584">
        <f t="shared" si="0"/>
        <v>0</v>
      </c>
    </row>
    <row r="59" spans="1:11" ht="15">
      <c r="A59" s="588" t="s">
        <v>691</v>
      </c>
      <c r="B59" s="588" t="s">
        <v>692</v>
      </c>
      <c r="C59" s="583"/>
      <c r="D59" s="583"/>
      <c r="E59" s="583"/>
      <c r="F59" s="583"/>
      <c r="G59" s="583"/>
      <c r="H59" s="583"/>
      <c r="I59" s="584">
        <f t="shared" si="1"/>
        <v>0</v>
      </c>
      <c r="J59" s="584"/>
      <c r="K59" s="584">
        <f t="shared" si="0"/>
        <v>0</v>
      </c>
    </row>
    <row r="60" spans="1:11" ht="15.75">
      <c r="A60" s="582" t="s">
        <v>693</v>
      </c>
      <c r="B60" s="585" t="s">
        <v>694</v>
      </c>
      <c r="C60" s="586">
        <f>SUM(C52:C59)</f>
        <v>635000</v>
      </c>
      <c r="D60" s="586"/>
      <c r="E60" s="586">
        <f>SUM(E52:E59)</f>
        <v>0</v>
      </c>
      <c r="F60" s="586">
        <f>SUM(F52:F59)</f>
        <v>0</v>
      </c>
      <c r="G60" s="586"/>
      <c r="H60" s="586">
        <f>SUM(H52:H59)</f>
        <v>0</v>
      </c>
      <c r="I60" s="587">
        <f t="shared" si="1"/>
        <v>635000</v>
      </c>
      <c r="J60" s="587"/>
      <c r="K60" s="587">
        <f t="shared" si="0"/>
        <v>0</v>
      </c>
    </row>
    <row r="61" spans="1:11" ht="15">
      <c r="A61" s="582" t="s">
        <v>695</v>
      </c>
      <c r="B61" s="582" t="s">
        <v>696</v>
      </c>
      <c r="C61" s="583">
        <v>107699</v>
      </c>
      <c r="D61" s="583"/>
      <c r="E61" s="583">
        <v>45850</v>
      </c>
      <c r="F61" s="583">
        <v>0</v>
      </c>
      <c r="G61" s="583"/>
      <c r="H61" s="583"/>
      <c r="I61" s="584">
        <f t="shared" si="1"/>
        <v>107699</v>
      </c>
      <c r="J61" s="584"/>
      <c r="K61" s="584">
        <f t="shared" si="0"/>
        <v>45850</v>
      </c>
    </row>
    <row r="62" spans="1:11" ht="15">
      <c r="A62" s="582" t="s">
        <v>697</v>
      </c>
      <c r="B62" s="582" t="s">
        <v>698</v>
      </c>
      <c r="C62" s="583"/>
      <c r="D62" s="583"/>
      <c r="E62" s="583"/>
      <c r="F62" s="583"/>
      <c r="G62" s="583"/>
      <c r="H62" s="583"/>
      <c r="I62" s="584">
        <f t="shared" si="1"/>
        <v>0</v>
      </c>
      <c r="J62" s="584"/>
      <c r="K62" s="584">
        <f t="shared" si="0"/>
        <v>0</v>
      </c>
    </row>
    <row r="63" spans="1:11" ht="15">
      <c r="A63" s="582" t="s">
        <v>699</v>
      </c>
      <c r="B63" s="582" t="s">
        <v>700</v>
      </c>
      <c r="C63" s="583"/>
      <c r="D63" s="583"/>
      <c r="E63" s="583"/>
      <c r="F63" s="583"/>
      <c r="G63" s="583"/>
      <c r="H63" s="583"/>
      <c r="I63" s="584">
        <f t="shared" si="1"/>
        <v>0</v>
      </c>
      <c r="J63" s="584"/>
      <c r="K63" s="584">
        <f t="shared" si="0"/>
        <v>0</v>
      </c>
    </row>
    <row r="64" spans="1:11" ht="15">
      <c r="A64" s="582" t="s">
        <v>701</v>
      </c>
      <c r="B64" s="582" t="s">
        <v>702</v>
      </c>
      <c r="C64" s="583">
        <v>0</v>
      </c>
      <c r="D64" s="583"/>
      <c r="E64" s="583">
        <v>0</v>
      </c>
      <c r="F64" s="583"/>
      <c r="G64" s="583"/>
      <c r="H64" s="583"/>
      <c r="I64" s="584">
        <f t="shared" si="1"/>
        <v>0</v>
      </c>
      <c r="J64" s="584"/>
      <c r="K64" s="584">
        <f t="shared" si="0"/>
        <v>0</v>
      </c>
    </row>
    <row r="65" spans="1:11" ht="15">
      <c r="A65" s="582" t="s">
        <v>703</v>
      </c>
      <c r="B65" s="582" t="s">
        <v>704</v>
      </c>
      <c r="C65" s="583"/>
      <c r="D65" s="583"/>
      <c r="E65" s="583"/>
      <c r="F65" s="583"/>
      <c r="G65" s="583"/>
      <c r="H65" s="583"/>
      <c r="I65" s="584">
        <f t="shared" si="1"/>
        <v>0</v>
      </c>
      <c r="J65" s="584"/>
      <c r="K65" s="584">
        <f t="shared" si="0"/>
        <v>0</v>
      </c>
    </row>
    <row r="66" spans="1:11" ht="15">
      <c r="A66" s="582" t="s">
        <v>705</v>
      </c>
      <c r="B66" s="588" t="s">
        <v>706</v>
      </c>
      <c r="C66" s="583"/>
      <c r="D66" s="583"/>
      <c r="E66" s="583"/>
      <c r="F66" s="583"/>
      <c r="G66" s="583"/>
      <c r="H66" s="583"/>
      <c r="I66" s="584">
        <f t="shared" si="1"/>
        <v>0</v>
      </c>
      <c r="J66" s="584"/>
      <c r="K66" s="584">
        <f t="shared" si="0"/>
        <v>0</v>
      </c>
    </row>
    <row r="67" spans="1:11" ht="15">
      <c r="A67" s="582" t="s">
        <v>707</v>
      </c>
      <c r="B67" s="582" t="s">
        <v>708</v>
      </c>
      <c r="C67" s="583"/>
      <c r="D67" s="583"/>
      <c r="E67" s="583"/>
      <c r="F67" s="583"/>
      <c r="G67" s="583"/>
      <c r="H67" s="583"/>
      <c r="I67" s="584">
        <f t="shared" si="1"/>
        <v>0</v>
      </c>
      <c r="J67" s="584"/>
      <c r="K67" s="584">
        <f t="shared" si="0"/>
        <v>0</v>
      </c>
    </row>
    <row r="68" spans="1:11" ht="15.75">
      <c r="A68" s="582" t="s">
        <v>709</v>
      </c>
      <c r="B68" s="585" t="s">
        <v>710</v>
      </c>
      <c r="C68" s="586">
        <f>SUM(C61:C67)</f>
        <v>107699</v>
      </c>
      <c r="D68" s="586"/>
      <c r="E68" s="586">
        <f>SUM(E61:E67)</f>
        <v>45850</v>
      </c>
      <c r="F68" s="586">
        <f>SUM(F61:F67)</f>
        <v>0</v>
      </c>
      <c r="G68" s="586"/>
      <c r="H68" s="586">
        <f>SUM(H61:H67)</f>
        <v>0</v>
      </c>
      <c r="I68" s="587">
        <f t="shared" si="1"/>
        <v>107699</v>
      </c>
      <c r="J68" s="587"/>
      <c r="K68" s="587">
        <f t="shared" si="0"/>
        <v>45850</v>
      </c>
    </row>
    <row r="69" spans="1:11" ht="15.75">
      <c r="A69" s="582" t="s">
        <v>711</v>
      </c>
      <c r="B69" s="585" t="s">
        <v>712</v>
      </c>
      <c r="C69" s="586">
        <f>C51+C60+C68</f>
        <v>2337752</v>
      </c>
      <c r="D69" s="586"/>
      <c r="E69" s="586">
        <f>E51+E60+E68</f>
        <v>652290</v>
      </c>
      <c r="F69" s="586">
        <f>F51+F60+F68</f>
        <v>97600</v>
      </c>
      <c r="G69" s="586"/>
      <c r="H69" s="586">
        <f>H51+H60+H68</f>
        <v>303267</v>
      </c>
      <c r="I69" s="587">
        <f t="shared" si="1"/>
        <v>2435352</v>
      </c>
      <c r="J69" s="587">
        <f>J51+J60+J68</f>
        <v>0</v>
      </c>
      <c r="K69" s="587">
        <f t="shared" si="0"/>
        <v>955557</v>
      </c>
    </row>
    <row r="70" spans="1:11" ht="15.75">
      <c r="A70" s="582" t="s">
        <v>713</v>
      </c>
      <c r="B70" s="585" t="s">
        <v>714</v>
      </c>
      <c r="C70" s="586"/>
      <c r="D70" s="586"/>
      <c r="E70" s="586">
        <v>547674</v>
      </c>
      <c r="F70" s="586">
        <v>469021</v>
      </c>
      <c r="G70" s="586"/>
      <c r="H70" s="586">
        <v>59339</v>
      </c>
      <c r="I70" s="584">
        <f t="shared" si="1"/>
        <v>469021</v>
      </c>
      <c r="J70" s="587"/>
      <c r="K70" s="584">
        <f t="shared" si="0"/>
        <v>607013</v>
      </c>
    </row>
    <row r="71" spans="1:11" ht="15">
      <c r="A71" s="582" t="s">
        <v>715</v>
      </c>
      <c r="B71" s="582" t="s">
        <v>716</v>
      </c>
      <c r="C71" s="583"/>
      <c r="D71" s="583"/>
      <c r="E71" s="583"/>
      <c r="F71" s="583"/>
      <c r="G71" s="583"/>
      <c r="H71" s="583"/>
      <c r="I71" s="584">
        <f t="shared" si="1"/>
        <v>0</v>
      </c>
      <c r="J71" s="584"/>
      <c r="K71" s="584">
        <f aca="true" t="shared" si="2" ref="K71:K119">SUM(E71+H71)</f>
        <v>0</v>
      </c>
    </row>
    <row r="72" spans="1:11" ht="15">
      <c r="A72" s="582" t="s">
        <v>717</v>
      </c>
      <c r="B72" s="582" t="s">
        <v>718</v>
      </c>
      <c r="C72" s="583"/>
      <c r="D72" s="583"/>
      <c r="E72" s="583"/>
      <c r="F72" s="583"/>
      <c r="G72" s="583"/>
      <c r="H72" s="583"/>
      <c r="I72" s="584">
        <f aca="true" t="shared" si="3" ref="I72:I119">SUM(C72+F72)</f>
        <v>0</v>
      </c>
      <c r="J72" s="584"/>
      <c r="K72" s="584">
        <f t="shared" si="2"/>
        <v>0</v>
      </c>
    </row>
    <row r="73" spans="1:11" ht="15">
      <c r="A73" s="582" t="s">
        <v>719</v>
      </c>
      <c r="B73" s="582" t="s">
        <v>720</v>
      </c>
      <c r="C73" s="583"/>
      <c r="D73" s="583"/>
      <c r="E73" s="583"/>
      <c r="F73" s="583"/>
      <c r="G73" s="583"/>
      <c r="H73" s="583"/>
      <c r="I73" s="584">
        <f t="shared" si="3"/>
        <v>0</v>
      </c>
      <c r="J73" s="584"/>
      <c r="K73" s="584">
        <f t="shared" si="2"/>
        <v>0</v>
      </c>
    </row>
    <row r="74" spans="1:11" ht="15.75">
      <c r="A74" s="582" t="s">
        <v>721</v>
      </c>
      <c r="B74" s="585" t="s">
        <v>722</v>
      </c>
      <c r="C74" s="586">
        <f>SUM(C71:C73)</f>
        <v>0</v>
      </c>
      <c r="D74" s="586"/>
      <c r="E74" s="586">
        <f>SUM(E71:E73)</f>
        <v>0</v>
      </c>
      <c r="F74" s="586">
        <f>SUM(F71:F73)</f>
        <v>0</v>
      </c>
      <c r="G74" s="586"/>
      <c r="H74" s="586">
        <f>SUM(H71:H73)</f>
        <v>0</v>
      </c>
      <c r="I74" s="587">
        <f t="shared" si="3"/>
        <v>0</v>
      </c>
      <c r="J74" s="587">
        <f>SUM(J71:J73)</f>
        <v>0</v>
      </c>
      <c r="K74" s="587">
        <f t="shared" si="2"/>
        <v>0</v>
      </c>
    </row>
    <row r="75" spans="1:11" ht="30" customHeight="1">
      <c r="A75" s="861" t="s">
        <v>723</v>
      </c>
      <c r="B75" s="861"/>
      <c r="C75" s="595">
        <f>C27+C37+C42+C69+C70+C74</f>
        <v>386420712</v>
      </c>
      <c r="D75" s="595"/>
      <c r="E75" s="595">
        <f>E27+E37+E42+E69+E70+E74</f>
        <v>398685363</v>
      </c>
      <c r="F75" s="595">
        <f>F27+F37+F42+F69+F70+F74</f>
        <v>34716141</v>
      </c>
      <c r="G75" s="595"/>
      <c r="H75" s="595">
        <f>H27+H37+H42+H69+H70+H74</f>
        <v>36771243</v>
      </c>
      <c r="I75" s="595">
        <f t="shared" si="3"/>
        <v>421136853</v>
      </c>
      <c r="J75" s="595">
        <f>J27+J37+J42+J69+J70+J74</f>
        <v>0</v>
      </c>
      <c r="K75" s="595">
        <f t="shared" si="2"/>
        <v>435456606</v>
      </c>
    </row>
    <row r="76" spans="1:11" ht="13.5" customHeight="1">
      <c r="A76" s="862" t="s">
        <v>724</v>
      </c>
      <c r="B76" s="862"/>
      <c r="C76" s="596"/>
      <c r="D76" s="596"/>
      <c r="E76" s="596"/>
      <c r="F76" s="597"/>
      <c r="G76" s="597"/>
      <c r="H76" s="597"/>
      <c r="I76" s="598">
        <f t="shared" si="3"/>
        <v>0</v>
      </c>
      <c r="J76" s="598"/>
      <c r="K76" s="598">
        <f t="shared" si="2"/>
        <v>0</v>
      </c>
    </row>
    <row r="77" spans="1:11" ht="15">
      <c r="A77" s="582" t="s">
        <v>725</v>
      </c>
      <c r="B77" s="582" t="s">
        <v>726</v>
      </c>
      <c r="C77" s="583">
        <v>494342000</v>
      </c>
      <c r="D77" s="583"/>
      <c r="E77" s="583">
        <v>494342000</v>
      </c>
      <c r="F77" s="583">
        <v>42132000</v>
      </c>
      <c r="G77" s="583"/>
      <c r="H77" s="583">
        <v>42132000</v>
      </c>
      <c r="I77" s="584">
        <f t="shared" si="3"/>
        <v>536474000</v>
      </c>
      <c r="J77" s="584"/>
      <c r="K77" s="584">
        <f t="shared" si="2"/>
        <v>536474000</v>
      </c>
    </row>
    <row r="78" spans="1:11" ht="15">
      <c r="A78" s="582" t="s">
        <v>727</v>
      </c>
      <c r="B78" s="582" t="s">
        <v>728</v>
      </c>
      <c r="C78" s="583"/>
      <c r="D78" s="583"/>
      <c r="E78" s="583">
        <v>118156</v>
      </c>
      <c r="F78" s="583"/>
      <c r="G78" s="583"/>
      <c r="H78" s="583"/>
      <c r="I78" s="584">
        <f t="shared" si="3"/>
        <v>0</v>
      </c>
      <c r="J78" s="584"/>
      <c r="K78" s="584">
        <f t="shared" si="2"/>
        <v>118156</v>
      </c>
    </row>
    <row r="79" spans="1:11" ht="15">
      <c r="A79" s="582" t="s">
        <v>729</v>
      </c>
      <c r="B79" s="582" t="s">
        <v>730</v>
      </c>
      <c r="C79" s="583">
        <v>10235000</v>
      </c>
      <c r="D79" s="583"/>
      <c r="E79" s="583">
        <v>10235000</v>
      </c>
      <c r="F79" s="583">
        <v>613271</v>
      </c>
      <c r="G79" s="583"/>
      <c r="H79" s="583">
        <v>613271</v>
      </c>
      <c r="I79" s="584">
        <f t="shared" si="3"/>
        <v>10848271</v>
      </c>
      <c r="J79" s="584"/>
      <c r="K79" s="584">
        <f t="shared" si="2"/>
        <v>10848271</v>
      </c>
    </row>
    <row r="80" spans="1:11" ht="15">
      <c r="A80" s="582" t="s">
        <v>731</v>
      </c>
      <c r="B80" s="582" t="s">
        <v>732</v>
      </c>
      <c r="C80" s="583">
        <v>-148803000</v>
      </c>
      <c r="D80" s="583"/>
      <c r="E80" s="583">
        <v>-154506143</v>
      </c>
      <c r="F80" s="583">
        <v>-10364547</v>
      </c>
      <c r="G80" s="583"/>
      <c r="H80" s="583">
        <v>-10977272</v>
      </c>
      <c r="I80" s="584">
        <f t="shared" si="3"/>
        <v>-159167547</v>
      </c>
      <c r="J80" s="584"/>
      <c r="K80" s="584">
        <f t="shared" si="2"/>
        <v>-165483415</v>
      </c>
    </row>
    <row r="81" spans="1:11" ht="15">
      <c r="A81" s="582" t="s">
        <v>733</v>
      </c>
      <c r="B81" s="582" t="s">
        <v>734</v>
      </c>
      <c r="C81" s="583"/>
      <c r="D81" s="583"/>
      <c r="E81" s="583"/>
      <c r="F81" s="583"/>
      <c r="G81" s="583"/>
      <c r="H81" s="583"/>
      <c r="I81" s="584">
        <f t="shared" si="3"/>
        <v>0</v>
      </c>
      <c r="J81" s="584"/>
      <c r="K81" s="584">
        <f t="shared" si="2"/>
        <v>0</v>
      </c>
    </row>
    <row r="82" spans="1:11" ht="15">
      <c r="A82" s="582" t="s">
        <v>735</v>
      </c>
      <c r="B82" s="582" t="s">
        <v>736</v>
      </c>
      <c r="C82" s="583">
        <v>-5703143</v>
      </c>
      <c r="D82" s="583"/>
      <c r="E82" s="583">
        <v>12104631</v>
      </c>
      <c r="F82" s="583">
        <v>-612725</v>
      </c>
      <c r="G82" s="583"/>
      <c r="H82" s="583">
        <v>2689828</v>
      </c>
      <c r="I82" s="584">
        <f t="shared" si="3"/>
        <v>-6315868</v>
      </c>
      <c r="J82" s="584"/>
      <c r="K82" s="584">
        <f t="shared" si="2"/>
        <v>14794459</v>
      </c>
    </row>
    <row r="83" spans="1:11" ht="15.75">
      <c r="A83" s="582" t="s">
        <v>737</v>
      </c>
      <c r="B83" s="585" t="s">
        <v>738</v>
      </c>
      <c r="C83" s="586">
        <f>SUM(C77:C82)</f>
        <v>350070857</v>
      </c>
      <c r="D83" s="586"/>
      <c r="E83" s="586">
        <f>SUM(E77:E82)</f>
        <v>362293644</v>
      </c>
      <c r="F83" s="586">
        <f>SUM(F77:F82)</f>
        <v>31767999</v>
      </c>
      <c r="G83" s="586"/>
      <c r="H83" s="586">
        <f>SUM(H77:H82)</f>
        <v>34457827</v>
      </c>
      <c r="I83" s="587">
        <f t="shared" si="3"/>
        <v>381838856</v>
      </c>
      <c r="J83" s="587"/>
      <c r="K83" s="587">
        <f t="shared" si="2"/>
        <v>396751471</v>
      </c>
    </row>
    <row r="84" spans="1:11" ht="15">
      <c r="A84" s="588" t="s">
        <v>739</v>
      </c>
      <c r="B84" s="588" t="s">
        <v>740</v>
      </c>
      <c r="C84" s="583"/>
      <c r="D84" s="583"/>
      <c r="E84" s="583"/>
      <c r="F84" s="583"/>
      <c r="G84" s="583"/>
      <c r="H84" s="583"/>
      <c r="I84" s="584">
        <f t="shared" si="3"/>
        <v>0</v>
      </c>
      <c r="J84" s="584"/>
      <c r="K84" s="584">
        <f t="shared" si="2"/>
        <v>0</v>
      </c>
    </row>
    <row r="85" spans="1:11" ht="15">
      <c r="A85" s="588" t="s">
        <v>741</v>
      </c>
      <c r="B85" s="588" t="s">
        <v>742</v>
      </c>
      <c r="C85" s="583"/>
      <c r="D85" s="583"/>
      <c r="E85" s="583"/>
      <c r="F85" s="583"/>
      <c r="G85" s="583"/>
      <c r="H85" s="583"/>
      <c r="I85" s="584">
        <f t="shared" si="3"/>
        <v>0</v>
      </c>
      <c r="J85" s="584"/>
      <c r="K85" s="584">
        <f t="shared" si="2"/>
        <v>0</v>
      </c>
    </row>
    <row r="86" spans="1:11" ht="15">
      <c r="A86" s="588" t="s">
        <v>743</v>
      </c>
      <c r="B86" s="588" t="s">
        <v>744</v>
      </c>
      <c r="C86" s="583">
        <v>457000</v>
      </c>
      <c r="D86" s="583"/>
      <c r="E86" s="583"/>
      <c r="F86" s="583"/>
      <c r="G86" s="583"/>
      <c r="H86" s="583"/>
      <c r="I86" s="584">
        <f t="shared" si="3"/>
        <v>457000</v>
      </c>
      <c r="J86" s="584"/>
      <c r="K86" s="584">
        <f t="shared" si="2"/>
        <v>0</v>
      </c>
    </row>
    <row r="87" spans="1:11" ht="15">
      <c r="A87" s="588" t="s">
        <v>745</v>
      </c>
      <c r="B87" s="588" t="s">
        <v>746</v>
      </c>
      <c r="C87" s="583"/>
      <c r="D87" s="583"/>
      <c r="E87" s="583"/>
      <c r="F87" s="583"/>
      <c r="G87" s="583"/>
      <c r="H87" s="583"/>
      <c r="I87" s="584">
        <f t="shared" si="3"/>
        <v>0</v>
      </c>
      <c r="J87" s="584"/>
      <c r="K87" s="584">
        <f t="shared" si="2"/>
        <v>0</v>
      </c>
    </row>
    <row r="88" spans="1:11" ht="15">
      <c r="A88" s="588" t="s">
        <v>747</v>
      </c>
      <c r="B88" s="588" t="s">
        <v>748</v>
      </c>
      <c r="C88" s="583"/>
      <c r="D88" s="583"/>
      <c r="E88" s="583"/>
      <c r="F88" s="583"/>
      <c r="G88" s="583"/>
      <c r="H88" s="583"/>
      <c r="I88" s="584">
        <f t="shared" si="3"/>
        <v>0</v>
      </c>
      <c r="J88" s="584"/>
      <c r="K88" s="584">
        <f t="shared" si="2"/>
        <v>0</v>
      </c>
    </row>
    <row r="89" spans="1:11" ht="15">
      <c r="A89" s="588" t="s">
        <v>749</v>
      </c>
      <c r="B89" s="588" t="s">
        <v>750</v>
      </c>
      <c r="C89" s="583"/>
      <c r="D89" s="583"/>
      <c r="E89" s="583"/>
      <c r="F89" s="583"/>
      <c r="G89" s="583"/>
      <c r="H89" s="583"/>
      <c r="I89" s="584">
        <f t="shared" si="3"/>
        <v>0</v>
      </c>
      <c r="J89" s="584"/>
      <c r="K89" s="584">
        <f t="shared" si="2"/>
        <v>0</v>
      </c>
    </row>
    <row r="90" spans="1:11" ht="15">
      <c r="A90" s="588" t="s">
        <v>751</v>
      </c>
      <c r="B90" s="588" t="s">
        <v>752</v>
      </c>
      <c r="C90" s="583"/>
      <c r="D90" s="583"/>
      <c r="E90" s="583"/>
      <c r="F90" s="583"/>
      <c r="G90" s="583"/>
      <c r="H90" s="583"/>
      <c r="I90" s="584">
        <f t="shared" si="3"/>
        <v>0</v>
      </c>
      <c r="J90" s="584"/>
      <c r="K90" s="584">
        <f t="shared" si="2"/>
        <v>0</v>
      </c>
    </row>
    <row r="91" spans="1:11" ht="15">
      <c r="A91" s="588" t="s">
        <v>753</v>
      </c>
      <c r="B91" s="588" t="s">
        <v>754</v>
      </c>
      <c r="C91" s="599"/>
      <c r="D91" s="599"/>
      <c r="E91" s="599"/>
      <c r="F91" s="599"/>
      <c r="G91" s="599"/>
      <c r="H91" s="599"/>
      <c r="I91" s="584">
        <f t="shared" si="3"/>
        <v>0</v>
      </c>
      <c r="J91" s="584"/>
      <c r="K91" s="584">
        <f t="shared" si="2"/>
        <v>0</v>
      </c>
    </row>
    <row r="92" spans="1:11" ht="15">
      <c r="A92" s="588" t="s">
        <v>755</v>
      </c>
      <c r="B92" s="588" t="s">
        <v>756</v>
      </c>
      <c r="C92" s="583">
        <v>1584903</v>
      </c>
      <c r="D92" s="583"/>
      <c r="E92" s="583">
        <v>1487589</v>
      </c>
      <c r="F92" s="583"/>
      <c r="G92" s="583"/>
      <c r="H92" s="583"/>
      <c r="I92" s="584">
        <f t="shared" si="3"/>
        <v>1584903</v>
      </c>
      <c r="J92" s="584"/>
      <c r="K92" s="584">
        <f t="shared" si="2"/>
        <v>1487589</v>
      </c>
    </row>
    <row r="93" spans="1:11" ht="15.75">
      <c r="A93" s="582" t="s">
        <v>757</v>
      </c>
      <c r="B93" s="585" t="s">
        <v>758</v>
      </c>
      <c r="C93" s="586">
        <f>SUM(C84:C92)</f>
        <v>2041903</v>
      </c>
      <c r="D93" s="586"/>
      <c r="E93" s="586">
        <f>SUM(E84:E92)</f>
        <v>1487589</v>
      </c>
      <c r="F93" s="586">
        <f>SUM(F84:F92)</f>
        <v>0</v>
      </c>
      <c r="G93" s="586"/>
      <c r="H93" s="586">
        <f>SUM(H84:H92)</f>
        <v>0</v>
      </c>
      <c r="I93" s="587">
        <f t="shared" si="3"/>
        <v>2041903</v>
      </c>
      <c r="J93" s="587"/>
      <c r="K93" s="587">
        <f t="shared" si="2"/>
        <v>1487589</v>
      </c>
    </row>
    <row r="94" spans="1:11" ht="15">
      <c r="A94" s="588" t="s">
        <v>759</v>
      </c>
      <c r="B94" s="588" t="s">
        <v>760</v>
      </c>
      <c r="C94" s="583"/>
      <c r="D94" s="583"/>
      <c r="E94" s="583"/>
      <c r="F94" s="583"/>
      <c r="G94" s="583"/>
      <c r="H94" s="583"/>
      <c r="I94" s="584">
        <f t="shared" si="3"/>
        <v>0</v>
      </c>
      <c r="J94" s="584"/>
      <c r="K94" s="584">
        <f t="shared" si="2"/>
        <v>0</v>
      </c>
    </row>
    <row r="95" spans="1:11" ht="15">
      <c r="A95" s="588" t="s">
        <v>761</v>
      </c>
      <c r="B95" s="588" t="s">
        <v>762</v>
      </c>
      <c r="C95" s="583"/>
      <c r="D95" s="583"/>
      <c r="E95" s="583"/>
      <c r="F95" s="583"/>
      <c r="G95" s="583"/>
      <c r="H95" s="583"/>
      <c r="I95" s="584">
        <f t="shared" si="3"/>
        <v>0</v>
      </c>
      <c r="J95" s="584"/>
      <c r="K95" s="584">
        <f t="shared" si="2"/>
        <v>0</v>
      </c>
    </row>
    <row r="96" spans="1:11" ht="15">
      <c r="A96" s="588" t="s">
        <v>763</v>
      </c>
      <c r="B96" s="588" t="s">
        <v>764</v>
      </c>
      <c r="C96" s="583"/>
      <c r="D96" s="583"/>
      <c r="E96" s="583"/>
      <c r="F96" s="583"/>
      <c r="G96" s="583"/>
      <c r="H96" s="583"/>
      <c r="I96" s="584">
        <f t="shared" si="3"/>
        <v>0</v>
      </c>
      <c r="J96" s="584"/>
      <c r="K96" s="584">
        <f t="shared" si="2"/>
        <v>0</v>
      </c>
    </row>
    <row r="97" spans="1:11" ht="15">
      <c r="A97" s="588" t="s">
        <v>765</v>
      </c>
      <c r="B97" s="588" t="s">
        <v>766</v>
      </c>
      <c r="C97" s="583"/>
      <c r="D97" s="583"/>
      <c r="E97" s="583"/>
      <c r="F97" s="583"/>
      <c r="G97" s="583"/>
      <c r="H97" s="583"/>
      <c r="I97" s="584">
        <f t="shared" si="3"/>
        <v>0</v>
      </c>
      <c r="J97" s="584"/>
      <c r="K97" s="584">
        <f t="shared" si="2"/>
        <v>0</v>
      </c>
    </row>
    <row r="98" spans="1:11" ht="15">
      <c r="A98" s="588" t="s">
        <v>767</v>
      </c>
      <c r="B98" s="588" t="s">
        <v>768</v>
      </c>
      <c r="C98" s="583"/>
      <c r="D98" s="583"/>
      <c r="E98" s="583"/>
      <c r="F98" s="583"/>
      <c r="G98" s="583"/>
      <c r="H98" s="583"/>
      <c r="I98" s="584">
        <f t="shared" si="3"/>
        <v>0</v>
      </c>
      <c r="J98" s="584"/>
      <c r="K98" s="584">
        <f t="shared" si="2"/>
        <v>0</v>
      </c>
    </row>
    <row r="99" spans="1:11" ht="15">
      <c r="A99" s="588" t="s">
        <v>769</v>
      </c>
      <c r="B99" s="588" t="s">
        <v>770</v>
      </c>
      <c r="C99" s="583"/>
      <c r="D99" s="583"/>
      <c r="E99" s="583"/>
      <c r="F99" s="583"/>
      <c r="G99" s="583"/>
      <c r="H99" s="583"/>
      <c r="I99" s="584">
        <f t="shared" si="3"/>
        <v>0</v>
      </c>
      <c r="J99" s="584"/>
      <c r="K99" s="584">
        <f t="shared" si="2"/>
        <v>0</v>
      </c>
    </row>
    <row r="100" spans="1:11" ht="15">
      <c r="A100" s="588" t="s">
        <v>771</v>
      </c>
      <c r="B100" s="588" t="s">
        <v>772</v>
      </c>
      <c r="C100" s="583"/>
      <c r="D100" s="583"/>
      <c r="E100" s="583"/>
      <c r="F100" s="583"/>
      <c r="G100" s="583"/>
      <c r="H100" s="583"/>
      <c r="I100" s="584">
        <f t="shared" si="3"/>
        <v>0</v>
      </c>
      <c r="J100" s="584"/>
      <c r="K100" s="584">
        <f t="shared" si="2"/>
        <v>0</v>
      </c>
    </row>
    <row r="101" spans="1:11" ht="15">
      <c r="A101" s="588" t="s">
        <v>773</v>
      </c>
      <c r="B101" s="588" t="s">
        <v>774</v>
      </c>
      <c r="C101" s="599"/>
      <c r="D101" s="599"/>
      <c r="E101" s="599"/>
      <c r="F101" s="599"/>
      <c r="G101" s="599"/>
      <c r="H101" s="599"/>
      <c r="I101" s="584">
        <f t="shared" si="3"/>
        <v>0</v>
      </c>
      <c r="J101" s="584"/>
      <c r="K101" s="584">
        <f t="shared" si="2"/>
        <v>0</v>
      </c>
    </row>
    <row r="102" spans="1:11" ht="15">
      <c r="A102" s="588" t="s">
        <v>775</v>
      </c>
      <c r="B102" s="588" t="s">
        <v>776</v>
      </c>
      <c r="C102" s="583">
        <v>0</v>
      </c>
      <c r="D102" s="583"/>
      <c r="E102" s="583">
        <v>0</v>
      </c>
      <c r="F102" s="583"/>
      <c r="G102" s="583"/>
      <c r="H102" s="583"/>
      <c r="I102" s="584">
        <f t="shared" si="3"/>
        <v>0</v>
      </c>
      <c r="J102" s="584"/>
      <c r="K102" s="584">
        <f t="shared" si="2"/>
        <v>0</v>
      </c>
    </row>
    <row r="103" spans="1:11" ht="15.75">
      <c r="A103" s="588" t="s">
        <v>777</v>
      </c>
      <c r="B103" s="600" t="s">
        <v>778</v>
      </c>
      <c r="C103" s="586">
        <f>SUM(C94:C102)</f>
        <v>0</v>
      </c>
      <c r="D103" s="586"/>
      <c r="E103" s="586">
        <f>SUM(E94:E102)</f>
        <v>0</v>
      </c>
      <c r="F103" s="586">
        <f>SUM(F94:F102)</f>
        <v>0</v>
      </c>
      <c r="G103" s="586"/>
      <c r="H103" s="586">
        <f>SUM(H94:H102)</f>
        <v>0</v>
      </c>
      <c r="I103" s="587">
        <f t="shared" si="3"/>
        <v>0</v>
      </c>
      <c r="J103" s="587"/>
      <c r="K103" s="587">
        <f t="shared" si="2"/>
        <v>0</v>
      </c>
    </row>
    <row r="104" spans="1:11" ht="15">
      <c r="A104" s="582" t="s">
        <v>779</v>
      </c>
      <c r="B104" s="582" t="s">
        <v>780</v>
      </c>
      <c r="C104" s="583">
        <v>220711</v>
      </c>
      <c r="D104" s="583"/>
      <c r="E104" s="583">
        <v>857176</v>
      </c>
      <c r="F104" s="583"/>
      <c r="G104" s="583"/>
      <c r="H104" s="583"/>
      <c r="I104" s="584">
        <f t="shared" si="3"/>
        <v>220711</v>
      </c>
      <c r="J104" s="584"/>
      <c r="K104" s="584">
        <f t="shared" si="2"/>
        <v>857176</v>
      </c>
    </row>
    <row r="105" spans="1:11" ht="15">
      <c r="A105" s="588" t="s">
        <v>781</v>
      </c>
      <c r="B105" s="588" t="s">
        <v>782</v>
      </c>
      <c r="C105" s="583"/>
      <c r="D105" s="583"/>
      <c r="E105" s="583"/>
      <c r="F105" s="583"/>
      <c r="G105" s="583"/>
      <c r="H105" s="583"/>
      <c r="I105" s="584">
        <f t="shared" si="3"/>
        <v>0</v>
      </c>
      <c r="J105" s="584"/>
      <c r="K105" s="584">
        <f t="shared" si="2"/>
        <v>0</v>
      </c>
    </row>
    <row r="106" spans="1:11" ht="15">
      <c r="A106" s="582" t="s">
        <v>783</v>
      </c>
      <c r="B106" s="582" t="s">
        <v>784</v>
      </c>
      <c r="C106" s="583"/>
      <c r="D106" s="583"/>
      <c r="E106" s="583"/>
      <c r="F106" s="583"/>
      <c r="G106" s="583"/>
      <c r="H106" s="583"/>
      <c r="I106" s="584">
        <f t="shared" si="3"/>
        <v>0</v>
      </c>
      <c r="J106" s="584"/>
      <c r="K106" s="584">
        <f t="shared" si="2"/>
        <v>0</v>
      </c>
    </row>
    <row r="107" spans="1:11" ht="15">
      <c r="A107" s="582" t="s">
        <v>785</v>
      </c>
      <c r="B107" s="582" t="s">
        <v>786</v>
      </c>
      <c r="C107" s="583"/>
      <c r="D107" s="583"/>
      <c r="E107" s="583"/>
      <c r="F107" s="583"/>
      <c r="G107" s="583"/>
      <c r="H107" s="583"/>
      <c r="I107" s="584">
        <f t="shared" si="3"/>
        <v>0</v>
      </c>
      <c r="J107" s="584"/>
      <c r="K107" s="584">
        <f t="shared" si="2"/>
        <v>0</v>
      </c>
    </row>
    <row r="108" spans="1:11" ht="15">
      <c r="A108" s="588" t="s">
        <v>787</v>
      </c>
      <c r="B108" s="588" t="s">
        <v>788</v>
      </c>
      <c r="C108" s="583"/>
      <c r="D108" s="583"/>
      <c r="E108" s="583"/>
      <c r="F108" s="583"/>
      <c r="G108" s="583"/>
      <c r="H108" s="583"/>
      <c r="I108" s="584">
        <f t="shared" si="3"/>
        <v>0</v>
      </c>
      <c r="J108" s="584"/>
      <c r="K108" s="584">
        <f t="shared" si="2"/>
        <v>0</v>
      </c>
    </row>
    <row r="109" spans="1:11" ht="15">
      <c r="A109" s="588" t="s">
        <v>789</v>
      </c>
      <c r="B109" s="588" t="s">
        <v>790</v>
      </c>
      <c r="C109" s="583"/>
      <c r="D109" s="583"/>
      <c r="E109" s="583"/>
      <c r="F109" s="583"/>
      <c r="G109" s="583"/>
      <c r="H109" s="583"/>
      <c r="I109" s="584">
        <f t="shared" si="3"/>
        <v>0</v>
      </c>
      <c r="J109" s="584"/>
      <c r="K109" s="584">
        <f t="shared" si="2"/>
        <v>0</v>
      </c>
    </row>
    <row r="110" spans="1:11" ht="15">
      <c r="A110" s="588" t="s">
        <v>791</v>
      </c>
      <c r="B110" s="588" t="s">
        <v>792</v>
      </c>
      <c r="C110" s="583">
        <v>0</v>
      </c>
      <c r="D110" s="583"/>
      <c r="E110" s="583">
        <v>0</v>
      </c>
      <c r="F110" s="583"/>
      <c r="G110" s="583"/>
      <c r="H110" s="583"/>
      <c r="I110" s="584">
        <f t="shared" si="3"/>
        <v>0</v>
      </c>
      <c r="J110" s="584"/>
      <c r="K110" s="584">
        <f t="shared" si="2"/>
        <v>0</v>
      </c>
    </row>
    <row r="111" spans="1:11" ht="15.75">
      <c r="A111" s="588" t="s">
        <v>793</v>
      </c>
      <c r="B111" s="585" t="s">
        <v>794</v>
      </c>
      <c r="C111" s="586">
        <f>SUM(C104:C110)</f>
        <v>220711</v>
      </c>
      <c r="D111" s="586"/>
      <c r="E111" s="586">
        <f>SUM(E104:E110)</f>
        <v>857176</v>
      </c>
      <c r="F111" s="586">
        <f>SUM(F104:F110)</f>
        <v>0</v>
      </c>
      <c r="G111" s="586"/>
      <c r="H111" s="586">
        <f>SUM(H104:H110)</f>
        <v>0</v>
      </c>
      <c r="I111" s="587">
        <f t="shared" si="3"/>
        <v>220711</v>
      </c>
      <c r="J111" s="587"/>
      <c r="K111" s="587">
        <f t="shared" si="2"/>
        <v>857176</v>
      </c>
    </row>
    <row r="112" spans="1:11" ht="15.75">
      <c r="A112" s="588" t="s">
        <v>795</v>
      </c>
      <c r="B112" s="585" t="s">
        <v>796</v>
      </c>
      <c r="C112" s="586">
        <f>C93+C111+C103</f>
        <v>2262614</v>
      </c>
      <c r="D112" s="586"/>
      <c r="E112" s="586">
        <f>E93+E111+E103</f>
        <v>2344765</v>
      </c>
      <c r="F112" s="586">
        <f>F93+F111+G103</f>
        <v>0</v>
      </c>
      <c r="G112" s="586"/>
      <c r="H112" s="586">
        <v>0</v>
      </c>
      <c r="I112" s="587">
        <f t="shared" si="3"/>
        <v>2262614</v>
      </c>
      <c r="J112" s="587"/>
      <c r="K112" s="587">
        <f t="shared" si="2"/>
        <v>2344765</v>
      </c>
    </row>
    <row r="113" spans="1:11" ht="15.75">
      <c r="A113" s="588" t="s">
        <v>797</v>
      </c>
      <c r="B113" s="585" t="s">
        <v>798</v>
      </c>
      <c r="C113" s="586"/>
      <c r="D113" s="586"/>
      <c r="E113" s="586"/>
      <c r="F113" s="586"/>
      <c r="G113" s="586"/>
      <c r="H113" s="586"/>
      <c r="I113" s="584">
        <f t="shared" si="3"/>
        <v>0</v>
      </c>
      <c r="J113" s="587"/>
      <c r="K113" s="584">
        <f t="shared" si="2"/>
        <v>0</v>
      </c>
    </row>
    <row r="114" spans="1:11" ht="15.75">
      <c r="A114" s="588" t="s">
        <v>799</v>
      </c>
      <c r="B114" s="585" t="s">
        <v>800</v>
      </c>
      <c r="C114" s="586"/>
      <c r="D114" s="586"/>
      <c r="E114" s="586"/>
      <c r="F114" s="586"/>
      <c r="G114" s="586"/>
      <c r="H114" s="586"/>
      <c r="I114" s="584">
        <f t="shared" si="3"/>
        <v>0</v>
      </c>
      <c r="J114" s="587"/>
      <c r="K114" s="584">
        <f t="shared" si="2"/>
        <v>0</v>
      </c>
    </row>
    <row r="115" spans="1:11" ht="15">
      <c r="A115" s="588" t="s">
        <v>801</v>
      </c>
      <c r="B115" s="582" t="s">
        <v>802</v>
      </c>
      <c r="C115" s="583"/>
      <c r="D115" s="583"/>
      <c r="E115" s="583"/>
      <c r="F115" s="583"/>
      <c r="G115" s="583"/>
      <c r="H115" s="583"/>
      <c r="I115" s="584">
        <f t="shared" si="3"/>
        <v>0</v>
      </c>
      <c r="J115" s="584"/>
      <c r="K115" s="584">
        <f t="shared" si="2"/>
        <v>0</v>
      </c>
    </row>
    <row r="116" spans="1:11" ht="15">
      <c r="A116" s="588" t="s">
        <v>803</v>
      </c>
      <c r="B116" s="582" t="s">
        <v>804</v>
      </c>
      <c r="C116" s="583">
        <v>1258523</v>
      </c>
      <c r="D116" s="583"/>
      <c r="E116" s="583">
        <v>1218236</v>
      </c>
      <c r="F116" s="583">
        <v>2948142</v>
      </c>
      <c r="G116" s="583"/>
      <c r="H116" s="583">
        <v>2313416</v>
      </c>
      <c r="I116" s="584">
        <f t="shared" si="3"/>
        <v>4206665</v>
      </c>
      <c r="J116" s="584"/>
      <c r="K116" s="584">
        <f t="shared" si="2"/>
        <v>3531652</v>
      </c>
    </row>
    <row r="117" spans="1:11" ht="15">
      <c r="A117" s="588" t="s">
        <v>805</v>
      </c>
      <c r="B117" s="582" t="s">
        <v>806</v>
      </c>
      <c r="C117" s="583">
        <v>32828718</v>
      </c>
      <c r="D117" s="583"/>
      <c r="E117" s="583">
        <v>32828718</v>
      </c>
      <c r="F117" s="583"/>
      <c r="G117" s="583"/>
      <c r="H117" s="583"/>
      <c r="I117" s="584">
        <f t="shared" si="3"/>
        <v>32828718</v>
      </c>
      <c r="J117" s="584"/>
      <c r="K117" s="584">
        <f t="shared" si="2"/>
        <v>32828718</v>
      </c>
    </row>
    <row r="118" spans="1:11" ht="15.75">
      <c r="A118" s="588" t="s">
        <v>807</v>
      </c>
      <c r="B118" s="585" t="s">
        <v>808</v>
      </c>
      <c r="C118" s="586">
        <f>SUM(C115:C117)</f>
        <v>34087241</v>
      </c>
      <c r="D118" s="586"/>
      <c r="E118" s="586">
        <f>SUM(E115:E117)</f>
        <v>34046954</v>
      </c>
      <c r="F118" s="586">
        <f>SUM(F115:F117)</f>
        <v>2948142</v>
      </c>
      <c r="G118" s="586"/>
      <c r="H118" s="586">
        <f>SUM(H115:H117)</f>
        <v>2313416</v>
      </c>
      <c r="I118" s="586">
        <f t="shared" si="3"/>
        <v>37035383</v>
      </c>
      <c r="J118" s="587"/>
      <c r="K118" s="587">
        <f t="shared" si="2"/>
        <v>36360370</v>
      </c>
    </row>
    <row r="119" spans="1:11" ht="30" customHeight="1">
      <c r="A119" s="595" t="s">
        <v>809</v>
      </c>
      <c r="B119" s="595"/>
      <c r="C119" s="595">
        <f>C83+C112+C113+C114+C118</f>
        <v>386420712</v>
      </c>
      <c r="D119" s="595"/>
      <c r="E119" s="595">
        <f>E83+E112+E113+E114+E118</f>
        <v>398685363</v>
      </c>
      <c r="F119" s="595">
        <f>F83+F112+F113+F114+F118</f>
        <v>34716141</v>
      </c>
      <c r="G119" s="595"/>
      <c r="H119" s="595">
        <f>H83+H112+H113+H114+H118</f>
        <v>36771243</v>
      </c>
      <c r="I119" s="595">
        <f t="shared" si="3"/>
        <v>421136853</v>
      </c>
      <c r="J119" s="595">
        <f>J83+J112+J113+J114+J118</f>
        <v>0</v>
      </c>
      <c r="K119" s="595">
        <f t="shared" si="2"/>
        <v>435456606</v>
      </c>
    </row>
    <row r="120" spans="6:11" ht="12.75">
      <c r="F120" s="601"/>
      <c r="G120" s="601"/>
      <c r="H120" s="601"/>
      <c r="I120" s="601"/>
      <c r="J120" s="601"/>
      <c r="K120" s="601"/>
    </row>
    <row r="121" spans="1:11" ht="12.75">
      <c r="A121" s="602"/>
      <c r="B121" s="602"/>
      <c r="C121" s="602"/>
      <c r="D121" s="602"/>
      <c r="E121" s="602"/>
      <c r="F121" s="601"/>
      <c r="G121" s="601"/>
      <c r="H121" s="601"/>
      <c r="I121" s="601"/>
      <c r="J121" s="601"/>
      <c r="K121" s="601"/>
    </row>
    <row r="122" spans="6:11" ht="12.75">
      <c r="F122" s="601"/>
      <c r="G122" s="601"/>
      <c r="H122" s="601"/>
      <c r="I122" s="601"/>
      <c r="J122" s="601"/>
      <c r="K122" s="601"/>
    </row>
    <row r="123" spans="6:11" ht="12.75">
      <c r="F123" s="601"/>
      <c r="G123" s="601"/>
      <c r="H123" s="601"/>
      <c r="I123" s="601"/>
      <c r="J123" s="601"/>
      <c r="K123" s="601"/>
    </row>
    <row r="124" spans="6:11" ht="12.75">
      <c r="F124" s="601"/>
      <c r="G124" s="601"/>
      <c r="H124" s="601"/>
      <c r="I124" s="601"/>
      <c r="J124" s="601"/>
      <c r="K124" s="601"/>
    </row>
    <row r="125" spans="6:11" ht="12.75">
      <c r="F125" s="601"/>
      <c r="G125" s="601"/>
      <c r="H125" s="601"/>
      <c r="I125" s="601"/>
      <c r="J125" s="601"/>
      <c r="K125" s="601"/>
    </row>
    <row r="126" spans="6:11" ht="12.75">
      <c r="F126" s="601"/>
      <c r="G126" s="601"/>
      <c r="H126" s="601"/>
      <c r="I126" s="601"/>
      <c r="J126" s="601"/>
      <c r="K126" s="601"/>
    </row>
    <row r="127" spans="6:11" ht="12.75">
      <c r="F127" s="601"/>
      <c r="G127" s="601"/>
      <c r="H127" s="601"/>
      <c r="I127" s="601"/>
      <c r="J127" s="601"/>
      <c r="K127" s="601"/>
    </row>
    <row r="128" spans="6:11" ht="12.75">
      <c r="F128" s="601"/>
      <c r="G128" s="601"/>
      <c r="H128" s="601"/>
      <c r="I128" s="601"/>
      <c r="J128" s="601"/>
      <c r="K128" s="601"/>
    </row>
    <row r="129" spans="6:11" ht="12.75">
      <c r="F129" s="601"/>
      <c r="G129" s="601"/>
      <c r="H129" s="601"/>
      <c r="I129" s="601"/>
      <c r="J129" s="601"/>
      <c r="K129" s="601"/>
    </row>
    <row r="130" spans="6:11" ht="12.75">
      <c r="F130" s="601"/>
      <c r="G130" s="601"/>
      <c r="H130" s="601"/>
      <c r="I130" s="601"/>
      <c r="J130" s="601"/>
      <c r="K130" s="601"/>
    </row>
    <row r="131" spans="6:11" ht="12.75">
      <c r="F131" s="601"/>
      <c r="G131" s="601"/>
      <c r="H131" s="601"/>
      <c r="I131" s="601"/>
      <c r="J131" s="601"/>
      <c r="K131" s="601"/>
    </row>
    <row r="132" spans="6:11" ht="12.75">
      <c r="F132" s="601"/>
      <c r="G132" s="601"/>
      <c r="H132" s="601"/>
      <c r="I132" s="601"/>
      <c r="J132" s="601"/>
      <c r="K132" s="601"/>
    </row>
    <row r="133" spans="6:11" ht="12.75">
      <c r="F133" s="601"/>
      <c r="G133" s="601"/>
      <c r="H133" s="601"/>
      <c r="I133" s="601"/>
      <c r="J133" s="601"/>
      <c r="K133" s="601"/>
    </row>
    <row r="134" spans="6:11" ht="12.75">
      <c r="F134" s="601"/>
      <c r="G134" s="601"/>
      <c r="H134" s="601"/>
      <c r="I134" s="601"/>
      <c r="J134" s="601"/>
      <c r="K134" s="601"/>
    </row>
    <row r="135" spans="6:11" ht="12.75">
      <c r="F135" s="601"/>
      <c r="G135" s="601"/>
      <c r="H135" s="601"/>
      <c r="I135" s="601"/>
      <c r="J135" s="601"/>
      <c r="K135" s="601"/>
    </row>
    <row r="136" spans="6:11" ht="12.75">
      <c r="F136" s="601"/>
      <c r="G136" s="601"/>
      <c r="H136" s="601"/>
      <c r="I136" s="601"/>
      <c r="J136" s="601"/>
      <c r="K136" s="601"/>
    </row>
    <row r="137" spans="6:11" ht="12.75">
      <c r="F137" s="601"/>
      <c r="G137" s="601"/>
      <c r="H137" s="601"/>
      <c r="I137" s="601"/>
      <c r="J137" s="601"/>
      <c r="K137" s="601"/>
    </row>
    <row r="138" spans="6:11" ht="12.75">
      <c r="F138" s="601"/>
      <c r="G138" s="601"/>
      <c r="H138" s="601"/>
      <c r="I138" s="601"/>
      <c r="J138" s="601"/>
      <c r="K138" s="601"/>
    </row>
    <row r="139" spans="6:11" ht="12.75">
      <c r="F139" s="601"/>
      <c r="G139" s="601"/>
      <c r="H139" s="601"/>
      <c r="I139" s="601"/>
      <c r="J139" s="601"/>
      <c r="K139" s="601"/>
    </row>
    <row r="140" spans="6:11" ht="12.75">
      <c r="F140" s="601"/>
      <c r="G140" s="601"/>
      <c r="H140" s="601"/>
      <c r="I140" s="601"/>
      <c r="J140" s="601"/>
      <c r="K140" s="601"/>
    </row>
    <row r="141" spans="6:11" ht="12.75">
      <c r="F141" s="601"/>
      <c r="G141" s="601"/>
      <c r="H141" s="601"/>
      <c r="I141" s="601"/>
      <c r="J141" s="601"/>
      <c r="K141" s="601"/>
    </row>
    <row r="142" spans="6:11" ht="12.75">
      <c r="F142" s="601"/>
      <c r="G142" s="601"/>
      <c r="H142" s="601"/>
      <c r="I142" s="601"/>
      <c r="J142" s="601"/>
      <c r="K142" s="601"/>
    </row>
    <row r="143" spans="6:11" ht="12.75">
      <c r="F143" s="601"/>
      <c r="G143" s="601"/>
      <c r="H143" s="601"/>
      <c r="I143" s="601"/>
      <c r="J143" s="601"/>
      <c r="K143" s="601"/>
    </row>
    <row r="144" spans="6:11" ht="12.75">
      <c r="F144" s="601"/>
      <c r="G144" s="601"/>
      <c r="H144" s="601"/>
      <c r="I144" s="601"/>
      <c r="J144" s="601"/>
      <c r="K144" s="601"/>
    </row>
    <row r="145" spans="6:11" ht="12.75">
      <c r="F145" s="601"/>
      <c r="G145" s="601"/>
      <c r="H145" s="601"/>
      <c r="I145" s="601"/>
      <c r="J145" s="601"/>
      <c r="K145" s="601"/>
    </row>
    <row r="146" spans="6:11" ht="12.75">
      <c r="F146" s="601"/>
      <c r="G146" s="601"/>
      <c r="H146" s="601"/>
      <c r="I146" s="601"/>
      <c r="J146" s="601"/>
      <c r="K146" s="601"/>
    </row>
    <row r="147" spans="6:11" ht="12.75">
      <c r="F147" s="601"/>
      <c r="G147" s="601"/>
      <c r="H147" s="601"/>
      <c r="I147" s="601"/>
      <c r="J147" s="601"/>
      <c r="K147" s="601"/>
    </row>
    <row r="148" spans="6:11" ht="12.75">
      <c r="F148" s="601"/>
      <c r="G148" s="601"/>
      <c r="H148" s="601"/>
      <c r="I148" s="601"/>
      <c r="J148" s="601"/>
      <c r="K148" s="601"/>
    </row>
    <row r="149" spans="6:11" ht="12.75">
      <c r="F149" s="601"/>
      <c r="G149" s="601"/>
      <c r="H149" s="601"/>
      <c r="I149" s="601"/>
      <c r="J149" s="601"/>
      <c r="K149" s="601"/>
    </row>
    <row r="150" spans="6:11" ht="12.75">
      <c r="F150" s="601"/>
      <c r="G150" s="601"/>
      <c r="H150" s="601"/>
      <c r="I150" s="601"/>
      <c r="J150" s="601"/>
      <c r="K150" s="601"/>
    </row>
    <row r="151" spans="6:11" ht="12.75">
      <c r="F151" s="601"/>
      <c r="G151" s="601"/>
      <c r="H151" s="601"/>
      <c r="I151" s="601"/>
      <c r="J151" s="601"/>
      <c r="K151" s="601"/>
    </row>
    <row r="152" spans="6:11" ht="12.75">
      <c r="F152" s="601"/>
      <c r="G152" s="601"/>
      <c r="H152" s="601"/>
      <c r="I152" s="601"/>
      <c r="J152" s="601"/>
      <c r="K152" s="601"/>
    </row>
    <row r="153" spans="6:11" ht="12.75">
      <c r="F153" s="601"/>
      <c r="G153" s="601"/>
      <c r="H153" s="601"/>
      <c r="I153" s="601"/>
      <c r="J153" s="601"/>
      <c r="K153" s="601"/>
    </row>
    <row r="154" spans="6:11" ht="12.75">
      <c r="F154" s="601"/>
      <c r="G154" s="601"/>
      <c r="H154" s="601"/>
      <c r="I154" s="601"/>
      <c r="J154" s="601"/>
      <c r="K154" s="601"/>
    </row>
    <row r="155" spans="6:11" ht="12.75">
      <c r="F155" s="601"/>
      <c r="G155" s="601"/>
      <c r="H155" s="601"/>
      <c r="I155" s="601"/>
      <c r="J155" s="601"/>
      <c r="K155" s="601"/>
    </row>
    <row r="156" spans="6:11" ht="12.75">
      <c r="F156" s="601"/>
      <c r="G156" s="601"/>
      <c r="H156" s="601"/>
      <c r="I156" s="601"/>
      <c r="J156" s="601"/>
      <c r="K156" s="601"/>
    </row>
    <row r="157" spans="6:11" ht="12.75">
      <c r="F157" s="601"/>
      <c r="G157" s="601"/>
      <c r="H157" s="601"/>
      <c r="I157" s="601"/>
      <c r="J157" s="601"/>
      <c r="K157" s="601"/>
    </row>
    <row r="158" spans="6:11" ht="12.75">
      <c r="F158" s="601"/>
      <c r="G158" s="601"/>
      <c r="H158" s="601"/>
      <c r="I158" s="601"/>
      <c r="J158" s="601"/>
      <c r="K158" s="601"/>
    </row>
    <row r="159" spans="6:11" ht="12.75">
      <c r="F159" s="601"/>
      <c r="G159" s="601"/>
      <c r="H159" s="601"/>
      <c r="I159" s="601"/>
      <c r="J159" s="601"/>
      <c r="K159" s="601"/>
    </row>
    <row r="160" spans="6:11" ht="12.75">
      <c r="F160" s="601"/>
      <c r="G160" s="601"/>
      <c r="H160" s="601"/>
      <c r="I160" s="601"/>
      <c r="J160" s="601"/>
      <c r="K160" s="601"/>
    </row>
    <row r="161" spans="6:11" ht="12.75">
      <c r="F161" s="601"/>
      <c r="G161" s="601"/>
      <c r="H161" s="601"/>
      <c r="I161" s="601"/>
      <c r="J161" s="601"/>
      <c r="K161" s="601"/>
    </row>
    <row r="162" spans="6:11" ht="12.75">
      <c r="F162" s="601"/>
      <c r="G162" s="601"/>
      <c r="H162" s="601"/>
      <c r="I162" s="601"/>
      <c r="J162" s="601"/>
      <c r="K162" s="601"/>
    </row>
    <row r="163" spans="6:11" ht="12.75">
      <c r="F163" s="601"/>
      <c r="G163" s="601"/>
      <c r="H163" s="601"/>
      <c r="I163" s="601"/>
      <c r="J163" s="601"/>
      <c r="K163" s="601"/>
    </row>
    <row r="164" spans="6:11" ht="12.75">
      <c r="F164" s="601"/>
      <c r="G164" s="601"/>
      <c r="H164" s="601"/>
      <c r="I164" s="601"/>
      <c r="J164" s="601"/>
      <c r="K164" s="601"/>
    </row>
    <row r="165" spans="6:11" ht="12.75">
      <c r="F165" s="601"/>
      <c r="G165" s="601"/>
      <c r="H165" s="601"/>
      <c r="I165" s="601"/>
      <c r="J165" s="601"/>
      <c r="K165" s="601"/>
    </row>
    <row r="166" spans="6:11" ht="12.75">
      <c r="F166" s="601"/>
      <c r="G166" s="601"/>
      <c r="H166" s="601"/>
      <c r="I166" s="601"/>
      <c r="J166" s="601"/>
      <c r="K166" s="601"/>
    </row>
    <row r="167" spans="6:11" ht="12.75">
      <c r="F167" s="601"/>
      <c r="G167" s="601"/>
      <c r="H167" s="601"/>
      <c r="I167" s="601"/>
      <c r="J167" s="601"/>
      <c r="K167" s="601"/>
    </row>
    <row r="168" spans="6:11" ht="12.75">
      <c r="F168" s="601"/>
      <c r="G168" s="601"/>
      <c r="H168" s="601"/>
      <c r="I168" s="601"/>
      <c r="J168" s="601"/>
      <c r="K168" s="601"/>
    </row>
    <row r="169" spans="6:11" ht="12.75">
      <c r="F169" s="601"/>
      <c r="G169" s="601"/>
      <c r="H169" s="601"/>
      <c r="I169" s="601"/>
      <c r="J169" s="601"/>
      <c r="K169" s="601"/>
    </row>
    <row r="170" spans="6:11" ht="12.75">
      <c r="F170" s="601"/>
      <c r="G170" s="601"/>
      <c r="H170" s="601"/>
      <c r="I170" s="601"/>
      <c r="J170" s="601"/>
      <c r="K170" s="601"/>
    </row>
    <row r="171" spans="6:11" ht="12.75">
      <c r="F171" s="601"/>
      <c r="G171" s="601"/>
      <c r="H171" s="601"/>
      <c r="I171" s="601"/>
      <c r="J171" s="601"/>
      <c r="K171" s="601"/>
    </row>
    <row r="172" spans="6:11" ht="12.75">
      <c r="F172" s="601"/>
      <c r="G172" s="601"/>
      <c r="H172" s="601"/>
      <c r="I172" s="601"/>
      <c r="J172" s="601"/>
      <c r="K172" s="601"/>
    </row>
    <row r="173" spans="6:11" ht="12.75">
      <c r="F173" s="601"/>
      <c r="G173" s="601"/>
      <c r="H173" s="601"/>
      <c r="I173" s="601"/>
      <c r="J173" s="601"/>
      <c r="K173" s="601"/>
    </row>
    <row r="174" spans="6:11" ht="12.75">
      <c r="F174" s="601"/>
      <c r="G174" s="601"/>
      <c r="H174" s="601"/>
      <c r="I174" s="601"/>
      <c r="J174" s="601"/>
      <c r="K174" s="601"/>
    </row>
    <row r="175" spans="6:11" ht="12.75">
      <c r="F175" s="601"/>
      <c r="G175" s="601"/>
      <c r="H175" s="601"/>
      <c r="I175" s="601"/>
      <c r="J175" s="601"/>
      <c r="K175" s="601"/>
    </row>
    <row r="176" spans="6:11" ht="12.75">
      <c r="F176" s="601"/>
      <c r="G176" s="601"/>
      <c r="H176" s="601"/>
      <c r="I176" s="601"/>
      <c r="J176" s="601"/>
      <c r="K176" s="601"/>
    </row>
    <row r="177" spans="6:11" ht="12.75">
      <c r="F177" s="601"/>
      <c r="G177" s="601"/>
      <c r="H177" s="601"/>
      <c r="I177" s="601"/>
      <c r="J177" s="601"/>
      <c r="K177" s="601"/>
    </row>
    <row r="178" spans="6:11" ht="12.75">
      <c r="F178" s="601"/>
      <c r="G178" s="601"/>
      <c r="H178" s="601"/>
      <c r="I178" s="601"/>
      <c r="J178" s="601"/>
      <c r="K178" s="601"/>
    </row>
    <row r="179" spans="6:11" ht="12.75">
      <c r="F179" s="601"/>
      <c r="G179" s="601"/>
      <c r="H179" s="601"/>
      <c r="I179" s="601"/>
      <c r="J179" s="601"/>
      <c r="K179" s="601"/>
    </row>
    <row r="180" spans="6:11" ht="12.75">
      <c r="F180" s="601"/>
      <c r="G180" s="601"/>
      <c r="H180" s="601"/>
      <c r="I180" s="601"/>
      <c r="J180" s="601"/>
      <c r="K180" s="601"/>
    </row>
    <row r="181" spans="6:11" ht="12.75">
      <c r="F181" s="601"/>
      <c r="G181" s="601"/>
      <c r="H181" s="601"/>
      <c r="I181" s="601"/>
      <c r="J181" s="601"/>
      <c r="K181" s="601"/>
    </row>
    <row r="182" spans="6:11" ht="12.75">
      <c r="F182" s="601"/>
      <c r="G182" s="601"/>
      <c r="H182" s="601"/>
      <c r="I182" s="601"/>
      <c r="J182" s="601"/>
      <c r="K182" s="601"/>
    </row>
    <row r="183" spans="6:11" ht="12.75">
      <c r="F183" s="601"/>
      <c r="G183" s="601"/>
      <c r="H183" s="601"/>
      <c r="I183" s="601"/>
      <c r="J183" s="601"/>
      <c r="K183" s="601"/>
    </row>
    <row r="184" spans="6:11" ht="12.75">
      <c r="F184" s="601"/>
      <c r="G184" s="601"/>
      <c r="H184" s="601"/>
      <c r="I184" s="601"/>
      <c r="J184" s="601"/>
      <c r="K184" s="601"/>
    </row>
    <row r="185" spans="6:11" ht="12.75">
      <c r="F185" s="601"/>
      <c r="G185" s="601"/>
      <c r="H185" s="601"/>
      <c r="I185" s="601"/>
      <c r="J185" s="601"/>
      <c r="K185" s="601"/>
    </row>
    <row r="186" spans="6:11" ht="12.75">
      <c r="F186" s="601"/>
      <c r="G186" s="601"/>
      <c r="H186" s="601"/>
      <c r="I186" s="601"/>
      <c r="J186" s="601"/>
      <c r="K186" s="601"/>
    </row>
    <row r="187" spans="6:11" ht="12.75">
      <c r="F187" s="601"/>
      <c r="G187" s="601"/>
      <c r="H187" s="601"/>
      <c r="I187" s="601"/>
      <c r="J187" s="601"/>
      <c r="K187" s="601"/>
    </row>
    <row r="188" spans="6:11" ht="12.75">
      <c r="F188" s="601"/>
      <c r="G188" s="601"/>
      <c r="H188" s="601"/>
      <c r="I188" s="601"/>
      <c r="J188" s="601"/>
      <c r="K188" s="601"/>
    </row>
    <row r="189" spans="6:11" ht="12.75">
      <c r="F189" s="601"/>
      <c r="G189" s="601"/>
      <c r="H189" s="601"/>
      <c r="I189" s="601"/>
      <c r="J189" s="601"/>
      <c r="K189" s="601"/>
    </row>
    <row r="190" spans="6:11" ht="12.75">
      <c r="F190" s="601"/>
      <c r="G190" s="601"/>
      <c r="H190" s="601"/>
      <c r="I190" s="601"/>
      <c r="J190" s="601"/>
      <c r="K190" s="601"/>
    </row>
    <row r="191" spans="6:11" ht="12.75">
      <c r="F191" s="601"/>
      <c r="G191" s="601"/>
      <c r="H191" s="601"/>
      <c r="I191" s="601"/>
      <c r="J191" s="601"/>
      <c r="K191" s="601"/>
    </row>
    <row r="192" spans="6:11" ht="12.75">
      <c r="F192" s="601"/>
      <c r="G192" s="601"/>
      <c r="H192" s="601"/>
      <c r="I192" s="601"/>
      <c r="J192" s="601"/>
      <c r="K192" s="601"/>
    </row>
  </sheetData>
  <sheetProtection/>
  <mergeCells count="9">
    <mergeCell ref="A5:B5"/>
    <mergeCell ref="A75:B75"/>
    <mergeCell ref="A76:B76"/>
    <mergeCell ref="A2:B2"/>
    <mergeCell ref="A3:A4"/>
    <mergeCell ref="B3:B4"/>
    <mergeCell ref="C3:E3"/>
    <mergeCell ref="F3:H3"/>
    <mergeCell ref="I3:K3"/>
  </mergeCells>
  <printOptions/>
  <pageMargins left="0.25" right="0.29" top="0.94" bottom="0.33" header="0.26" footer="0.17"/>
  <pageSetup fitToWidth="0" fitToHeight="1" horizontalDpi="600" verticalDpi="600" orientation="portrait" paperSize="9" scale="40" r:id="rId1"/>
  <headerFooter alignWithMargins="0">
    <oddHeader>&amp;C&amp;"Arial CE,Félkövér"&amp;12a    5/2017.(IV.28.) számú zárszámadási rendelethez
Zalaszabar KÖzség Önkormányzat  mérlege             
2016.év december 31-én
&amp;R&amp;A
&amp;P.oldal</oddHeader>
  </headerFooter>
  <rowBreaks count="2" manualBreakCount="2">
    <brk id="37" max="13" man="1"/>
    <brk id="7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14"/>
  <sheetViews>
    <sheetView view="pageLayout" zoomScaleSheetLayoutView="75" workbookViewId="0" topLeftCell="D1">
      <selection activeCell="N6" sqref="N6"/>
    </sheetView>
  </sheetViews>
  <sheetFormatPr defaultColWidth="9.00390625" defaultRowHeight="12.75"/>
  <cols>
    <col min="1" max="2" width="6.125" style="570" customWidth="1"/>
    <col min="3" max="3" width="57.375" style="570" customWidth="1"/>
    <col min="4" max="4" width="14.625" style="570" customWidth="1"/>
    <col min="5" max="5" width="9.125" style="570" customWidth="1"/>
    <col min="6" max="6" width="13.125" style="570" customWidth="1"/>
    <col min="7" max="7" width="12.375" style="570" customWidth="1"/>
    <col min="8" max="8" width="8.625" style="570" customWidth="1"/>
    <col min="9" max="9" width="12.875" style="570" customWidth="1"/>
    <col min="10" max="10" width="14.25390625" style="570" customWidth="1"/>
    <col min="11" max="11" width="10.625" style="570" customWidth="1"/>
    <col min="12" max="12" width="13.625" style="570" customWidth="1"/>
    <col min="13" max="16384" width="9.125" style="570" customWidth="1"/>
  </cols>
  <sheetData>
    <row r="1" spans="1:9" ht="12.75" customHeight="1">
      <c r="A1" s="568"/>
      <c r="B1" s="568"/>
      <c r="C1" s="568"/>
      <c r="D1" s="568"/>
      <c r="E1" s="568"/>
      <c r="F1" s="568"/>
      <c r="G1" s="569"/>
      <c r="H1" s="569"/>
      <c r="I1" s="569"/>
    </row>
    <row r="2" spans="1:12" ht="16.5" thickBot="1">
      <c r="A2" s="856"/>
      <c r="B2" s="856"/>
      <c r="C2" s="856"/>
      <c r="D2" s="866"/>
      <c r="E2" s="866"/>
      <c r="F2" s="603"/>
      <c r="G2" s="572"/>
      <c r="H2" s="572"/>
      <c r="I2" s="572"/>
      <c r="J2" s="573"/>
      <c r="K2" s="573"/>
      <c r="L2" s="573" t="s">
        <v>590</v>
      </c>
    </row>
    <row r="3" spans="1:12" ht="30" customHeight="1">
      <c r="A3" s="867" t="s">
        <v>19</v>
      </c>
      <c r="B3" s="869"/>
      <c r="C3" s="871" t="s">
        <v>13</v>
      </c>
      <c r="D3" s="863" t="s">
        <v>810</v>
      </c>
      <c r="E3" s="864"/>
      <c r="F3" s="865"/>
      <c r="G3" s="863" t="s">
        <v>1005</v>
      </c>
      <c r="H3" s="864"/>
      <c r="I3" s="865"/>
      <c r="J3" s="863" t="s">
        <v>11</v>
      </c>
      <c r="K3" s="864"/>
      <c r="L3" s="865"/>
    </row>
    <row r="4" spans="1:12" ht="27" customHeight="1" thickBot="1">
      <c r="A4" s="868"/>
      <c r="B4" s="870"/>
      <c r="C4" s="872"/>
      <c r="D4" s="604" t="s">
        <v>811</v>
      </c>
      <c r="E4" s="605" t="s">
        <v>812</v>
      </c>
      <c r="F4" s="606" t="s">
        <v>813</v>
      </c>
      <c r="G4" s="604" t="s">
        <v>811</v>
      </c>
      <c r="H4" s="605" t="s">
        <v>812</v>
      </c>
      <c r="I4" s="606" t="s">
        <v>813</v>
      </c>
      <c r="J4" s="604" t="s">
        <v>811</v>
      </c>
      <c r="K4" s="605" t="s">
        <v>812</v>
      </c>
      <c r="L4" s="606" t="s">
        <v>813</v>
      </c>
    </row>
    <row r="5" spans="1:12" ht="15">
      <c r="A5" s="607" t="s">
        <v>2</v>
      </c>
      <c r="B5" s="608" t="s">
        <v>114</v>
      </c>
      <c r="C5" s="609" t="s">
        <v>814</v>
      </c>
      <c r="D5" s="610">
        <v>10525692</v>
      </c>
      <c r="E5" s="611"/>
      <c r="F5" s="612">
        <v>12702782</v>
      </c>
      <c r="G5" s="613"/>
      <c r="H5" s="614"/>
      <c r="I5" s="615">
        <v>0</v>
      </c>
      <c r="J5" s="616">
        <f>SUM(D5+G5)</f>
        <v>10525692</v>
      </c>
      <c r="K5" s="617"/>
      <c r="L5" s="618">
        <f>SUM(F5+I5)</f>
        <v>12702782</v>
      </c>
    </row>
    <row r="6" spans="1:12" ht="25.5">
      <c r="A6" s="619" t="s">
        <v>4</v>
      </c>
      <c r="B6" s="589" t="s">
        <v>815</v>
      </c>
      <c r="C6" s="620" t="s">
        <v>816</v>
      </c>
      <c r="D6" s="621">
        <v>5295889</v>
      </c>
      <c r="E6" s="622"/>
      <c r="F6" s="623">
        <v>7786647</v>
      </c>
      <c r="G6" s="624">
        <v>14565175</v>
      </c>
      <c r="H6" s="622"/>
      <c r="I6" s="625">
        <v>17242837</v>
      </c>
      <c r="J6" s="626">
        <f aca="true" t="shared" si="0" ref="J6:J41">SUM(D6+G6)</f>
        <v>19861064</v>
      </c>
      <c r="K6" s="627"/>
      <c r="L6" s="628">
        <f aca="true" t="shared" si="1" ref="L6:L41">SUM(F6+I6)</f>
        <v>25029484</v>
      </c>
    </row>
    <row r="7" spans="1:12" ht="15">
      <c r="A7" s="619" t="s">
        <v>5</v>
      </c>
      <c r="B7" s="589" t="s">
        <v>817</v>
      </c>
      <c r="C7" s="620" t="s">
        <v>818</v>
      </c>
      <c r="D7" s="621"/>
      <c r="E7" s="622"/>
      <c r="F7" s="623"/>
      <c r="G7" s="624"/>
      <c r="H7" s="622"/>
      <c r="I7" s="625"/>
      <c r="J7" s="626">
        <f t="shared" si="0"/>
        <v>0</v>
      </c>
      <c r="K7" s="627"/>
      <c r="L7" s="628">
        <f t="shared" si="1"/>
        <v>0</v>
      </c>
    </row>
    <row r="8" spans="1:12" ht="15.75">
      <c r="A8" s="619" t="s">
        <v>6</v>
      </c>
      <c r="B8" s="629" t="s">
        <v>33</v>
      </c>
      <c r="C8" s="630" t="s">
        <v>819</v>
      </c>
      <c r="D8" s="631">
        <f>SUM(D5:D7)</f>
        <v>15821581</v>
      </c>
      <c r="E8" s="632"/>
      <c r="F8" s="633">
        <f>SUM(F5:F7)</f>
        <v>20489429</v>
      </c>
      <c r="G8" s="634">
        <f>SUM(G5:G7)</f>
        <v>14565175</v>
      </c>
      <c r="H8" s="632"/>
      <c r="I8" s="635">
        <f>SUM(I5:I7)</f>
        <v>17242837</v>
      </c>
      <c r="J8" s="636">
        <f t="shared" si="0"/>
        <v>30386756</v>
      </c>
      <c r="K8" s="637"/>
      <c r="L8" s="638">
        <f t="shared" si="1"/>
        <v>37732266</v>
      </c>
    </row>
    <row r="9" spans="1:12" ht="19.5" customHeight="1">
      <c r="A9" s="619" t="s">
        <v>8</v>
      </c>
      <c r="B9" s="589" t="s">
        <v>123</v>
      </c>
      <c r="C9" s="620" t="s">
        <v>820</v>
      </c>
      <c r="D9" s="621"/>
      <c r="E9" s="622"/>
      <c r="F9" s="623"/>
      <c r="G9" s="624"/>
      <c r="H9" s="622"/>
      <c r="I9" s="625"/>
      <c r="J9" s="626">
        <f t="shared" si="0"/>
        <v>0</v>
      </c>
      <c r="K9" s="627"/>
      <c r="L9" s="628">
        <f t="shared" si="1"/>
        <v>0</v>
      </c>
    </row>
    <row r="10" spans="1:12" ht="15">
      <c r="A10" s="619" t="s">
        <v>598</v>
      </c>
      <c r="B10" s="589" t="s">
        <v>131</v>
      </c>
      <c r="C10" s="620" t="s">
        <v>821</v>
      </c>
      <c r="D10" s="621"/>
      <c r="E10" s="622"/>
      <c r="F10" s="623"/>
      <c r="G10" s="624"/>
      <c r="H10" s="622"/>
      <c r="I10" s="625"/>
      <c r="J10" s="626">
        <f t="shared" si="0"/>
        <v>0</v>
      </c>
      <c r="K10" s="627"/>
      <c r="L10" s="628">
        <f t="shared" si="1"/>
        <v>0</v>
      </c>
    </row>
    <row r="11" spans="1:12" ht="15.75">
      <c r="A11" s="619" t="s">
        <v>15</v>
      </c>
      <c r="B11" s="629" t="s">
        <v>404</v>
      </c>
      <c r="C11" s="630" t="s">
        <v>822</v>
      </c>
      <c r="D11" s="621"/>
      <c r="E11" s="622"/>
      <c r="F11" s="623"/>
      <c r="G11" s="624"/>
      <c r="H11" s="622"/>
      <c r="I11" s="625"/>
      <c r="J11" s="626">
        <f t="shared" si="0"/>
        <v>0</v>
      </c>
      <c r="K11" s="627"/>
      <c r="L11" s="628">
        <f t="shared" si="1"/>
        <v>0</v>
      </c>
    </row>
    <row r="12" spans="1:12" ht="18" customHeight="1">
      <c r="A12" s="619" t="s">
        <v>20</v>
      </c>
      <c r="B12" s="589" t="s">
        <v>138</v>
      </c>
      <c r="C12" s="620" t="s">
        <v>823</v>
      </c>
      <c r="D12" s="621">
        <v>46750605</v>
      </c>
      <c r="E12" s="622"/>
      <c r="F12" s="623">
        <v>47571922</v>
      </c>
      <c r="G12" s="624"/>
      <c r="H12" s="622"/>
      <c r="I12" s="625">
        <v>0</v>
      </c>
      <c r="J12" s="626">
        <f t="shared" si="0"/>
        <v>46750605</v>
      </c>
      <c r="K12" s="627"/>
      <c r="L12" s="628">
        <f t="shared" si="1"/>
        <v>47571922</v>
      </c>
    </row>
    <row r="13" spans="1:12" ht="17.25" customHeight="1">
      <c r="A13" s="619" t="s">
        <v>602</v>
      </c>
      <c r="B13" s="589" t="s">
        <v>147</v>
      </c>
      <c r="C13" s="620" t="s">
        <v>824</v>
      </c>
      <c r="D13" s="621">
        <v>14988248</v>
      </c>
      <c r="E13" s="622"/>
      <c r="F13" s="623">
        <v>13040839</v>
      </c>
      <c r="G13" s="624">
        <v>27162440</v>
      </c>
      <c r="H13" s="622"/>
      <c r="I13" s="625">
        <v>28449738</v>
      </c>
      <c r="J13" s="626">
        <f t="shared" si="0"/>
        <v>42150688</v>
      </c>
      <c r="K13" s="627"/>
      <c r="L13" s="628">
        <f t="shared" si="1"/>
        <v>41490577</v>
      </c>
    </row>
    <row r="14" spans="1:12" ht="17.25" customHeight="1">
      <c r="A14" s="619" t="s">
        <v>16</v>
      </c>
      <c r="B14" s="589" t="s">
        <v>151</v>
      </c>
      <c r="C14" s="620" t="s">
        <v>825</v>
      </c>
      <c r="D14" s="621">
        <v>10647881</v>
      </c>
      <c r="E14" s="622"/>
      <c r="F14" s="623">
        <v>31417120</v>
      </c>
      <c r="G14" s="624"/>
      <c r="H14" s="622"/>
      <c r="I14" s="625">
        <v>0</v>
      </c>
      <c r="J14" s="626">
        <f t="shared" si="0"/>
        <v>10647881</v>
      </c>
      <c r="K14" s="627"/>
      <c r="L14" s="628">
        <f t="shared" si="1"/>
        <v>31417120</v>
      </c>
    </row>
    <row r="15" spans="1:12" ht="15">
      <c r="A15" s="619" t="s">
        <v>605</v>
      </c>
      <c r="B15" s="589" t="s">
        <v>347</v>
      </c>
      <c r="C15" s="620" t="s">
        <v>826</v>
      </c>
      <c r="D15" s="621">
        <v>1644000</v>
      </c>
      <c r="E15" s="622"/>
      <c r="F15" s="623">
        <v>558914</v>
      </c>
      <c r="G15" s="624">
        <v>0</v>
      </c>
      <c r="H15" s="622"/>
      <c r="I15" s="625">
        <v>2</v>
      </c>
      <c r="J15" s="626">
        <f t="shared" si="0"/>
        <v>1644000</v>
      </c>
      <c r="K15" s="627"/>
      <c r="L15" s="628">
        <f t="shared" si="1"/>
        <v>558916</v>
      </c>
    </row>
    <row r="16" spans="1:12" ht="15.75">
      <c r="A16" s="619" t="s">
        <v>607</v>
      </c>
      <c r="B16" s="629" t="s">
        <v>827</v>
      </c>
      <c r="C16" s="630" t="s">
        <v>828</v>
      </c>
      <c r="D16" s="631">
        <f>SUM(D12:D15)</f>
        <v>74030734</v>
      </c>
      <c r="E16" s="632"/>
      <c r="F16" s="633">
        <f>SUM(F12:F15)</f>
        <v>92588795</v>
      </c>
      <c r="G16" s="639">
        <f>SUM(G12:G15)</f>
        <v>27162440</v>
      </c>
      <c r="H16" s="632"/>
      <c r="I16" s="635">
        <f>SUM(I12:I15)</f>
        <v>28449740</v>
      </c>
      <c r="J16" s="636">
        <f t="shared" si="0"/>
        <v>101193174</v>
      </c>
      <c r="K16" s="637"/>
      <c r="L16" s="638">
        <f t="shared" si="1"/>
        <v>121038535</v>
      </c>
    </row>
    <row r="17" spans="1:12" ht="15">
      <c r="A17" s="619" t="s">
        <v>609</v>
      </c>
      <c r="B17" s="589" t="s">
        <v>347</v>
      </c>
      <c r="C17" s="620" t="s">
        <v>829</v>
      </c>
      <c r="D17" s="621">
        <v>2551219</v>
      </c>
      <c r="E17" s="622"/>
      <c r="F17" s="623">
        <v>2357437</v>
      </c>
      <c r="G17" s="624">
        <v>9998661</v>
      </c>
      <c r="H17" s="622"/>
      <c r="I17" s="625">
        <v>9744335</v>
      </c>
      <c r="J17" s="626">
        <f t="shared" si="0"/>
        <v>12549880</v>
      </c>
      <c r="K17" s="627"/>
      <c r="L17" s="628">
        <f t="shared" si="1"/>
        <v>12101772</v>
      </c>
    </row>
    <row r="18" spans="1:12" ht="15">
      <c r="A18" s="619" t="s">
        <v>611</v>
      </c>
      <c r="B18" s="589" t="s">
        <v>16</v>
      </c>
      <c r="C18" s="620" t="s">
        <v>830</v>
      </c>
      <c r="D18" s="621">
        <v>12376001</v>
      </c>
      <c r="E18" s="622"/>
      <c r="F18" s="623">
        <v>16098132</v>
      </c>
      <c r="G18" s="624">
        <v>1997452</v>
      </c>
      <c r="H18" s="622"/>
      <c r="I18" s="625">
        <v>2816078</v>
      </c>
      <c r="J18" s="626">
        <f t="shared" si="0"/>
        <v>14373453</v>
      </c>
      <c r="K18" s="627"/>
      <c r="L18" s="628">
        <f t="shared" si="1"/>
        <v>18914210</v>
      </c>
    </row>
    <row r="19" spans="1:12" ht="15">
      <c r="A19" s="619" t="s">
        <v>613</v>
      </c>
      <c r="B19" s="589" t="s">
        <v>605</v>
      </c>
      <c r="C19" s="620" t="s">
        <v>831</v>
      </c>
      <c r="D19" s="621"/>
      <c r="E19" s="622"/>
      <c r="F19" s="623"/>
      <c r="G19" s="624"/>
      <c r="H19" s="622"/>
      <c r="I19" s="625"/>
      <c r="J19" s="626">
        <f t="shared" si="0"/>
        <v>0</v>
      </c>
      <c r="K19" s="627"/>
      <c r="L19" s="628">
        <f t="shared" si="1"/>
        <v>0</v>
      </c>
    </row>
    <row r="20" spans="1:12" ht="15">
      <c r="A20" s="619" t="s">
        <v>615</v>
      </c>
      <c r="B20" s="589" t="s">
        <v>607</v>
      </c>
      <c r="C20" s="620" t="s">
        <v>832</v>
      </c>
      <c r="D20" s="621">
        <v>0</v>
      </c>
      <c r="E20" s="622"/>
      <c r="F20" s="623">
        <v>0</v>
      </c>
      <c r="G20" s="624"/>
      <c r="H20" s="622"/>
      <c r="I20" s="625">
        <v>0</v>
      </c>
      <c r="J20" s="626">
        <f t="shared" si="0"/>
        <v>0</v>
      </c>
      <c r="K20" s="627"/>
      <c r="L20" s="628">
        <f t="shared" si="1"/>
        <v>0</v>
      </c>
    </row>
    <row r="21" spans="1:12" ht="15.75">
      <c r="A21" s="619" t="s">
        <v>617</v>
      </c>
      <c r="B21" s="629" t="s">
        <v>833</v>
      </c>
      <c r="C21" s="630" t="s">
        <v>834</v>
      </c>
      <c r="D21" s="631">
        <f>SUM(D17:D20)</f>
        <v>14927220</v>
      </c>
      <c r="E21" s="632"/>
      <c r="F21" s="633">
        <f>SUM(F17:F20)</f>
        <v>18455569</v>
      </c>
      <c r="G21" s="639">
        <f>SUM(G17:G20)</f>
        <v>11996113</v>
      </c>
      <c r="H21" s="632"/>
      <c r="I21" s="635">
        <f>SUM(I17:I20)</f>
        <v>12560413</v>
      </c>
      <c r="J21" s="636">
        <f t="shared" si="0"/>
        <v>26923333</v>
      </c>
      <c r="K21" s="637"/>
      <c r="L21" s="638">
        <f t="shared" si="1"/>
        <v>31015982</v>
      </c>
    </row>
    <row r="22" spans="1:12" ht="15">
      <c r="A22" s="619" t="s">
        <v>619</v>
      </c>
      <c r="B22" s="589" t="s">
        <v>609</v>
      </c>
      <c r="C22" s="620" t="s">
        <v>835</v>
      </c>
      <c r="D22" s="621">
        <v>10362972</v>
      </c>
      <c r="E22" s="622"/>
      <c r="F22" s="623">
        <v>10293857</v>
      </c>
      <c r="G22" s="624">
        <v>19667361</v>
      </c>
      <c r="H22" s="622"/>
      <c r="I22" s="625">
        <v>20876402</v>
      </c>
      <c r="J22" s="626">
        <f t="shared" si="0"/>
        <v>30030333</v>
      </c>
      <c r="K22" s="627"/>
      <c r="L22" s="628">
        <f t="shared" si="1"/>
        <v>31170259</v>
      </c>
    </row>
    <row r="23" spans="1:12" ht="15">
      <c r="A23" s="619" t="s">
        <v>621</v>
      </c>
      <c r="B23" s="589" t="s">
        <v>611</v>
      </c>
      <c r="C23" s="620" t="s">
        <v>836</v>
      </c>
      <c r="D23" s="621">
        <v>2248282</v>
      </c>
      <c r="E23" s="622"/>
      <c r="F23" s="623">
        <v>2268515</v>
      </c>
      <c r="G23" s="624">
        <v>3567641</v>
      </c>
      <c r="H23" s="622"/>
      <c r="I23" s="625">
        <v>1655415</v>
      </c>
      <c r="J23" s="626">
        <f t="shared" si="0"/>
        <v>5815923</v>
      </c>
      <c r="K23" s="627"/>
      <c r="L23" s="628">
        <f t="shared" si="1"/>
        <v>3923930</v>
      </c>
    </row>
    <row r="24" spans="1:12" ht="15">
      <c r="A24" s="619" t="s">
        <v>623</v>
      </c>
      <c r="B24" s="589" t="s">
        <v>613</v>
      </c>
      <c r="C24" s="620" t="s">
        <v>837</v>
      </c>
      <c r="D24" s="621">
        <v>2303479</v>
      </c>
      <c r="E24" s="622"/>
      <c r="F24" s="623">
        <v>2228407</v>
      </c>
      <c r="G24" s="624">
        <v>6295621</v>
      </c>
      <c r="H24" s="622"/>
      <c r="I24" s="625">
        <v>6366769</v>
      </c>
      <c r="J24" s="626">
        <f t="shared" si="0"/>
        <v>8599100</v>
      </c>
      <c r="K24" s="627"/>
      <c r="L24" s="628">
        <f t="shared" si="1"/>
        <v>8595176</v>
      </c>
    </row>
    <row r="25" spans="1:12" ht="15.75">
      <c r="A25" s="619" t="s">
        <v>625</v>
      </c>
      <c r="B25" s="629" t="s">
        <v>838</v>
      </c>
      <c r="C25" s="630" t="s">
        <v>839</v>
      </c>
      <c r="D25" s="631">
        <f>SUM(D22:D24)</f>
        <v>14914733</v>
      </c>
      <c r="E25" s="632"/>
      <c r="F25" s="633">
        <f>SUM(F22:F24)</f>
        <v>14790779</v>
      </c>
      <c r="G25" s="639">
        <f>SUM(G22:G24)</f>
        <v>29530623</v>
      </c>
      <c r="H25" s="632"/>
      <c r="I25" s="635">
        <f>SUM(I22:I24)</f>
        <v>28898586</v>
      </c>
      <c r="J25" s="636">
        <f t="shared" si="0"/>
        <v>44445356</v>
      </c>
      <c r="K25" s="637"/>
      <c r="L25" s="638">
        <f t="shared" si="1"/>
        <v>43689365</v>
      </c>
    </row>
    <row r="26" spans="1:12" ht="15.75">
      <c r="A26" s="619" t="s">
        <v>627</v>
      </c>
      <c r="B26" s="629" t="s">
        <v>840</v>
      </c>
      <c r="C26" s="630" t="s">
        <v>841</v>
      </c>
      <c r="D26" s="631">
        <v>17566267</v>
      </c>
      <c r="E26" s="632"/>
      <c r="F26" s="633">
        <v>17663001</v>
      </c>
      <c r="G26" s="639">
        <v>1101234</v>
      </c>
      <c r="H26" s="632"/>
      <c r="I26" s="635">
        <v>1007584</v>
      </c>
      <c r="J26" s="636">
        <f t="shared" si="0"/>
        <v>18667501</v>
      </c>
      <c r="K26" s="637"/>
      <c r="L26" s="638">
        <f t="shared" si="1"/>
        <v>18670585</v>
      </c>
    </row>
    <row r="27" spans="1:12" ht="15.75">
      <c r="A27" s="619" t="s">
        <v>629</v>
      </c>
      <c r="B27" s="629" t="s">
        <v>842</v>
      </c>
      <c r="C27" s="630" t="s">
        <v>843</v>
      </c>
      <c r="D27" s="631">
        <v>48055069</v>
      </c>
      <c r="E27" s="632"/>
      <c r="F27" s="633">
        <v>50073384</v>
      </c>
      <c r="G27" s="639">
        <v>-286573</v>
      </c>
      <c r="H27" s="632"/>
      <c r="I27" s="635">
        <v>537656</v>
      </c>
      <c r="J27" s="636">
        <f t="shared" si="0"/>
        <v>47768496</v>
      </c>
      <c r="K27" s="637"/>
      <c r="L27" s="638">
        <f t="shared" si="1"/>
        <v>50611040</v>
      </c>
    </row>
    <row r="28" spans="1:12" ht="15.75">
      <c r="A28" s="619" t="s">
        <v>631</v>
      </c>
      <c r="B28" s="629" t="s">
        <v>844</v>
      </c>
      <c r="C28" s="630" t="s">
        <v>845</v>
      </c>
      <c r="D28" s="631">
        <f>D8+D11+D16-D21-D25-D26-D27</f>
        <v>-5610974</v>
      </c>
      <c r="E28" s="632"/>
      <c r="F28" s="633">
        <f>F8+F11+F16-F21-F25-F26-F27</f>
        <v>12095491</v>
      </c>
      <c r="G28" s="639">
        <f>G8+G11+G16-G21-G25-G26-G27</f>
        <v>-613782</v>
      </c>
      <c r="H28" s="632"/>
      <c r="I28" s="635">
        <f>I8+I11+I16-I21-I25-I26-I27</f>
        <v>2688338</v>
      </c>
      <c r="J28" s="636">
        <f t="shared" si="0"/>
        <v>-6224756</v>
      </c>
      <c r="K28" s="637"/>
      <c r="L28" s="638">
        <f t="shared" si="1"/>
        <v>14783829</v>
      </c>
    </row>
    <row r="29" spans="1:12" ht="15">
      <c r="A29" s="619" t="s">
        <v>633</v>
      </c>
      <c r="B29" s="589" t="s">
        <v>615</v>
      </c>
      <c r="C29" s="620" t="s">
        <v>846</v>
      </c>
      <c r="D29" s="621">
        <v>0</v>
      </c>
      <c r="E29" s="622"/>
      <c r="F29" s="623">
        <v>0</v>
      </c>
      <c r="G29" s="624"/>
      <c r="H29" s="622"/>
      <c r="I29" s="625"/>
      <c r="J29" s="626">
        <f t="shared" si="0"/>
        <v>0</v>
      </c>
      <c r="K29" s="627"/>
      <c r="L29" s="628">
        <f t="shared" si="1"/>
        <v>0</v>
      </c>
    </row>
    <row r="30" spans="1:12" ht="25.5">
      <c r="A30" s="619" t="s">
        <v>635</v>
      </c>
      <c r="B30" s="589" t="s">
        <v>617</v>
      </c>
      <c r="C30" s="620" t="s">
        <v>847</v>
      </c>
      <c r="D30" s="621">
        <v>7831</v>
      </c>
      <c r="E30" s="622"/>
      <c r="F30" s="623">
        <v>9140</v>
      </c>
      <c r="G30" s="624">
        <v>1057</v>
      </c>
      <c r="H30" s="622"/>
      <c r="I30" s="625">
        <v>2485</v>
      </c>
      <c r="J30" s="626">
        <f t="shared" si="0"/>
        <v>8888</v>
      </c>
      <c r="K30" s="627"/>
      <c r="L30" s="628">
        <f t="shared" si="1"/>
        <v>11625</v>
      </c>
    </row>
    <row r="31" spans="1:12" ht="15">
      <c r="A31" s="619" t="s">
        <v>637</v>
      </c>
      <c r="B31" s="589" t="s">
        <v>619</v>
      </c>
      <c r="C31" s="620" t="s">
        <v>848</v>
      </c>
      <c r="D31" s="621"/>
      <c r="E31" s="622"/>
      <c r="F31" s="623"/>
      <c r="G31" s="624"/>
      <c r="H31" s="622"/>
      <c r="I31" s="625"/>
      <c r="J31" s="626">
        <f t="shared" si="0"/>
        <v>0</v>
      </c>
      <c r="K31" s="627"/>
      <c r="L31" s="628">
        <f t="shared" si="1"/>
        <v>0</v>
      </c>
    </row>
    <row r="32" spans="1:12" ht="15">
      <c r="A32" s="619" t="s">
        <v>639</v>
      </c>
      <c r="B32" s="589" t="s">
        <v>849</v>
      </c>
      <c r="C32" s="620" t="s">
        <v>850</v>
      </c>
      <c r="D32" s="621"/>
      <c r="E32" s="622"/>
      <c r="F32" s="623"/>
      <c r="G32" s="624"/>
      <c r="H32" s="622"/>
      <c r="I32" s="625"/>
      <c r="J32" s="626">
        <f t="shared" si="0"/>
        <v>0</v>
      </c>
      <c r="K32" s="627"/>
      <c r="L32" s="628">
        <f t="shared" si="1"/>
        <v>0</v>
      </c>
    </row>
    <row r="33" spans="1:12" ht="15.75">
      <c r="A33" s="619" t="s">
        <v>641</v>
      </c>
      <c r="B33" s="629" t="s">
        <v>851</v>
      </c>
      <c r="C33" s="630" t="s">
        <v>852</v>
      </c>
      <c r="D33" s="631">
        <f>SUM(D29:D32)</f>
        <v>7831</v>
      </c>
      <c r="E33" s="632"/>
      <c r="F33" s="633">
        <f>SUM(F29:F32)</f>
        <v>9140</v>
      </c>
      <c r="G33" s="639">
        <f>SUM(G29:G32)</f>
        <v>1057</v>
      </c>
      <c r="H33" s="632"/>
      <c r="I33" s="635">
        <f>SUM(I29:I32)</f>
        <v>2485</v>
      </c>
      <c r="J33" s="636">
        <f t="shared" si="0"/>
        <v>8888</v>
      </c>
      <c r="K33" s="637"/>
      <c r="L33" s="638">
        <f t="shared" si="1"/>
        <v>11625</v>
      </c>
    </row>
    <row r="34" spans="1:12" ht="15">
      <c r="A34" s="619" t="s">
        <v>643</v>
      </c>
      <c r="B34" s="589">
        <v>19</v>
      </c>
      <c r="C34" s="620" t="s">
        <v>853</v>
      </c>
      <c r="D34" s="621">
        <v>0</v>
      </c>
      <c r="E34" s="622"/>
      <c r="F34" s="623">
        <v>0</v>
      </c>
      <c r="G34" s="624"/>
      <c r="H34" s="622"/>
      <c r="I34" s="625"/>
      <c r="J34" s="626">
        <f t="shared" si="0"/>
        <v>0</v>
      </c>
      <c r="K34" s="627"/>
      <c r="L34" s="628">
        <f t="shared" si="1"/>
        <v>0</v>
      </c>
    </row>
    <row r="35" spans="1:12" ht="15">
      <c r="A35" s="619" t="s">
        <v>645</v>
      </c>
      <c r="B35" s="589" t="s">
        <v>623</v>
      </c>
      <c r="C35" s="620" t="s">
        <v>854</v>
      </c>
      <c r="D35" s="621"/>
      <c r="E35" s="622"/>
      <c r="F35" s="623"/>
      <c r="G35" s="624"/>
      <c r="H35" s="622"/>
      <c r="I35" s="625"/>
      <c r="J35" s="626">
        <f t="shared" si="0"/>
        <v>0</v>
      </c>
      <c r="K35" s="627"/>
      <c r="L35" s="628">
        <f t="shared" si="1"/>
        <v>0</v>
      </c>
    </row>
    <row r="36" spans="1:12" s="593" customFormat="1" ht="15">
      <c r="A36" s="619" t="s">
        <v>647</v>
      </c>
      <c r="B36" s="589" t="s">
        <v>625</v>
      </c>
      <c r="C36" s="620" t="s">
        <v>855</v>
      </c>
      <c r="D36" s="621">
        <v>100000</v>
      </c>
      <c r="E36" s="622"/>
      <c r="F36" s="623"/>
      <c r="G36" s="624"/>
      <c r="H36" s="622"/>
      <c r="I36" s="625">
        <v>995</v>
      </c>
      <c r="J36" s="626">
        <f t="shared" si="0"/>
        <v>100000</v>
      </c>
      <c r="K36" s="627"/>
      <c r="L36" s="628">
        <f t="shared" si="1"/>
        <v>995</v>
      </c>
    </row>
    <row r="37" spans="1:12" ht="15">
      <c r="A37" s="619" t="s">
        <v>649</v>
      </c>
      <c r="B37" s="589" t="s">
        <v>856</v>
      </c>
      <c r="C37" s="620" t="s">
        <v>857</v>
      </c>
      <c r="D37" s="621"/>
      <c r="E37" s="622"/>
      <c r="F37" s="623"/>
      <c r="G37" s="624"/>
      <c r="H37" s="622"/>
      <c r="I37" s="625"/>
      <c r="J37" s="626">
        <f t="shared" si="0"/>
        <v>0</v>
      </c>
      <c r="K37" s="627"/>
      <c r="L37" s="628">
        <f t="shared" si="1"/>
        <v>0</v>
      </c>
    </row>
    <row r="38" spans="1:12" ht="15.75">
      <c r="A38" s="619" t="s">
        <v>651</v>
      </c>
      <c r="B38" s="629" t="s">
        <v>858</v>
      </c>
      <c r="C38" s="630" t="s">
        <v>859</v>
      </c>
      <c r="D38" s="631">
        <f>D34+D35+D36</f>
        <v>100000</v>
      </c>
      <c r="E38" s="632"/>
      <c r="F38" s="633">
        <f>F34+F35+F36</f>
        <v>0</v>
      </c>
      <c r="G38" s="639">
        <f>G34+G35+G36</f>
        <v>0</v>
      </c>
      <c r="H38" s="632"/>
      <c r="I38" s="635">
        <f>I34+I35+I36</f>
        <v>995</v>
      </c>
      <c r="J38" s="636">
        <f t="shared" si="0"/>
        <v>100000</v>
      </c>
      <c r="K38" s="637"/>
      <c r="L38" s="638">
        <f t="shared" si="1"/>
        <v>995</v>
      </c>
    </row>
    <row r="39" spans="1:12" ht="15.75">
      <c r="A39" s="619" t="s">
        <v>653</v>
      </c>
      <c r="B39" s="629" t="s">
        <v>860</v>
      </c>
      <c r="C39" s="630" t="s">
        <v>861</v>
      </c>
      <c r="D39" s="631">
        <f>D33-D38</f>
        <v>-92169</v>
      </c>
      <c r="E39" s="632"/>
      <c r="F39" s="633">
        <f>F33-F38</f>
        <v>9140</v>
      </c>
      <c r="G39" s="639">
        <f>G33-G38</f>
        <v>1057</v>
      </c>
      <c r="H39" s="632"/>
      <c r="I39" s="635">
        <f>I33-I38</f>
        <v>1490</v>
      </c>
      <c r="J39" s="636">
        <f t="shared" si="0"/>
        <v>-91112</v>
      </c>
      <c r="K39" s="637"/>
      <c r="L39" s="638">
        <f t="shared" si="1"/>
        <v>10630</v>
      </c>
    </row>
    <row r="40" spans="1:12" ht="16.5" thickBot="1">
      <c r="A40" s="619" t="s">
        <v>655</v>
      </c>
      <c r="B40" s="629" t="s">
        <v>862</v>
      </c>
      <c r="C40" s="630" t="s">
        <v>863</v>
      </c>
      <c r="D40" s="631">
        <f>D28+D39</f>
        <v>-5703143</v>
      </c>
      <c r="E40" s="632"/>
      <c r="F40" s="633">
        <f>F28+F39</f>
        <v>12104631</v>
      </c>
      <c r="G40" s="639">
        <f>G28+G39</f>
        <v>-612725</v>
      </c>
      <c r="H40" s="632"/>
      <c r="I40" s="635">
        <f>I28+I39</f>
        <v>2689828</v>
      </c>
      <c r="J40" s="636">
        <f t="shared" si="0"/>
        <v>-6315868</v>
      </c>
      <c r="K40" s="637"/>
      <c r="L40" s="638">
        <f t="shared" si="1"/>
        <v>14794459</v>
      </c>
    </row>
    <row r="41" spans="1:12" ht="15.75" customHeight="1" thickBot="1">
      <c r="A41" s="619" t="s">
        <v>665</v>
      </c>
      <c r="B41" s="640" t="s">
        <v>864</v>
      </c>
      <c r="C41" s="641" t="s">
        <v>865</v>
      </c>
      <c r="D41" s="642">
        <f>D40</f>
        <v>-5703143</v>
      </c>
      <c r="E41" s="643"/>
      <c r="F41" s="644">
        <f>F40</f>
        <v>12104631</v>
      </c>
      <c r="G41" s="644">
        <f>G40</f>
        <v>-612725</v>
      </c>
      <c r="H41" s="644">
        <f>H40</f>
        <v>0</v>
      </c>
      <c r="I41" s="644">
        <f>I40</f>
        <v>2689828</v>
      </c>
      <c r="J41" s="645">
        <f t="shared" si="0"/>
        <v>-6315868</v>
      </c>
      <c r="K41" s="643"/>
      <c r="L41" s="644">
        <f t="shared" si="1"/>
        <v>14794459</v>
      </c>
    </row>
    <row r="42" spans="4:12" ht="12.75">
      <c r="D42" s="601"/>
      <c r="E42" s="601"/>
      <c r="F42" s="601"/>
      <c r="G42" s="601"/>
      <c r="H42" s="601"/>
      <c r="I42" s="601"/>
      <c r="J42" s="601"/>
      <c r="K42" s="601"/>
      <c r="L42" s="601"/>
    </row>
    <row r="43" spans="1:12" ht="12.75">
      <c r="A43" s="602"/>
      <c r="B43" s="602"/>
      <c r="C43" s="602"/>
      <c r="D43" s="601"/>
      <c r="E43" s="601"/>
      <c r="F43" s="601"/>
      <c r="G43" s="601"/>
      <c r="H43" s="601"/>
      <c r="I43" s="601"/>
      <c r="J43" s="601"/>
      <c r="K43" s="601"/>
      <c r="L43" s="601"/>
    </row>
    <row r="44" spans="4:12" ht="12.75">
      <c r="D44" s="601"/>
      <c r="E44" s="601"/>
      <c r="F44" s="601"/>
      <c r="G44" s="601"/>
      <c r="H44" s="601"/>
      <c r="I44" s="601"/>
      <c r="J44" s="601"/>
      <c r="K44" s="601"/>
      <c r="L44" s="601"/>
    </row>
    <row r="45" spans="4:12" ht="12.75">
      <c r="D45" s="601"/>
      <c r="E45" s="601"/>
      <c r="F45" s="601"/>
      <c r="G45" s="601"/>
      <c r="H45" s="601"/>
      <c r="I45" s="601"/>
      <c r="J45" s="601"/>
      <c r="K45" s="601"/>
      <c r="L45" s="601"/>
    </row>
    <row r="46" spans="4:12" ht="12.75">
      <c r="D46" s="601"/>
      <c r="E46" s="601"/>
      <c r="F46" s="601"/>
      <c r="G46" s="601"/>
      <c r="H46" s="601"/>
      <c r="I46" s="601"/>
      <c r="J46" s="601"/>
      <c r="K46" s="601"/>
      <c r="L46" s="601"/>
    </row>
    <row r="47" spans="4:12" ht="12.75">
      <c r="D47" s="601"/>
      <c r="E47" s="601"/>
      <c r="F47" s="601"/>
      <c r="G47" s="601"/>
      <c r="H47" s="601"/>
      <c r="I47" s="601"/>
      <c r="J47" s="601"/>
      <c r="K47" s="601"/>
      <c r="L47" s="601"/>
    </row>
    <row r="48" spans="4:12" ht="12.75">
      <c r="D48" s="601"/>
      <c r="E48" s="601"/>
      <c r="F48" s="601"/>
      <c r="G48" s="601"/>
      <c r="H48" s="601"/>
      <c r="I48" s="601"/>
      <c r="J48" s="601"/>
      <c r="K48" s="601"/>
      <c r="L48" s="601"/>
    </row>
    <row r="49" spans="4:12" ht="12.75">
      <c r="D49" s="601"/>
      <c r="E49" s="601"/>
      <c r="F49" s="601"/>
      <c r="G49" s="601"/>
      <c r="H49" s="601"/>
      <c r="I49" s="601"/>
      <c r="J49" s="601"/>
      <c r="K49" s="601"/>
      <c r="L49" s="601"/>
    </row>
    <row r="50" spans="4:12" ht="12.75">
      <c r="D50" s="601"/>
      <c r="E50" s="601"/>
      <c r="F50" s="601"/>
      <c r="G50" s="601"/>
      <c r="H50" s="601"/>
      <c r="I50" s="601"/>
      <c r="J50" s="601"/>
      <c r="K50" s="601"/>
      <c r="L50" s="601"/>
    </row>
    <row r="51" spans="4:12" ht="12.75">
      <c r="D51" s="601"/>
      <c r="E51" s="601"/>
      <c r="F51" s="601"/>
      <c r="G51" s="601"/>
      <c r="H51" s="601"/>
      <c r="I51" s="601"/>
      <c r="J51" s="601"/>
      <c r="K51" s="601"/>
      <c r="L51" s="601"/>
    </row>
    <row r="52" spans="4:12" ht="12.75">
      <c r="D52" s="601"/>
      <c r="E52" s="601"/>
      <c r="F52" s="601"/>
      <c r="G52" s="601"/>
      <c r="H52" s="601"/>
      <c r="I52" s="601"/>
      <c r="J52" s="601"/>
      <c r="K52" s="601"/>
      <c r="L52" s="601"/>
    </row>
    <row r="53" spans="4:12" ht="12.75">
      <c r="D53" s="601"/>
      <c r="E53" s="601"/>
      <c r="F53" s="601"/>
      <c r="G53" s="601"/>
      <c r="H53" s="601"/>
      <c r="I53" s="601"/>
      <c r="J53" s="601"/>
      <c r="K53" s="601"/>
      <c r="L53" s="601"/>
    </row>
    <row r="54" spans="4:12" ht="12.75">
      <c r="D54" s="601"/>
      <c r="E54" s="601"/>
      <c r="F54" s="601"/>
      <c r="G54" s="601"/>
      <c r="H54" s="601"/>
      <c r="I54" s="601"/>
      <c r="J54" s="601"/>
      <c r="K54" s="601"/>
      <c r="L54" s="601"/>
    </row>
    <row r="55" spans="4:12" ht="12.75">
      <c r="D55" s="601"/>
      <c r="E55" s="601"/>
      <c r="F55" s="601"/>
      <c r="G55" s="601"/>
      <c r="H55" s="601"/>
      <c r="I55" s="601"/>
      <c r="J55" s="601"/>
      <c r="K55" s="601"/>
      <c r="L55" s="601"/>
    </row>
    <row r="56" spans="4:12" ht="12.75">
      <c r="D56" s="601"/>
      <c r="E56" s="601"/>
      <c r="F56" s="601"/>
      <c r="G56" s="601"/>
      <c r="H56" s="601"/>
      <c r="I56" s="601"/>
      <c r="J56" s="601"/>
      <c r="K56" s="601"/>
      <c r="L56" s="601"/>
    </row>
    <row r="57" spans="4:12" ht="12.75">
      <c r="D57" s="601"/>
      <c r="E57" s="601"/>
      <c r="F57" s="601"/>
      <c r="G57" s="601"/>
      <c r="H57" s="601"/>
      <c r="I57" s="601"/>
      <c r="J57" s="601"/>
      <c r="K57" s="601"/>
      <c r="L57" s="601"/>
    </row>
    <row r="58" spans="4:12" ht="12.75">
      <c r="D58" s="601"/>
      <c r="E58" s="601"/>
      <c r="F58" s="601"/>
      <c r="G58" s="601"/>
      <c r="H58" s="601"/>
      <c r="I58" s="601"/>
      <c r="J58" s="601"/>
      <c r="K58" s="601"/>
      <c r="L58" s="601"/>
    </row>
    <row r="59" spans="4:12" ht="12.75">
      <c r="D59" s="601"/>
      <c r="E59" s="601"/>
      <c r="F59" s="601"/>
      <c r="G59" s="601"/>
      <c r="H59" s="601"/>
      <c r="I59" s="601"/>
      <c r="J59" s="601"/>
      <c r="K59" s="601"/>
      <c r="L59" s="601"/>
    </row>
    <row r="60" spans="4:12" ht="12.75">
      <c r="D60" s="601"/>
      <c r="E60" s="601"/>
      <c r="F60" s="601"/>
      <c r="G60" s="601"/>
      <c r="H60" s="601"/>
      <c r="I60" s="601"/>
      <c r="J60" s="601"/>
      <c r="K60" s="601"/>
      <c r="L60" s="601"/>
    </row>
    <row r="61" spans="4:12" ht="12.75">
      <c r="D61" s="601"/>
      <c r="E61" s="601"/>
      <c r="F61" s="601"/>
      <c r="G61" s="601"/>
      <c r="H61" s="601"/>
      <c r="I61" s="601"/>
      <c r="J61" s="601"/>
      <c r="K61" s="601"/>
      <c r="L61" s="601"/>
    </row>
    <row r="62" spans="4:12" ht="12.75">
      <c r="D62" s="601"/>
      <c r="E62" s="601"/>
      <c r="F62" s="601"/>
      <c r="G62" s="601"/>
      <c r="H62" s="601"/>
      <c r="I62" s="601"/>
      <c r="J62" s="601"/>
      <c r="K62" s="601"/>
      <c r="L62" s="601"/>
    </row>
    <row r="63" spans="4:12" ht="12.75">
      <c r="D63" s="601"/>
      <c r="E63" s="601"/>
      <c r="F63" s="601"/>
      <c r="G63" s="601"/>
      <c r="H63" s="601"/>
      <c r="I63" s="601"/>
      <c r="J63" s="601"/>
      <c r="K63" s="601"/>
      <c r="L63" s="601"/>
    </row>
    <row r="64" spans="4:12" ht="12.75">
      <c r="D64" s="601"/>
      <c r="E64" s="601"/>
      <c r="F64" s="601"/>
      <c r="G64" s="601"/>
      <c r="H64" s="601"/>
      <c r="I64" s="601"/>
      <c r="J64" s="601"/>
      <c r="K64" s="601"/>
      <c r="L64" s="601"/>
    </row>
    <row r="65" spans="4:12" ht="12.75">
      <c r="D65" s="601"/>
      <c r="E65" s="601"/>
      <c r="F65" s="601"/>
      <c r="G65" s="601"/>
      <c r="H65" s="601"/>
      <c r="I65" s="601"/>
      <c r="J65" s="601"/>
      <c r="K65" s="601"/>
      <c r="L65" s="601"/>
    </row>
    <row r="66" spans="4:12" ht="12.75">
      <c r="D66" s="601"/>
      <c r="E66" s="601"/>
      <c r="F66" s="601"/>
      <c r="G66" s="601"/>
      <c r="H66" s="601"/>
      <c r="I66" s="601"/>
      <c r="J66" s="601"/>
      <c r="K66" s="601"/>
      <c r="L66" s="601"/>
    </row>
    <row r="67" spans="4:12" ht="12.75">
      <c r="D67" s="601"/>
      <c r="E67" s="601"/>
      <c r="F67" s="601"/>
      <c r="G67" s="601"/>
      <c r="H67" s="601"/>
      <c r="I67" s="601"/>
      <c r="J67" s="601"/>
      <c r="K67" s="601"/>
      <c r="L67" s="601"/>
    </row>
    <row r="68" spans="4:12" ht="12.75">
      <c r="D68" s="601"/>
      <c r="E68" s="601"/>
      <c r="F68" s="601"/>
      <c r="G68" s="601"/>
      <c r="H68" s="601"/>
      <c r="I68" s="601"/>
      <c r="J68" s="601"/>
      <c r="K68" s="601"/>
      <c r="L68" s="601"/>
    </row>
    <row r="69" spans="4:12" ht="12.75">
      <c r="D69" s="601"/>
      <c r="E69" s="601"/>
      <c r="F69" s="601"/>
      <c r="G69" s="601"/>
      <c r="H69" s="601"/>
      <c r="I69" s="601"/>
      <c r="J69" s="601"/>
      <c r="K69" s="601"/>
      <c r="L69" s="601"/>
    </row>
    <row r="70" spans="4:12" ht="12.75">
      <c r="D70" s="601"/>
      <c r="E70" s="601"/>
      <c r="F70" s="601"/>
      <c r="G70" s="601"/>
      <c r="H70" s="601"/>
      <c r="I70" s="601"/>
      <c r="J70" s="601"/>
      <c r="K70" s="601"/>
      <c r="L70" s="601"/>
    </row>
    <row r="71" spans="4:12" ht="12.75">
      <c r="D71" s="601"/>
      <c r="E71" s="601"/>
      <c r="F71" s="601"/>
      <c r="G71" s="601"/>
      <c r="H71" s="601"/>
      <c r="I71" s="601"/>
      <c r="J71" s="601"/>
      <c r="K71" s="601"/>
      <c r="L71" s="601"/>
    </row>
    <row r="72" spans="4:12" ht="12.75">
      <c r="D72" s="601"/>
      <c r="E72" s="601"/>
      <c r="F72" s="601"/>
      <c r="G72" s="601"/>
      <c r="H72" s="601"/>
      <c r="I72" s="601"/>
      <c r="J72" s="601"/>
      <c r="K72" s="601"/>
      <c r="L72" s="601"/>
    </row>
    <row r="73" spans="4:12" ht="12.75">
      <c r="D73" s="601"/>
      <c r="E73" s="601"/>
      <c r="F73" s="601"/>
      <c r="G73" s="601"/>
      <c r="H73" s="601"/>
      <c r="I73" s="601"/>
      <c r="J73" s="601"/>
      <c r="K73" s="601"/>
      <c r="L73" s="601"/>
    </row>
    <row r="74" spans="4:12" ht="12.75">
      <c r="D74" s="601"/>
      <c r="E74" s="601"/>
      <c r="F74" s="601"/>
      <c r="G74" s="601"/>
      <c r="H74" s="601"/>
      <c r="I74" s="601"/>
      <c r="J74" s="601"/>
      <c r="K74" s="601"/>
      <c r="L74" s="601"/>
    </row>
    <row r="75" spans="4:12" ht="12.75">
      <c r="D75" s="601"/>
      <c r="E75" s="601"/>
      <c r="F75" s="601"/>
      <c r="G75" s="601"/>
      <c r="H75" s="601"/>
      <c r="I75" s="601"/>
      <c r="J75" s="601"/>
      <c r="K75" s="601"/>
      <c r="L75" s="601"/>
    </row>
    <row r="76" spans="4:12" ht="12.75">
      <c r="D76" s="601"/>
      <c r="E76" s="601"/>
      <c r="F76" s="601"/>
      <c r="G76" s="601"/>
      <c r="H76" s="601"/>
      <c r="I76" s="601"/>
      <c r="J76" s="601"/>
      <c r="K76" s="601"/>
      <c r="L76" s="601"/>
    </row>
    <row r="77" spans="4:12" ht="12.75">
      <c r="D77" s="601"/>
      <c r="E77" s="601"/>
      <c r="F77" s="601"/>
      <c r="G77" s="601"/>
      <c r="H77" s="601"/>
      <c r="I77" s="601"/>
      <c r="J77" s="601"/>
      <c r="K77" s="601"/>
      <c r="L77" s="601"/>
    </row>
    <row r="78" spans="4:12" ht="12.75">
      <c r="D78" s="601"/>
      <c r="E78" s="601"/>
      <c r="F78" s="601"/>
      <c r="G78" s="601"/>
      <c r="H78" s="601"/>
      <c r="I78" s="601"/>
      <c r="J78" s="601"/>
      <c r="K78" s="601"/>
      <c r="L78" s="601"/>
    </row>
    <row r="79" spans="4:12" ht="12.75">
      <c r="D79" s="601"/>
      <c r="E79" s="601"/>
      <c r="F79" s="601"/>
      <c r="G79" s="601"/>
      <c r="H79" s="601"/>
      <c r="I79" s="601"/>
      <c r="J79" s="601"/>
      <c r="K79" s="601"/>
      <c r="L79" s="601"/>
    </row>
    <row r="80" spans="4:12" ht="12.75">
      <c r="D80" s="601"/>
      <c r="E80" s="601"/>
      <c r="F80" s="601"/>
      <c r="G80" s="601"/>
      <c r="H80" s="601"/>
      <c r="I80" s="601"/>
      <c r="J80" s="601"/>
      <c r="K80" s="601"/>
      <c r="L80" s="601"/>
    </row>
    <row r="81" spans="4:12" ht="12.75">
      <c r="D81" s="601"/>
      <c r="E81" s="601"/>
      <c r="F81" s="601"/>
      <c r="G81" s="601"/>
      <c r="H81" s="601"/>
      <c r="I81" s="601"/>
      <c r="J81" s="601"/>
      <c r="K81" s="601"/>
      <c r="L81" s="601"/>
    </row>
    <row r="82" spans="4:12" ht="12.75">
      <c r="D82" s="601"/>
      <c r="E82" s="601"/>
      <c r="F82" s="601"/>
      <c r="G82" s="601"/>
      <c r="H82" s="601"/>
      <c r="I82" s="601"/>
      <c r="J82" s="601"/>
      <c r="K82" s="601"/>
      <c r="L82" s="601"/>
    </row>
    <row r="83" spans="4:12" ht="12.75">
      <c r="D83" s="601"/>
      <c r="E83" s="601"/>
      <c r="F83" s="601"/>
      <c r="G83" s="601"/>
      <c r="H83" s="601"/>
      <c r="I83" s="601"/>
      <c r="J83" s="601"/>
      <c r="K83" s="601"/>
      <c r="L83" s="601"/>
    </row>
    <row r="84" spans="4:12" ht="12.75">
      <c r="D84" s="601"/>
      <c r="E84" s="601"/>
      <c r="F84" s="601"/>
      <c r="G84" s="601"/>
      <c r="H84" s="601"/>
      <c r="I84" s="601"/>
      <c r="J84" s="601"/>
      <c r="K84" s="601"/>
      <c r="L84" s="601"/>
    </row>
    <row r="85" spans="4:12" ht="12.75">
      <c r="D85" s="601"/>
      <c r="E85" s="601"/>
      <c r="F85" s="601"/>
      <c r="G85" s="601"/>
      <c r="H85" s="601"/>
      <c r="I85" s="601"/>
      <c r="J85" s="601"/>
      <c r="K85" s="601"/>
      <c r="L85" s="601"/>
    </row>
    <row r="86" spans="4:12" ht="12.75">
      <c r="D86" s="601"/>
      <c r="E86" s="601"/>
      <c r="F86" s="601"/>
      <c r="G86" s="601"/>
      <c r="H86" s="601"/>
      <c r="I86" s="601"/>
      <c r="J86" s="601"/>
      <c r="K86" s="601"/>
      <c r="L86" s="601"/>
    </row>
    <row r="87" spans="4:12" ht="12.75">
      <c r="D87" s="601"/>
      <c r="E87" s="601"/>
      <c r="F87" s="601"/>
      <c r="G87" s="601"/>
      <c r="H87" s="601"/>
      <c r="I87" s="601"/>
      <c r="J87" s="601"/>
      <c r="K87" s="601"/>
      <c r="L87" s="601"/>
    </row>
    <row r="88" spans="4:12" ht="12.75">
      <c r="D88" s="601"/>
      <c r="E88" s="601"/>
      <c r="F88" s="601"/>
      <c r="G88" s="601"/>
      <c r="H88" s="601"/>
      <c r="I88" s="601"/>
      <c r="J88" s="601"/>
      <c r="K88" s="601"/>
      <c r="L88" s="601"/>
    </row>
    <row r="89" spans="4:12" ht="12.75">
      <c r="D89" s="601"/>
      <c r="E89" s="601"/>
      <c r="F89" s="601"/>
      <c r="G89" s="601"/>
      <c r="H89" s="601"/>
      <c r="I89" s="601"/>
      <c r="J89" s="601"/>
      <c r="K89" s="601"/>
      <c r="L89" s="601"/>
    </row>
    <row r="90" spans="4:12" ht="12.75">
      <c r="D90" s="601"/>
      <c r="E90" s="601"/>
      <c r="F90" s="601"/>
      <c r="G90" s="601"/>
      <c r="H90" s="601"/>
      <c r="I90" s="601"/>
      <c r="J90" s="601"/>
      <c r="K90" s="601"/>
      <c r="L90" s="601"/>
    </row>
    <row r="91" spans="4:12" ht="12.75">
      <c r="D91" s="601"/>
      <c r="E91" s="601"/>
      <c r="F91" s="601"/>
      <c r="G91" s="601"/>
      <c r="H91" s="601"/>
      <c r="I91" s="601"/>
      <c r="J91" s="601"/>
      <c r="K91" s="601"/>
      <c r="L91" s="601"/>
    </row>
    <row r="92" spans="4:12" ht="12.75">
      <c r="D92" s="601"/>
      <c r="E92" s="601"/>
      <c r="F92" s="601"/>
      <c r="G92" s="601"/>
      <c r="H92" s="601"/>
      <c r="I92" s="601"/>
      <c r="J92" s="601"/>
      <c r="K92" s="601"/>
      <c r="L92" s="601"/>
    </row>
    <row r="93" spans="4:12" ht="12.75">
      <c r="D93" s="601"/>
      <c r="E93" s="601"/>
      <c r="F93" s="601"/>
      <c r="G93" s="601"/>
      <c r="H93" s="601"/>
      <c r="I93" s="601"/>
      <c r="J93" s="601"/>
      <c r="K93" s="601"/>
      <c r="L93" s="601"/>
    </row>
    <row r="94" spans="4:12" ht="12.75">
      <c r="D94" s="601"/>
      <c r="E94" s="601"/>
      <c r="F94" s="601"/>
      <c r="G94" s="601"/>
      <c r="H94" s="601"/>
      <c r="I94" s="601"/>
      <c r="J94" s="601"/>
      <c r="K94" s="601"/>
      <c r="L94" s="601"/>
    </row>
    <row r="95" spans="4:12" ht="12.75">
      <c r="D95" s="601"/>
      <c r="E95" s="601"/>
      <c r="F95" s="601"/>
      <c r="G95" s="601"/>
      <c r="H95" s="601"/>
      <c r="I95" s="601"/>
      <c r="J95" s="601"/>
      <c r="K95" s="601"/>
      <c r="L95" s="601"/>
    </row>
    <row r="96" spans="4:12" ht="12.75">
      <c r="D96" s="601"/>
      <c r="E96" s="601"/>
      <c r="F96" s="601"/>
      <c r="G96" s="601"/>
      <c r="H96" s="601"/>
      <c r="I96" s="601"/>
      <c r="J96" s="601"/>
      <c r="K96" s="601"/>
      <c r="L96" s="601"/>
    </row>
    <row r="97" spans="4:12" ht="12.75">
      <c r="D97" s="601"/>
      <c r="E97" s="601"/>
      <c r="F97" s="601"/>
      <c r="G97" s="601"/>
      <c r="H97" s="601"/>
      <c r="I97" s="601"/>
      <c r="J97" s="601"/>
      <c r="K97" s="601"/>
      <c r="L97" s="601"/>
    </row>
    <row r="98" spans="4:12" ht="12.75">
      <c r="D98" s="601"/>
      <c r="E98" s="601"/>
      <c r="F98" s="601"/>
      <c r="G98" s="601"/>
      <c r="H98" s="601"/>
      <c r="I98" s="601"/>
      <c r="J98" s="601"/>
      <c r="K98" s="601"/>
      <c r="L98" s="601"/>
    </row>
    <row r="99" spans="4:12" ht="12.75">
      <c r="D99" s="601"/>
      <c r="E99" s="601"/>
      <c r="F99" s="601"/>
      <c r="G99" s="601"/>
      <c r="H99" s="601"/>
      <c r="I99" s="601"/>
      <c r="J99" s="601"/>
      <c r="K99" s="601"/>
      <c r="L99" s="601"/>
    </row>
    <row r="100" spans="4:12" ht="12.75">
      <c r="D100" s="601"/>
      <c r="E100" s="601"/>
      <c r="F100" s="601"/>
      <c r="G100" s="601"/>
      <c r="H100" s="601"/>
      <c r="I100" s="601"/>
      <c r="J100" s="601"/>
      <c r="K100" s="601"/>
      <c r="L100" s="601"/>
    </row>
    <row r="101" spans="4:12" ht="12.75">
      <c r="D101" s="601"/>
      <c r="E101" s="601"/>
      <c r="F101" s="601"/>
      <c r="G101" s="601"/>
      <c r="H101" s="601"/>
      <c r="I101" s="601"/>
      <c r="J101" s="601"/>
      <c r="K101" s="601"/>
      <c r="L101" s="601"/>
    </row>
    <row r="102" spans="4:12" ht="12.75">
      <c r="D102" s="601"/>
      <c r="E102" s="601"/>
      <c r="F102" s="601"/>
      <c r="G102" s="601"/>
      <c r="H102" s="601"/>
      <c r="I102" s="601"/>
      <c r="J102" s="601"/>
      <c r="K102" s="601"/>
      <c r="L102" s="601"/>
    </row>
    <row r="103" spans="4:12" ht="12.75">
      <c r="D103" s="601"/>
      <c r="E103" s="601"/>
      <c r="F103" s="601"/>
      <c r="G103" s="601"/>
      <c r="H103" s="601"/>
      <c r="I103" s="601"/>
      <c r="J103" s="601"/>
      <c r="K103" s="601"/>
      <c r="L103" s="601"/>
    </row>
    <row r="104" spans="4:12" ht="12.75">
      <c r="D104" s="601"/>
      <c r="E104" s="601"/>
      <c r="F104" s="601"/>
      <c r="G104" s="601"/>
      <c r="H104" s="601"/>
      <c r="I104" s="601"/>
      <c r="J104" s="601"/>
      <c r="K104" s="601"/>
      <c r="L104" s="601"/>
    </row>
    <row r="105" spans="4:12" ht="12.75">
      <c r="D105" s="601"/>
      <c r="E105" s="601"/>
      <c r="F105" s="601"/>
      <c r="G105" s="601"/>
      <c r="H105" s="601"/>
      <c r="I105" s="601"/>
      <c r="J105" s="601"/>
      <c r="K105" s="601"/>
      <c r="L105" s="601"/>
    </row>
    <row r="106" spans="4:12" ht="12.75">
      <c r="D106" s="601"/>
      <c r="E106" s="601"/>
      <c r="F106" s="601"/>
      <c r="G106" s="601"/>
      <c r="H106" s="601"/>
      <c r="I106" s="601"/>
      <c r="J106" s="601"/>
      <c r="K106" s="601"/>
      <c r="L106" s="601"/>
    </row>
    <row r="107" spans="4:12" ht="12.75">
      <c r="D107" s="601"/>
      <c r="E107" s="601"/>
      <c r="F107" s="601"/>
      <c r="G107" s="601"/>
      <c r="H107" s="601"/>
      <c r="I107" s="601"/>
      <c r="J107" s="601"/>
      <c r="K107" s="601"/>
      <c r="L107" s="601"/>
    </row>
    <row r="108" spans="4:12" ht="12.75">
      <c r="D108" s="601"/>
      <c r="E108" s="601"/>
      <c r="F108" s="601"/>
      <c r="G108" s="601"/>
      <c r="H108" s="601"/>
      <c r="I108" s="601"/>
      <c r="J108" s="601"/>
      <c r="K108" s="601"/>
      <c r="L108" s="601"/>
    </row>
    <row r="109" spans="4:12" ht="12.75">
      <c r="D109" s="601"/>
      <c r="E109" s="601"/>
      <c r="F109" s="601"/>
      <c r="G109" s="601"/>
      <c r="H109" s="601"/>
      <c r="I109" s="601"/>
      <c r="J109" s="601"/>
      <c r="K109" s="601"/>
      <c r="L109" s="601"/>
    </row>
    <row r="110" spans="4:12" ht="12.75">
      <c r="D110" s="601"/>
      <c r="E110" s="601"/>
      <c r="F110" s="601"/>
      <c r="G110" s="601"/>
      <c r="H110" s="601"/>
      <c r="I110" s="601"/>
      <c r="J110" s="601"/>
      <c r="K110" s="601"/>
      <c r="L110" s="601"/>
    </row>
    <row r="111" spans="4:12" ht="12.75">
      <c r="D111" s="601"/>
      <c r="E111" s="601"/>
      <c r="F111" s="601"/>
      <c r="G111" s="601"/>
      <c r="H111" s="601"/>
      <c r="I111" s="601"/>
      <c r="J111" s="601"/>
      <c r="K111" s="601"/>
      <c r="L111" s="601"/>
    </row>
    <row r="112" spans="4:12" ht="12.75">
      <c r="D112" s="601"/>
      <c r="E112" s="601"/>
      <c r="F112" s="601"/>
      <c r="G112" s="601"/>
      <c r="H112" s="601"/>
      <c r="I112" s="601"/>
      <c r="J112" s="601"/>
      <c r="K112" s="601"/>
      <c r="L112" s="601"/>
    </row>
    <row r="113" spans="4:12" ht="12.75">
      <c r="D113" s="601"/>
      <c r="E113" s="601"/>
      <c r="F113" s="601"/>
      <c r="G113" s="601"/>
      <c r="H113" s="601"/>
      <c r="I113" s="601"/>
      <c r="J113" s="601"/>
      <c r="K113" s="601"/>
      <c r="L113" s="601"/>
    </row>
    <row r="114" spans="4:12" ht="12.75">
      <c r="D114" s="601"/>
      <c r="E114" s="601"/>
      <c r="F114" s="601"/>
      <c r="G114" s="601"/>
      <c r="H114" s="601"/>
      <c r="I114" s="601"/>
      <c r="J114" s="601"/>
      <c r="K114" s="601"/>
      <c r="L114" s="601"/>
    </row>
  </sheetData>
  <sheetProtection/>
  <mergeCells count="8">
    <mergeCell ref="G3:I3"/>
    <mergeCell ref="J3:L3"/>
    <mergeCell ref="A2:C2"/>
    <mergeCell ref="D2:E2"/>
    <mergeCell ref="A3:A4"/>
    <mergeCell ref="B3:B4"/>
    <mergeCell ref="C3:C4"/>
    <mergeCell ref="D3:F3"/>
  </mergeCells>
  <printOptions/>
  <pageMargins left="0.25" right="0.29" top="0.94" bottom="0.33" header="0.26" footer="0.17"/>
  <pageSetup horizontalDpi="600" verticalDpi="600" orientation="landscape" paperSize="9" scale="58" r:id="rId1"/>
  <headerFooter alignWithMargins="0">
    <oddHeader>&amp;C&amp;"Arial CE,Félkövér"&amp;12 5/2017.(IV.28.) számú zárszámadási rendelethez
Zalaszabar Község Önkormányzat eredménykimutatása 2016. év december 31-én
&amp;R&amp;A
&amp;P.oldal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H8"/>
  <sheetViews>
    <sheetView view="pageLayout" workbookViewId="0" topLeftCell="A1">
      <selection activeCell="G9" sqref="G9"/>
    </sheetView>
  </sheetViews>
  <sheetFormatPr defaultColWidth="9.00390625" defaultRowHeight="12.75"/>
  <cols>
    <col min="1" max="1" width="12.625" style="34" customWidth="1"/>
    <col min="2" max="2" width="8.125" style="34" customWidth="1"/>
    <col min="3" max="3" width="8.25390625" style="34" customWidth="1"/>
    <col min="4" max="4" width="48.375" style="34" customWidth="1"/>
    <col min="5" max="5" width="14.125" style="34" customWidth="1"/>
    <col min="6" max="6" width="13.25390625" style="34" customWidth="1"/>
    <col min="7" max="7" width="13.375" style="34" customWidth="1"/>
    <col min="8" max="8" width="12.25390625" style="34" customWidth="1"/>
    <col min="9" max="9" width="11.00390625" style="34" customWidth="1"/>
    <col min="10" max="16384" width="9.125" style="34" customWidth="1"/>
  </cols>
  <sheetData>
    <row r="1" ht="12.75">
      <c r="H1" s="38" t="s">
        <v>18</v>
      </c>
    </row>
    <row r="2" spans="1:8" ht="16.5" customHeight="1">
      <c r="A2" s="884" t="s">
        <v>0</v>
      </c>
      <c r="B2" s="887" t="s">
        <v>38</v>
      </c>
      <c r="C2" s="888"/>
      <c r="D2" s="889"/>
      <c r="E2" s="881" t="s">
        <v>496</v>
      </c>
      <c r="F2" s="881" t="s">
        <v>522</v>
      </c>
      <c r="G2" s="41">
        <v>2016</v>
      </c>
      <c r="H2" s="41">
        <v>2017</v>
      </c>
    </row>
    <row r="3" spans="1:8" ht="17.25" customHeight="1">
      <c r="A3" s="885"/>
      <c r="B3" s="890"/>
      <c r="C3" s="891"/>
      <c r="D3" s="892"/>
      <c r="E3" s="882"/>
      <c r="F3" s="882"/>
      <c r="G3" s="874" t="s">
        <v>303</v>
      </c>
      <c r="H3" s="875"/>
    </row>
    <row r="4" spans="1:8" ht="12" customHeight="1">
      <c r="A4" s="886"/>
      <c r="B4" s="893"/>
      <c r="C4" s="894"/>
      <c r="D4" s="895"/>
      <c r="E4" s="883"/>
      <c r="F4" s="883"/>
      <c r="G4" s="876"/>
      <c r="H4" s="877"/>
    </row>
    <row r="5" spans="1:8" ht="34.5" customHeight="1">
      <c r="A5" s="40" t="s">
        <v>2</v>
      </c>
      <c r="B5" s="873" t="s">
        <v>417</v>
      </c>
      <c r="C5" s="873"/>
      <c r="D5" s="873"/>
      <c r="E5" s="96">
        <v>37600000</v>
      </c>
      <c r="F5" s="96">
        <v>30887672</v>
      </c>
      <c r="G5" s="96"/>
      <c r="H5" s="96"/>
    </row>
    <row r="6" spans="1:8" ht="34.5" customHeight="1">
      <c r="A6" s="40" t="s">
        <v>4</v>
      </c>
      <c r="B6" s="873" t="s">
        <v>78</v>
      </c>
      <c r="C6" s="873"/>
      <c r="D6" s="873"/>
      <c r="E6" s="96">
        <v>2638000</v>
      </c>
      <c r="F6" s="96">
        <v>2638000</v>
      </c>
      <c r="G6" s="96"/>
      <c r="H6" s="96"/>
    </row>
    <row r="7" spans="1:8" ht="34.5" customHeight="1">
      <c r="A7" s="40" t="s">
        <v>5</v>
      </c>
      <c r="B7" s="896" t="s">
        <v>418</v>
      </c>
      <c r="C7" s="897"/>
      <c r="D7" s="898"/>
      <c r="E7" s="96">
        <v>0</v>
      </c>
      <c r="F7" s="96">
        <v>0</v>
      </c>
      <c r="G7" s="96"/>
      <c r="H7" s="96"/>
    </row>
    <row r="8" spans="1:8" ht="34.5" customHeight="1">
      <c r="A8" s="40"/>
      <c r="B8" s="878" t="s">
        <v>66</v>
      </c>
      <c r="C8" s="879"/>
      <c r="D8" s="880"/>
      <c r="E8" s="126">
        <f>SUM(E5:E7)</f>
        <v>40238000</v>
      </c>
      <c r="F8" s="126">
        <f>SUM(F5:F7)</f>
        <v>33525672</v>
      </c>
      <c r="G8" s="126">
        <f>SUM(G5:G7)</f>
        <v>0</v>
      </c>
      <c r="H8" s="126">
        <f>SUM(H5:H7)</f>
        <v>0</v>
      </c>
    </row>
  </sheetData>
  <sheetProtection/>
  <mergeCells count="9">
    <mergeCell ref="B6:D6"/>
    <mergeCell ref="G3:H4"/>
    <mergeCell ref="B8:D8"/>
    <mergeCell ref="E2:E4"/>
    <mergeCell ref="A2:A4"/>
    <mergeCell ref="B2:D4"/>
    <mergeCell ref="B7:D7"/>
    <mergeCell ref="B5:D5"/>
    <mergeCell ref="F2:F4"/>
  </mergeCells>
  <printOptions horizontalCentered="1"/>
  <pageMargins left="0.2362204724409449" right="0.2362204724409449" top="1.54" bottom="0.19" header="0.45" footer="0.19"/>
  <pageSetup horizontalDpi="600" verticalDpi="600" orientation="landscape" paperSize="9" r:id="rId1"/>
  <headerFooter alignWithMargins="0">
    <oddHeader>&amp;C&amp;"Garamond,Félkövér"&amp;14 5/2017.(IV.28.) számú költségvetési rendelethez
ZALASZABAR KÖZSÉG ÖNKORMÁNYZAT 
TÖBB ÉVES KIHATÁSSAL JÁRÓ ELŐIRÁNYZATA ÉVES BONTÁSBAN&amp;R&amp;A
&amp;P.oldal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43"/>
  <sheetViews>
    <sheetView view="pageLayout" zoomScaleSheetLayoutView="100" workbookViewId="0" topLeftCell="A1">
      <selection activeCell="D40" sqref="D40"/>
    </sheetView>
  </sheetViews>
  <sheetFormatPr defaultColWidth="9.00390625" defaultRowHeight="12.75"/>
  <cols>
    <col min="1" max="1" width="9.00390625" style="0" customWidth="1"/>
    <col min="2" max="2" width="56.00390625" style="0" customWidth="1"/>
    <col min="3" max="3" width="16.375" style="0" customWidth="1"/>
    <col min="4" max="4" width="16.125" style="0" customWidth="1"/>
    <col min="5" max="5" width="16.375" style="673" customWidth="1"/>
  </cols>
  <sheetData>
    <row r="1" spans="1:5" ht="13.5" customHeight="1">
      <c r="A1" s="901" t="s">
        <v>0</v>
      </c>
      <c r="B1" s="903" t="s">
        <v>1</v>
      </c>
      <c r="C1" s="905" t="s">
        <v>1006</v>
      </c>
      <c r="D1" s="907" t="s">
        <v>1005</v>
      </c>
      <c r="E1" s="899" t="s">
        <v>1007</v>
      </c>
    </row>
    <row r="2" spans="1:5" ht="36.75" customHeight="1">
      <c r="A2" s="902"/>
      <c r="B2" s="904"/>
      <c r="C2" s="906"/>
      <c r="D2" s="908"/>
      <c r="E2" s="900"/>
    </row>
    <row r="3" spans="1:5" ht="24.75" customHeight="1">
      <c r="A3" s="646" t="s">
        <v>114</v>
      </c>
      <c r="B3" s="647" t="s">
        <v>867</v>
      </c>
      <c r="C3" s="648">
        <v>116293244</v>
      </c>
      <c r="D3" s="649">
        <v>21688467</v>
      </c>
      <c r="E3" s="650">
        <f>C3+D3</f>
        <v>137981711</v>
      </c>
    </row>
    <row r="4" spans="1:5" ht="24.75" customHeight="1">
      <c r="A4" s="646" t="s">
        <v>4</v>
      </c>
      <c r="B4" s="647" t="s">
        <v>868</v>
      </c>
      <c r="C4" s="648">
        <v>89808150</v>
      </c>
      <c r="D4" s="648">
        <v>47551761</v>
      </c>
      <c r="E4" s="650">
        <f aca="true" t="shared" si="0" ref="E4:E21">C4+D4</f>
        <v>137359911</v>
      </c>
    </row>
    <row r="5" spans="1:5" s="652" customFormat="1" ht="24.75" customHeight="1">
      <c r="A5" s="646" t="s">
        <v>5</v>
      </c>
      <c r="B5" s="113" t="s">
        <v>869</v>
      </c>
      <c r="C5" s="116">
        <f>C3-C4</f>
        <v>26485094</v>
      </c>
      <c r="D5" s="116">
        <f>D3-D4</f>
        <v>-25863294</v>
      </c>
      <c r="E5" s="651">
        <f t="shared" si="0"/>
        <v>621800</v>
      </c>
    </row>
    <row r="6" spans="1:5" s="652" customFormat="1" ht="24.75" customHeight="1">
      <c r="A6" s="646" t="s">
        <v>6</v>
      </c>
      <c r="B6" s="653" t="s">
        <v>870</v>
      </c>
      <c r="C6" s="8">
        <v>11077589</v>
      </c>
      <c r="D6" s="8">
        <v>29464738</v>
      </c>
      <c r="E6" s="650">
        <f t="shared" si="0"/>
        <v>40542327</v>
      </c>
    </row>
    <row r="7" spans="1:5" s="652" customFormat="1" ht="24.75" customHeight="1">
      <c r="A7" s="646" t="s">
        <v>8</v>
      </c>
      <c r="B7" s="654" t="s">
        <v>871</v>
      </c>
      <c r="C7" s="8">
        <v>30034641</v>
      </c>
      <c r="D7" s="8"/>
      <c r="E7" s="650">
        <f t="shared" si="0"/>
        <v>30034641</v>
      </c>
    </row>
    <row r="8" spans="1:5" s="652" customFormat="1" ht="24.75" customHeight="1">
      <c r="A8" s="646" t="s">
        <v>598</v>
      </c>
      <c r="B8" s="655" t="s">
        <v>872</v>
      </c>
      <c r="C8" s="35">
        <f>C6-C7</f>
        <v>-18957052</v>
      </c>
      <c r="D8" s="35">
        <f>D6-D7</f>
        <v>29464738</v>
      </c>
      <c r="E8" s="651">
        <f t="shared" si="0"/>
        <v>10507686</v>
      </c>
    </row>
    <row r="9" spans="1:5" s="652" customFormat="1" ht="24.75" customHeight="1">
      <c r="A9" s="646" t="s">
        <v>15</v>
      </c>
      <c r="B9" s="656" t="s">
        <v>873</v>
      </c>
      <c r="C9" s="35">
        <f>C5+C8</f>
        <v>7528042</v>
      </c>
      <c r="D9" s="35">
        <f>D5+D8</f>
        <v>3601444</v>
      </c>
      <c r="E9" s="651">
        <f t="shared" si="0"/>
        <v>11129486</v>
      </c>
    </row>
    <row r="10" spans="1:5" s="652" customFormat="1" ht="24.75" customHeight="1">
      <c r="A10" s="646" t="s">
        <v>20</v>
      </c>
      <c r="B10" s="653" t="s">
        <v>874</v>
      </c>
      <c r="C10" s="8"/>
      <c r="D10" s="657"/>
      <c r="E10" s="650">
        <f t="shared" si="0"/>
        <v>0</v>
      </c>
    </row>
    <row r="11" spans="1:5" s="652" customFormat="1" ht="30" customHeight="1">
      <c r="A11" s="646" t="s">
        <v>602</v>
      </c>
      <c r="B11" s="653" t="s">
        <v>875</v>
      </c>
      <c r="C11" s="8"/>
      <c r="D11" s="8"/>
      <c r="E11" s="650">
        <f t="shared" si="0"/>
        <v>0</v>
      </c>
    </row>
    <row r="12" spans="1:5" s="652" customFormat="1" ht="30" customHeight="1">
      <c r="A12" s="646" t="s">
        <v>16</v>
      </c>
      <c r="B12" s="658" t="s">
        <v>876</v>
      </c>
      <c r="C12" s="35">
        <f>C10-C11</f>
        <v>0</v>
      </c>
      <c r="D12" s="35">
        <f>D10-D11</f>
        <v>0</v>
      </c>
      <c r="E12" s="651">
        <f t="shared" si="0"/>
        <v>0</v>
      </c>
    </row>
    <row r="13" spans="1:5" s="652" customFormat="1" ht="24.75" customHeight="1">
      <c r="A13" s="646" t="s">
        <v>605</v>
      </c>
      <c r="B13" s="653" t="s">
        <v>877</v>
      </c>
      <c r="C13" s="59"/>
      <c r="D13" s="59"/>
      <c r="E13" s="650">
        <f t="shared" si="0"/>
        <v>0</v>
      </c>
    </row>
    <row r="14" spans="1:5" s="652" customFormat="1" ht="24.75" customHeight="1">
      <c r="A14" s="646" t="s">
        <v>607</v>
      </c>
      <c r="B14" s="653" t="s">
        <v>878</v>
      </c>
      <c r="C14" s="150"/>
      <c r="D14" s="150"/>
      <c r="E14" s="650">
        <f t="shared" si="0"/>
        <v>0</v>
      </c>
    </row>
    <row r="15" spans="1:5" s="652" customFormat="1" ht="30" customHeight="1">
      <c r="A15" s="646" t="s">
        <v>609</v>
      </c>
      <c r="B15" s="658" t="s">
        <v>879</v>
      </c>
      <c r="C15" s="35">
        <f>C13-C14</f>
        <v>0</v>
      </c>
      <c r="D15" s="35">
        <f>D13-D14</f>
        <v>0</v>
      </c>
      <c r="E15" s="651">
        <f t="shared" si="0"/>
        <v>0</v>
      </c>
    </row>
    <row r="16" spans="1:5" s="652" customFormat="1" ht="30" customHeight="1">
      <c r="A16" s="646" t="s">
        <v>611</v>
      </c>
      <c r="B16" s="659" t="s">
        <v>880</v>
      </c>
      <c r="C16" s="660"/>
      <c r="D16" s="8"/>
      <c r="E16" s="650">
        <f t="shared" si="0"/>
        <v>0</v>
      </c>
    </row>
    <row r="17" spans="1:5" s="652" customFormat="1" ht="24.75" customHeight="1">
      <c r="A17" s="646" t="s">
        <v>613</v>
      </c>
      <c r="B17" s="659" t="s">
        <v>881</v>
      </c>
      <c r="C17" s="116">
        <f>C9+C16</f>
        <v>7528042</v>
      </c>
      <c r="D17" s="35">
        <f>D9+D16</f>
        <v>3601444</v>
      </c>
      <c r="E17" s="651">
        <f t="shared" si="0"/>
        <v>11129486</v>
      </c>
    </row>
    <row r="18" spans="1:5" s="652" customFormat="1" ht="30" customHeight="1">
      <c r="A18" s="646" t="s">
        <v>615</v>
      </c>
      <c r="B18" s="661" t="s">
        <v>882</v>
      </c>
      <c r="C18" s="8">
        <v>7528042</v>
      </c>
      <c r="D18" s="8">
        <v>508000</v>
      </c>
      <c r="E18" s="650">
        <f t="shared" si="0"/>
        <v>8036042</v>
      </c>
    </row>
    <row r="19" spans="1:5" s="652" customFormat="1" ht="24.75" customHeight="1">
      <c r="A19" s="646" t="s">
        <v>617</v>
      </c>
      <c r="B19" s="662" t="s">
        <v>883</v>
      </c>
      <c r="C19" s="8">
        <f>C17-C18</f>
        <v>0</v>
      </c>
      <c r="D19" s="8">
        <f>D17-D18</f>
        <v>3093444</v>
      </c>
      <c r="E19" s="650">
        <f t="shared" si="0"/>
        <v>3093444</v>
      </c>
    </row>
    <row r="20" spans="1:5" s="652" customFormat="1" ht="30" customHeight="1">
      <c r="A20" s="646" t="s">
        <v>619</v>
      </c>
      <c r="B20" s="663" t="s">
        <v>884</v>
      </c>
      <c r="C20" s="8"/>
      <c r="D20" s="8"/>
      <c r="E20" s="650">
        <f t="shared" si="0"/>
        <v>0</v>
      </c>
    </row>
    <row r="21" spans="1:5" s="652" customFormat="1" ht="30" customHeight="1">
      <c r="A21" s="646" t="s">
        <v>621</v>
      </c>
      <c r="B21" s="664" t="s">
        <v>885</v>
      </c>
      <c r="C21" s="653"/>
      <c r="D21" s="8"/>
      <c r="E21" s="650">
        <f t="shared" si="0"/>
        <v>0</v>
      </c>
    </row>
    <row r="22" spans="1:5" ht="24.75" customHeight="1">
      <c r="A22" s="665"/>
      <c r="B22" s="666"/>
      <c r="C22" s="666"/>
      <c r="D22" s="667"/>
      <c r="E22" s="669"/>
    </row>
    <row r="23" spans="1:5" ht="24.75" customHeight="1">
      <c r="A23" s="665"/>
      <c r="B23" s="670"/>
      <c r="C23" s="670"/>
      <c r="D23" s="668"/>
      <c r="E23" s="669"/>
    </row>
    <row r="24" spans="1:5" ht="13.5" customHeight="1">
      <c r="A24" s="665"/>
      <c r="B24" s="671"/>
      <c r="C24" s="671"/>
      <c r="D24" s="668"/>
      <c r="E24" s="669"/>
    </row>
    <row r="25" spans="1:5" ht="13.5" customHeight="1">
      <c r="A25" s="672"/>
      <c r="B25" s="671"/>
      <c r="C25" s="671"/>
      <c r="D25" s="668"/>
      <c r="E25" s="669"/>
    </row>
    <row r="26" spans="1:5" ht="13.5" customHeight="1">
      <c r="A26" s="665"/>
      <c r="B26" s="670"/>
      <c r="C26" s="670"/>
      <c r="D26" s="668"/>
      <c r="E26" s="669"/>
    </row>
    <row r="27" spans="1:5" ht="13.5" customHeight="1">
      <c r="A27" s="665"/>
      <c r="B27" s="670"/>
      <c r="C27" s="670"/>
      <c r="D27" s="668"/>
      <c r="E27" s="669"/>
    </row>
    <row r="28" spans="1:4" ht="13.5" customHeight="1">
      <c r="A28" s="665"/>
      <c r="B28" s="670"/>
      <c r="C28" s="670"/>
      <c r="D28" s="668"/>
    </row>
    <row r="29" spans="1:4" ht="13.5" customHeight="1">
      <c r="A29" s="665"/>
      <c r="B29" s="670"/>
      <c r="C29" s="670"/>
      <c r="D29" s="668"/>
    </row>
    <row r="30" spans="1:4" ht="13.5" customHeight="1">
      <c r="A30" s="665"/>
      <c r="B30" s="671"/>
      <c r="C30" s="671"/>
      <c r="D30" s="668"/>
    </row>
    <row r="31" spans="1:4" ht="13.5" customHeight="1">
      <c r="A31" s="665"/>
      <c r="B31" s="671"/>
      <c r="C31" s="671"/>
      <c r="D31" s="668"/>
    </row>
    <row r="32" spans="1:4" ht="13.5" customHeight="1">
      <c r="A32" s="665"/>
      <c r="B32" s="671"/>
      <c r="C32" s="671"/>
      <c r="D32" s="668"/>
    </row>
    <row r="33" spans="1:4" ht="13.5" customHeight="1">
      <c r="A33" s="665"/>
      <c r="B33" s="671"/>
      <c r="C33" s="671"/>
      <c r="D33" s="668"/>
    </row>
    <row r="34" spans="1:4" ht="13.5" customHeight="1">
      <c r="A34" s="665"/>
      <c r="B34" s="671"/>
      <c r="C34" s="671"/>
      <c r="D34" s="668"/>
    </row>
    <row r="35" spans="1:4" ht="13.5" customHeight="1">
      <c r="A35" s="665"/>
      <c r="B35" s="671"/>
      <c r="C35" s="671"/>
      <c r="D35" s="668"/>
    </row>
    <row r="36" spans="1:4" ht="13.5" customHeight="1">
      <c r="A36" s="665"/>
      <c r="B36" s="671"/>
      <c r="C36" s="671"/>
      <c r="D36" s="668"/>
    </row>
    <row r="37" spans="1:4" ht="13.5" customHeight="1">
      <c r="A37" s="665"/>
      <c r="B37" s="671"/>
      <c r="C37" s="671"/>
      <c r="D37" s="668"/>
    </row>
    <row r="38" spans="1:4" ht="13.5" customHeight="1">
      <c r="A38" s="665"/>
      <c r="B38" s="671"/>
      <c r="C38" s="671"/>
      <c r="D38" s="668"/>
    </row>
    <row r="39" spans="1:4" ht="13.5" customHeight="1">
      <c r="A39" s="665"/>
      <c r="B39" s="671"/>
      <c r="C39" s="671"/>
      <c r="D39" s="668"/>
    </row>
    <row r="40" spans="1:4" ht="13.5" customHeight="1">
      <c r="A40" s="665"/>
      <c r="B40" s="671"/>
      <c r="C40" s="671"/>
      <c r="D40" s="668"/>
    </row>
    <row r="41" spans="1:4" ht="13.5" customHeight="1">
      <c r="A41" s="665"/>
      <c r="B41" s="670"/>
      <c r="C41" s="670"/>
      <c r="D41" s="674"/>
    </row>
    <row r="42" spans="1:4" ht="13.5" customHeight="1">
      <c r="A42" s="1"/>
      <c r="B42" s="675"/>
      <c r="C42" s="675"/>
      <c r="D42" s="676"/>
    </row>
    <row r="43" spans="1:4" ht="13.5" customHeight="1">
      <c r="A43" s="1"/>
      <c r="B43" s="1"/>
      <c r="C43" s="1"/>
      <c r="D43" s="1"/>
    </row>
  </sheetData>
  <sheetProtection/>
  <mergeCells count="5">
    <mergeCell ref="E1:E2"/>
    <mergeCell ref="A1:A2"/>
    <mergeCell ref="B1:B2"/>
    <mergeCell ref="C1:C2"/>
    <mergeCell ref="D1:D2"/>
  </mergeCells>
  <printOptions horizontalCentered="1"/>
  <pageMargins left="0.35433070866141736" right="0.31496062992125984" top="1.3385826771653544" bottom="0.1968503937007874" header="0.3937007874015748" footer="0.15748031496062992"/>
  <pageSetup horizontalDpi="600" verticalDpi="600" orientation="portrait" paperSize="9" scale="69" r:id="rId1"/>
  <headerFooter alignWithMargins="0">
    <oddHeader>&amp;C&amp;"Garamond,Félkövér"&amp;12az 5/2017.(IV.28.) számú zárszámadási rendelethez
Zalaszabar Község Önkormányzatának maradvány elszámolása
 2016. évben
&amp;R&amp;A
&amp;P.oldal
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39"/>
  <sheetViews>
    <sheetView view="pageLayout" zoomScaleSheetLayoutView="10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60.00390625" style="0" customWidth="1"/>
    <col min="3" max="3" width="15.75390625" style="0" customWidth="1"/>
    <col min="4" max="4" width="16.375" style="0" customWidth="1"/>
    <col min="5" max="5" width="12.875" style="673" customWidth="1"/>
  </cols>
  <sheetData>
    <row r="1" spans="1:5" ht="12.75" customHeight="1">
      <c r="A1" s="901" t="s">
        <v>0</v>
      </c>
      <c r="B1" s="903" t="s">
        <v>1</v>
      </c>
      <c r="C1" s="905" t="s">
        <v>1008</v>
      </c>
      <c r="D1" s="907" t="s">
        <v>1009</v>
      </c>
      <c r="E1" s="899" t="s">
        <v>866</v>
      </c>
    </row>
    <row r="2" spans="1:5" ht="42.75" customHeight="1">
      <c r="A2" s="902"/>
      <c r="B2" s="904"/>
      <c r="C2" s="906"/>
      <c r="D2" s="908"/>
      <c r="E2" s="900"/>
    </row>
    <row r="3" spans="1:5" ht="24.75" customHeight="1">
      <c r="A3" s="646" t="s">
        <v>17</v>
      </c>
      <c r="B3" s="677" t="s">
        <v>886</v>
      </c>
      <c r="C3" s="678"/>
      <c r="D3" s="678"/>
      <c r="E3" s="651"/>
    </row>
    <row r="4" spans="1:5" ht="24.75" customHeight="1">
      <c r="A4" s="679" t="s">
        <v>404</v>
      </c>
      <c r="B4" s="150" t="s">
        <v>887</v>
      </c>
      <c r="C4" s="680"/>
      <c r="D4" s="680"/>
      <c r="E4" s="681"/>
    </row>
    <row r="5" spans="1:5" s="652" customFormat="1" ht="24.75" customHeight="1">
      <c r="A5" s="682" t="s">
        <v>2</v>
      </c>
      <c r="B5" s="113" t="s">
        <v>888</v>
      </c>
      <c r="C5" s="116"/>
      <c r="D5" s="116"/>
      <c r="E5" s="681"/>
    </row>
    <row r="6" spans="1:5" s="652" customFormat="1" ht="24.75" customHeight="1">
      <c r="A6" s="683" t="s">
        <v>889</v>
      </c>
      <c r="B6" s="654" t="s">
        <v>890</v>
      </c>
      <c r="C6" s="8">
        <v>1487589</v>
      </c>
      <c r="D6" s="8"/>
      <c r="E6" s="684">
        <f>SUM(C6:D6)</f>
        <v>1487589</v>
      </c>
    </row>
    <row r="7" spans="1:5" s="652" customFormat="1" ht="24.75" customHeight="1">
      <c r="A7" s="322" t="s">
        <v>891</v>
      </c>
      <c r="B7" s="654" t="s">
        <v>1010</v>
      </c>
      <c r="C7" s="8">
        <v>6040453</v>
      </c>
      <c r="D7" s="8"/>
      <c r="E7" s="684">
        <f>SUM(C7:D7)</f>
        <v>6040453</v>
      </c>
    </row>
    <row r="8" spans="1:5" s="652" customFormat="1" ht="24.75" customHeight="1">
      <c r="A8" s="322" t="s">
        <v>892</v>
      </c>
      <c r="B8" s="654" t="s">
        <v>1011</v>
      </c>
      <c r="C8" s="8"/>
      <c r="D8" s="8">
        <v>508000</v>
      </c>
      <c r="E8" s="684"/>
    </row>
    <row r="9" spans="1:5" s="652" customFormat="1" ht="24.75" customHeight="1">
      <c r="A9" s="685"/>
      <c r="B9" s="150" t="s">
        <v>893</v>
      </c>
      <c r="C9" s="35">
        <f>SUM(C6:C8)</f>
        <v>7528042</v>
      </c>
      <c r="D9" s="35">
        <f>SUM(D6:D8)</f>
        <v>508000</v>
      </c>
      <c r="E9" s="686">
        <f>SUM(C9:D9)</f>
        <v>8036042</v>
      </c>
    </row>
    <row r="10" spans="1:5" s="652" customFormat="1" ht="25.5" customHeight="1">
      <c r="A10" s="687" t="s">
        <v>4</v>
      </c>
      <c r="B10" s="688" t="s">
        <v>894</v>
      </c>
      <c r="C10" s="35"/>
      <c r="D10" s="35"/>
      <c r="E10" s="684">
        <f>SUM(C10:D10)</f>
        <v>0</v>
      </c>
    </row>
    <row r="11" spans="1:5" s="652" customFormat="1" ht="24.75" customHeight="1">
      <c r="A11" s="685"/>
      <c r="B11" s="150" t="s">
        <v>895</v>
      </c>
      <c r="C11" s="35">
        <v>0</v>
      </c>
      <c r="D11" s="35">
        <v>0</v>
      </c>
      <c r="E11" s="686">
        <f>SUM(C11:D11)</f>
        <v>0</v>
      </c>
    </row>
    <row r="12" spans="1:5" s="652" customFormat="1" ht="24.75" customHeight="1">
      <c r="A12" s="679" t="s">
        <v>404</v>
      </c>
      <c r="B12" s="150" t="s">
        <v>896</v>
      </c>
      <c r="C12" s="116">
        <f>C9+C11</f>
        <v>7528042</v>
      </c>
      <c r="D12" s="116">
        <f>SUM(D9:D11)</f>
        <v>508000</v>
      </c>
      <c r="E12" s="686">
        <f>SUM(C12:D12)</f>
        <v>8036042</v>
      </c>
    </row>
    <row r="13" spans="1:5" s="652" customFormat="1" ht="19.5" customHeight="1">
      <c r="A13" s="121" t="s">
        <v>827</v>
      </c>
      <c r="B13" s="150" t="s">
        <v>897</v>
      </c>
      <c r="C13" s="116">
        <f>SUM(C16:C16)</f>
        <v>0</v>
      </c>
      <c r="D13" s="116">
        <v>3093444</v>
      </c>
      <c r="E13" s="686">
        <f>SUM(C13:D13)</f>
        <v>3093444</v>
      </c>
    </row>
    <row r="14" spans="1:5" s="652" customFormat="1" ht="34.5" customHeight="1">
      <c r="A14" s="121"/>
      <c r="B14" s="659" t="s">
        <v>898</v>
      </c>
      <c r="C14" s="35"/>
      <c r="D14" s="35"/>
      <c r="E14" s="686"/>
    </row>
    <row r="15" spans="1:5" s="652" customFormat="1" ht="34.5" customHeight="1">
      <c r="A15" s="322" t="s">
        <v>1014</v>
      </c>
      <c r="B15" s="734" t="s">
        <v>1015</v>
      </c>
      <c r="C15" s="8"/>
      <c r="D15" s="735" t="s">
        <v>1016</v>
      </c>
      <c r="E15" s="684">
        <v>593444</v>
      </c>
    </row>
    <row r="16" spans="1:5" s="652" customFormat="1" ht="15" customHeight="1">
      <c r="A16" s="322" t="s">
        <v>1013</v>
      </c>
      <c r="B16" s="661" t="s">
        <v>899</v>
      </c>
      <c r="C16" s="8"/>
      <c r="D16" s="8">
        <v>2500000</v>
      </c>
      <c r="E16" s="684">
        <f>SUM(C16:D16)</f>
        <v>2500000</v>
      </c>
    </row>
    <row r="17" spans="1:5" s="652" customFormat="1" ht="15" customHeight="1">
      <c r="A17" s="689"/>
      <c r="B17" s="690" t="s">
        <v>900</v>
      </c>
      <c r="C17" s="691">
        <f>C12+C13</f>
        <v>7528042</v>
      </c>
      <c r="D17" s="691">
        <f>D12+D13</f>
        <v>3601444</v>
      </c>
      <c r="E17" s="686">
        <f>SUM(C17:D17)</f>
        <v>11129486</v>
      </c>
    </row>
    <row r="18" spans="1:5" ht="24.75" customHeight="1">
      <c r="A18" s="665"/>
      <c r="B18" s="666"/>
      <c r="C18" s="666"/>
      <c r="D18" s="667"/>
      <c r="E18" s="669"/>
    </row>
    <row r="19" spans="1:5" ht="24.75" customHeight="1">
      <c r="A19" s="665"/>
      <c r="B19" s="670"/>
      <c r="C19" s="670"/>
      <c r="D19" s="668"/>
      <c r="E19" s="669"/>
    </row>
    <row r="20" spans="1:5" ht="13.5" customHeight="1">
      <c r="A20" s="665"/>
      <c r="B20" s="671"/>
      <c r="C20" s="671"/>
      <c r="D20" s="668"/>
      <c r="E20" s="669"/>
    </row>
    <row r="21" spans="1:5" ht="13.5" customHeight="1">
      <c r="A21" s="672"/>
      <c r="B21" s="671"/>
      <c r="C21" s="671"/>
      <c r="D21" s="668"/>
      <c r="E21" s="669"/>
    </row>
    <row r="22" spans="1:5" ht="13.5" customHeight="1">
      <c r="A22" s="665"/>
      <c r="B22" s="670"/>
      <c r="C22" s="670"/>
      <c r="D22" s="668"/>
      <c r="E22" s="669"/>
    </row>
    <row r="23" spans="1:5" ht="13.5" customHeight="1">
      <c r="A23" s="665"/>
      <c r="B23" s="670"/>
      <c r="C23" s="670"/>
      <c r="D23" s="668"/>
      <c r="E23" s="669"/>
    </row>
    <row r="24" spans="1:4" ht="13.5" customHeight="1">
      <c r="A24" s="665"/>
      <c r="B24" s="670"/>
      <c r="C24" s="670"/>
      <c r="D24" s="668"/>
    </row>
    <row r="25" spans="1:4" ht="13.5" customHeight="1">
      <c r="A25" s="665"/>
      <c r="B25" s="670"/>
      <c r="C25" s="670"/>
      <c r="D25" s="668"/>
    </row>
    <row r="26" spans="1:4" ht="13.5" customHeight="1">
      <c r="A26" s="665"/>
      <c r="B26" s="671"/>
      <c r="C26" s="671"/>
      <c r="D26" s="668"/>
    </row>
    <row r="27" spans="1:4" ht="13.5" customHeight="1">
      <c r="A27" s="665"/>
      <c r="B27" s="671"/>
      <c r="C27" s="671"/>
      <c r="D27" s="668"/>
    </row>
    <row r="28" spans="1:4" ht="13.5" customHeight="1">
      <c r="A28" s="665"/>
      <c r="B28" s="671"/>
      <c r="C28" s="671"/>
      <c r="D28" s="668"/>
    </row>
    <row r="29" spans="1:4" ht="13.5" customHeight="1">
      <c r="A29" s="665"/>
      <c r="B29" s="671"/>
      <c r="C29" s="671"/>
      <c r="D29" s="668"/>
    </row>
    <row r="30" spans="1:4" ht="13.5" customHeight="1">
      <c r="A30" s="665"/>
      <c r="B30" s="671"/>
      <c r="C30" s="671"/>
      <c r="D30" s="668"/>
    </row>
    <row r="31" spans="1:4" ht="13.5" customHeight="1">
      <c r="A31" s="665"/>
      <c r="B31" s="671"/>
      <c r="C31" s="671"/>
      <c r="D31" s="668"/>
    </row>
    <row r="32" spans="1:4" ht="13.5" customHeight="1">
      <c r="A32" s="665"/>
      <c r="B32" s="671"/>
      <c r="C32" s="671"/>
      <c r="D32" s="668"/>
    </row>
    <row r="33" spans="1:4" ht="13.5" customHeight="1">
      <c r="A33" s="665"/>
      <c r="B33" s="671"/>
      <c r="C33" s="671"/>
      <c r="D33" s="668"/>
    </row>
    <row r="34" spans="1:4" ht="13.5" customHeight="1">
      <c r="A34" s="665"/>
      <c r="B34" s="671"/>
      <c r="C34" s="671"/>
      <c r="D34" s="668"/>
    </row>
    <row r="35" spans="1:4" ht="13.5" customHeight="1">
      <c r="A35" s="665"/>
      <c r="B35" s="671"/>
      <c r="C35" s="671"/>
      <c r="D35" s="668"/>
    </row>
    <row r="36" spans="1:4" ht="13.5" customHeight="1">
      <c r="A36" s="665"/>
      <c r="B36" s="671"/>
      <c r="C36" s="671"/>
      <c r="D36" s="668"/>
    </row>
    <row r="37" spans="1:4" ht="13.5" customHeight="1">
      <c r="A37" s="665"/>
      <c r="B37" s="670"/>
      <c r="C37" s="670"/>
      <c r="D37" s="674"/>
    </row>
    <row r="38" spans="1:4" ht="13.5" customHeight="1">
      <c r="A38" s="1"/>
      <c r="B38" s="675"/>
      <c r="C38" s="675"/>
      <c r="D38" s="676"/>
    </row>
    <row r="39" spans="1:4" ht="13.5" customHeight="1">
      <c r="A39" s="1"/>
      <c r="B39" s="1"/>
      <c r="C39" s="1"/>
      <c r="D39" s="1"/>
    </row>
  </sheetData>
  <sheetProtection/>
  <mergeCells count="5">
    <mergeCell ref="E1:E2"/>
    <mergeCell ref="A1:A2"/>
    <mergeCell ref="B1:B2"/>
    <mergeCell ref="C1:C2"/>
    <mergeCell ref="D1:D2"/>
  </mergeCells>
  <printOptions horizontalCentered="1"/>
  <pageMargins left="0.35433070866141736" right="0.31496062992125984" top="1.3385826771653544" bottom="0.1968503937007874" header="0.3937007874015748" footer="0.15748031496062992"/>
  <pageSetup horizontalDpi="600" verticalDpi="600" orientation="portrait" paperSize="9" scale="55" r:id="rId1"/>
  <headerFooter alignWithMargins="0">
    <oddHeader>&amp;C&amp;"Garamond,Félkövér"&amp;12az    5/2017.(IV.28.) számú zárszámadási rendelethez
Zalaszabar Község Önkrományzatának maradványának felhasználása  
2017. évre
&amp;R&amp;A
&amp;P.oldal
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3:I35"/>
  <sheetViews>
    <sheetView view="pageLayout" workbookViewId="0" topLeftCell="B1">
      <selection activeCell="G22" sqref="G22"/>
    </sheetView>
  </sheetViews>
  <sheetFormatPr defaultColWidth="9.00390625" defaultRowHeight="12.75"/>
  <cols>
    <col min="1" max="1" width="5.125" style="692" customWidth="1"/>
    <col min="2" max="2" width="63.875" style="692" customWidth="1"/>
    <col min="3" max="3" width="14.125" style="692" customWidth="1"/>
    <col min="4" max="4" width="17.875" style="692" customWidth="1"/>
    <col min="5" max="5" width="16.625" style="692" customWidth="1"/>
    <col min="6" max="6" width="14.625" style="692" customWidth="1"/>
    <col min="7" max="7" width="12.375" style="692" customWidth="1"/>
    <col min="8" max="8" width="17.25390625" style="692" customWidth="1"/>
    <col min="9" max="9" width="16.25390625" style="692" customWidth="1"/>
    <col min="10" max="16384" width="9.125" style="692" customWidth="1"/>
  </cols>
  <sheetData>
    <row r="3" spans="1:9" ht="15.75">
      <c r="A3" s="909" t="s">
        <v>901</v>
      </c>
      <c r="B3" s="910"/>
      <c r="C3" s="910"/>
      <c r="D3" s="910"/>
      <c r="E3" s="910"/>
      <c r="F3" s="910"/>
      <c r="G3" s="910"/>
      <c r="H3" s="910"/>
      <c r="I3" s="911"/>
    </row>
    <row r="4" spans="1:9" ht="64.5" customHeight="1">
      <c r="A4" s="693" t="s">
        <v>902</v>
      </c>
      <c r="B4" s="694" t="s">
        <v>13</v>
      </c>
      <c r="C4" s="694" t="s">
        <v>903</v>
      </c>
      <c r="D4" s="694" t="s">
        <v>904</v>
      </c>
      <c r="E4" s="694" t="s">
        <v>905</v>
      </c>
      <c r="F4" s="694" t="s">
        <v>906</v>
      </c>
      <c r="G4" s="694" t="s">
        <v>907</v>
      </c>
      <c r="H4" s="694" t="s">
        <v>908</v>
      </c>
      <c r="I4" s="694" t="s">
        <v>909</v>
      </c>
    </row>
    <row r="5" spans="1:9" ht="15.75">
      <c r="A5" s="695" t="s">
        <v>910</v>
      </c>
      <c r="B5" s="695" t="s">
        <v>911</v>
      </c>
      <c r="C5" s="696" t="s">
        <v>912</v>
      </c>
      <c r="D5" s="696" t="s">
        <v>913</v>
      </c>
      <c r="E5" s="696" t="s">
        <v>914</v>
      </c>
      <c r="F5" s="695" t="s">
        <v>915</v>
      </c>
      <c r="G5" s="696" t="s">
        <v>916</v>
      </c>
      <c r="H5" s="695" t="s">
        <v>917</v>
      </c>
      <c r="I5" s="696" t="s">
        <v>918</v>
      </c>
    </row>
    <row r="6" spans="1:9" ht="15.75">
      <c r="A6" s="697" t="s">
        <v>919</v>
      </c>
      <c r="B6" s="698" t="s">
        <v>920</v>
      </c>
      <c r="C6" s="699">
        <v>4290220</v>
      </c>
      <c r="D6" s="699">
        <v>501091430</v>
      </c>
      <c r="E6" s="699">
        <v>28030662</v>
      </c>
      <c r="F6" s="699" t="s">
        <v>921</v>
      </c>
      <c r="G6" s="699">
        <v>1126000</v>
      </c>
      <c r="H6" s="699" t="s">
        <v>921</v>
      </c>
      <c r="I6" s="699">
        <f>C6+D6+E6+F6+G6+H6</f>
        <v>534538312</v>
      </c>
    </row>
    <row r="7" spans="1:9" ht="15.75">
      <c r="A7" s="695" t="s">
        <v>922</v>
      </c>
      <c r="B7" s="700" t="s">
        <v>923</v>
      </c>
      <c r="C7" s="701"/>
      <c r="D7" s="701"/>
      <c r="E7" s="701"/>
      <c r="F7" s="701"/>
      <c r="G7" s="701">
        <v>0</v>
      </c>
      <c r="H7" s="701"/>
      <c r="I7" s="701">
        <f aca="true" t="shared" si="0" ref="I7:I31">C7+D7+E7+F7+G7+H7</f>
        <v>0</v>
      </c>
    </row>
    <row r="8" spans="1:9" ht="15.75">
      <c r="A8" s="696" t="s">
        <v>924</v>
      </c>
      <c r="B8" s="700" t="s">
        <v>925</v>
      </c>
      <c r="C8" s="701"/>
      <c r="D8" s="701"/>
      <c r="E8" s="701"/>
      <c r="F8" s="701"/>
      <c r="G8" s="701">
        <v>690000</v>
      </c>
      <c r="H8" s="701"/>
      <c r="I8" s="701">
        <f t="shared" si="0"/>
        <v>690000</v>
      </c>
    </row>
    <row r="9" spans="1:9" ht="15.75">
      <c r="A9" s="696" t="s">
        <v>926</v>
      </c>
      <c r="B9" s="700" t="s">
        <v>927</v>
      </c>
      <c r="C9" s="701"/>
      <c r="D9" s="701">
        <v>33967008</v>
      </c>
      <c r="E9" s="701">
        <v>0</v>
      </c>
      <c r="F9" s="701"/>
      <c r="G9" s="701"/>
      <c r="H9" s="701"/>
      <c r="I9" s="701">
        <f t="shared" si="0"/>
        <v>33967008</v>
      </c>
    </row>
    <row r="10" spans="1:9" ht="15.75">
      <c r="A10" s="696" t="s">
        <v>928</v>
      </c>
      <c r="B10" s="700" t="s">
        <v>929</v>
      </c>
      <c r="C10" s="701"/>
      <c r="D10" s="701"/>
      <c r="E10" s="701"/>
      <c r="F10" s="701"/>
      <c r="G10" s="701"/>
      <c r="H10" s="701"/>
      <c r="I10" s="701">
        <f t="shared" si="0"/>
        <v>0</v>
      </c>
    </row>
    <row r="11" spans="1:9" ht="31.5">
      <c r="A11" s="695" t="s">
        <v>930</v>
      </c>
      <c r="B11" s="700" t="s">
        <v>931</v>
      </c>
      <c r="C11" s="701"/>
      <c r="D11" s="701">
        <v>1127292</v>
      </c>
      <c r="E11" s="701">
        <v>276116</v>
      </c>
      <c r="F11" s="701"/>
      <c r="G11" s="701"/>
      <c r="H11" s="701"/>
      <c r="I11" s="701">
        <f t="shared" si="0"/>
        <v>1403408</v>
      </c>
    </row>
    <row r="12" spans="1:9" ht="15.75">
      <c r="A12" s="695" t="s">
        <v>932</v>
      </c>
      <c r="B12" s="700" t="s">
        <v>933</v>
      </c>
      <c r="C12" s="701"/>
      <c r="D12" s="701">
        <v>120700</v>
      </c>
      <c r="E12" s="701">
        <v>2146350</v>
      </c>
      <c r="F12" s="701"/>
      <c r="G12" s="701"/>
      <c r="H12" s="701"/>
      <c r="I12" s="701">
        <f t="shared" si="0"/>
        <v>2267050</v>
      </c>
    </row>
    <row r="13" spans="1:9" ht="15.75">
      <c r="A13" s="697" t="s">
        <v>934</v>
      </c>
      <c r="B13" s="702" t="s">
        <v>935</v>
      </c>
      <c r="C13" s="703">
        <f aca="true" t="shared" si="1" ref="C13:H13">SUM(C7:C12)</f>
        <v>0</v>
      </c>
      <c r="D13" s="703">
        <f t="shared" si="1"/>
        <v>35215000</v>
      </c>
      <c r="E13" s="703">
        <f t="shared" si="1"/>
        <v>2422466</v>
      </c>
      <c r="F13" s="703">
        <f t="shared" si="1"/>
        <v>0</v>
      </c>
      <c r="G13" s="703">
        <f t="shared" si="1"/>
        <v>690000</v>
      </c>
      <c r="H13" s="703">
        <f t="shared" si="1"/>
        <v>0</v>
      </c>
      <c r="I13" s="703">
        <f t="shared" si="0"/>
        <v>38327466</v>
      </c>
    </row>
    <row r="14" spans="1:9" ht="15.75">
      <c r="A14" s="696" t="s">
        <v>936</v>
      </c>
      <c r="B14" s="700" t="s">
        <v>937</v>
      </c>
      <c r="C14" s="701"/>
      <c r="D14" s="701"/>
      <c r="E14" s="701"/>
      <c r="F14" s="701"/>
      <c r="G14" s="701"/>
      <c r="H14" s="701"/>
      <c r="I14" s="701">
        <f t="shared" si="0"/>
        <v>0</v>
      </c>
    </row>
    <row r="15" spans="1:9" ht="15.75">
      <c r="A15" s="695" t="s">
        <v>938</v>
      </c>
      <c r="B15" s="700" t="s">
        <v>939</v>
      </c>
      <c r="C15" s="701"/>
      <c r="D15" s="701"/>
      <c r="E15" s="701">
        <v>0</v>
      </c>
      <c r="F15" s="701"/>
      <c r="G15" s="701"/>
      <c r="H15" s="701"/>
      <c r="I15" s="701">
        <f t="shared" si="0"/>
        <v>0</v>
      </c>
    </row>
    <row r="16" spans="1:9" ht="15.75">
      <c r="A16" s="695" t="s">
        <v>940</v>
      </c>
      <c r="B16" s="700" t="s">
        <v>941</v>
      </c>
      <c r="C16" s="701"/>
      <c r="D16" s="701"/>
      <c r="E16" s="701"/>
      <c r="F16" s="701"/>
      <c r="G16" s="701"/>
      <c r="H16" s="701"/>
      <c r="I16" s="701">
        <f t="shared" si="0"/>
        <v>0</v>
      </c>
    </row>
    <row r="17" spans="1:9" ht="31.5">
      <c r="A17" s="696" t="s">
        <v>942</v>
      </c>
      <c r="B17" s="700" t="s">
        <v>943</v>
      </c>
      <c r="C17" s="701"/>
      <c r="D17" s="701">
        <v>888436</v>
      </c>
      <c r="E17" s="701">
        <v>276116</v>
      </c>
      <c r="F17" s="701"/>
      <c r="G17" s="701"/>
      <c r="H17" s="701"/>
      <c r="I17" s="701">
        <f t="shared" si="0"/>
        <v>1164552</v>
      </c>
    </row>
    <row r="18" spans="1:9" ht="15.75">
      <c r="A18" s="695" t="s">
        <v>944</v>
      </c>
      <c r="B18" s="700" t="s">
        <v>945</v>
      </c>
      <c r="C18" s="701"/>
      <c r="D18" s="701">
        <v>4143156</v>
      </c>
      <c r="E18" s="701">
        <v>0</v>
      </c>
      <c r="F18" s="701"/>
      <c r="G18" s="701">
        <v>546000</v>
      </c>
      <c r="H18" s="701"/>
      <c r="I18" s="701">
        <f t="shared" si="0"/>
        <v>4689156</v>
      </c>
    </row>
    <row r="19" spans="1:9" ht="15.75">
      <c r="A19" s="697" t="s">
        <v>946</v>
      </c>
      <c r="B19" s="702" t="s">
        <v>947</v>
      </c>
      <c r="C19" s="703">
        <f aca="true" t="shared" si="2" ref="C19:H19">SUM(C14:C18)</f>
        <v>0</v>
      </c>
      <c r="D19" s="703">
        <f t="shared" si="2"/>
        <v>5031592</v>
      </c>
      <c r="E19" s="703">
        <f t="shared" si="2"/>
        <v>276116</v>
      </c>
      <c r="F19" s="703">
        <f t="shared" si="2"/>
        <v>0</v>
      </c>
      <c r="G19" s="703">
        <f t="shared" si="2"/>
        <v>546000</v>
      </c>
      <c r="H19" s="703">
        <f t="shared" si="2"/>
        <v>0</v>
      </c>
      <c r="I19" s="703">
        <f t="shared" si="0"/>
        <v>5853708</v>
      </c>
    </row>
    <row r="20" spans="1:9" ht="15.75">
      <c r="A20" s="697" t="s">
        <v>948</v>
      </c>
      <c r="B20" s="698" t="s">
        <v>949</v>
      </c>
      <c r="C20" s="699">
        <f aca="true" t="shared" si="3" ref="C20:H20">C6+C13-C19</f>
        <v>4290220</v>
      </c>
      <c r="D20" s="699">
        <f t="shared" si="3"/>
        <v>531274838</v>
      </c>
      <c r="E20" s="699">
        <f t="shared" si="3"/>
        <v>30177012</v>
      </c>
      <c r="F20" s="699">
        <f t="shared" si="3"/>
        <v>0</v>
      </c>
      <c r="G20" s="699">
        <f t="shared" si="3"/>
        <v>1270000</v>
      </c>
      <c r="H20" s="699">
        <f t="shared" si="3"/>
        <v>0</v>
      </c>
      <c r="I20" s="699">
        <f t="shared" si="0"/>
        <v>567012070</v>
      </c>
    </row>
    <row r="21" spans="1:9" ht="15.75">
      <c r="A21" s="697" t="s">
        <v>950</v>
      </c>
      <c r="B21" s="698" t="s">
        <v>951</v>
      </c>
      <c r="C21" s="699">
        <v>4290220</v>
      </c>
      <c r="D21" s="699">
        <v>151156091</v>
      </c>
      <c r="E21" s="699">
        <v>15985740</v>
      </c>
      <c r="F21" s="699" t="s">
        <v>921</v>
      </c>
      <c r="G21" s="699" t="s">
        <v>921</v>
      </c>
      <c r="H21" s="699" t="s">
        <v>921</v>
      </c>
      <c r="I21" s="699">
        <f t="shared" si="0"/>
        <v>171432051</v>
      </c>
    </row>
    <row r="22" spans="1:9" ht="15.75">
      <c r="A22" s="696" t="s">
        <v>952</v>
      </c>
      <c r="B22" s="700" t="s">
        <v>953</v>
      </c>
      <c r="C22" s="701">
        <v>0</v>
      </c>
      <c r="D22" s="701">
        <v>27640228</v>
      </c>
      <c r="E22" s="701">
        <v>8643076</v>
      </c>
      <c r="F22" s="701"/>
      <c r="G22" s="701"/>
      <c r="H22" s="701"/>
      <c r="I22" s="701">
        <f t="shared" si="0"/>
        <v>36283304</v>
      </c>
    </row>
    <row r="23" spans="1:9" ht="15.75">
      <c r="A23" s="695" t="s">
        <v>954</v>
      </c>
      <c r="B23" s="700" t="s">
        <v>955</v>
      </c>
      <c r="C23" s="701">
        <v>0</v>
      </c>
      <c r="D23" s="701">
        <v>13885991</v>
      </c>
      <c r="E23" s="701">
        <v>4734312</v>
      </c>
      <c r="F23" s="701"/>
      <c r="G23" s="701"/>
      <c r="H23" s="701"/>
      <c r="I23" s="701">
        <f t="shared" si="0"/>
        <v>18620303</v>
      </c>
    </row>
    <row r="24" spans="1:9" ht="15.75">
      <c r="A24" s="697" t="s">
        <v>956</v>
      </c>
      <c r="B24" s="702" t="s">
        <v>957</v>
      </c>
      <c r="C24" s="703">
        <f aca="true" t="shared" si="4" ref="C24:H24">C21+C22-C23</f>
        <v>4290220</v>
      </c>
      <c r="D24" s="703">
        <f t="shared" si="4"/>
        <v>164910328</v>
      </c>
      <c r="E24" s="703">
        <f t="shared" si="4"/>
        <v>19894504</v>
      </c>
      <c r="F24" s="703">
        <f t="shared" si="4"/>
        <v>0</v>
      </c>
      <c r="G24" s="703">
        <f t="shared" si="4"/>
        <v>0</v>
      </c>
      <c r="H24" s="703">
        <f t="shared" si="4"/>
        <v>0</v>
      </c>
      <c r="I24" s="703">
        <f t="shared" si="0"/>
        <v>189095052</v>
      </c>
    </row>
    <row r="25" spans="1:9" ht="15.75">
      <c r="A25" s="697" t="s">
        <v>958</v>
      </c>
      <c r="B25" s="702" t="s">
        <v>959</v>
      </c>
      <c r="C25" s="703">
        <v>0</v>
      </c>
      <c r="D25" s="703">
        <v>0</v>
      </c>
      <c r="E25" s="703">
        <v>0</v>
      </c>
      <c r="F25" s="703">
        <v>0</v>
      </c>
      <c r="G25" s="703">
        <v>0</v>
      </c>
      <c r="H25" s="703">
        <v>0</v>
      </c>
      <c r="I25" s="703">
        <f t="shared" si="0"/>
        <v>0</v>
      </c>
    </row>
    <row r="26" spans="1:9" ht="15.75">
      <c r="A26" s="695" t="s">
        <v>960</v>
      </c>
      <c r="B26" s="700" t="s">
        <v>961</v>
      </c>
      <c r="C26" s="701"/>
      <c r="D26" s="701"/>
      <c r="E26" s="701"/>
      <c r="F26" s="701"/>
      <c r="G26" s="701"/>
      <c r="H26" s="701"/>
      <c r="I26" s="701">
        <f t="shared" si="0"/>
        <v>0</v>
      </c>
    </row>
    <row r="27" spans="1:9" ht="15.75">
      <c r="A27" s="695" t="s">
        <v>962</v>
      </c>
      <c r="B27" s="700" t="s">
        <v>963</v>
      </c>
      <c r="C27" s="701"/>
      <c r="D27" s="701"/>
      <c r="E27" s="701"/>
      <c r="F27" s="701"/>
      <c r="G27" s="701"/>
      <c r="H27" s="701"/>
      <c r="I27" s="701">
        <f t="shared" si="0"/>
        <v>0</v>
      </c>
    </row>
    <row r="28" spans="1:9" ht="15.75">
      <c r="A28" s="696" t="s">
        <v>964</v>
      </c>
      <c r="B28" s="700" t="s">
        <v>965</v>
      </c>
      <c r="C28" s="703">
        <f aca="true" t="shared" si="5" ref="C28:H28">C25+C26-C27</f>
        <v>0</v>
      </c>
      <c r="D28" s="703">
        <f t="shared" si="5"/>
        <v>0</v>
      </c>
      <c r="E28" s="703">
        <f t="shared" si="5"/>
        <v>0</v>
      </c>
      <c r="F28" s="703">
        <f t="shared" si="5"/>
        <v>0</v>
      </c>
      <c r="G28" s="703">
        <f t="shared" si="5"/>
        <v>0</v>
      </c>
      <c r="H28" s="703">
        <f t="shared" si="5"/>
        <v>0</v>
      </c>
      <c r="I28" s="703">
        <f t="shared" si="0"/>
        <v>0</v>
      </c>
    </row>
    <row r="29" spans="1:9" ht="15.75">
      <c r="A29" s="697" t="s">
        <v>966</v>
      </c>
      <c r="B29" s="698" t="s">
        <v>967</v>
      </c>
      <c r="C29" s="699">
        <f aca="true" t="shared" si="6" ref="C29:H29">C24+C28</f>
        <v>4290220</v>
      </c>
      <c r="D29" s="699">
        <f t="shared" si="6"/>
        <v>164910328</v>
      </c>
      <c r="E29" s="699">
        <f t="shared" si="6"/>
        <v>19894504</v>
      </c>
      <c r="F29" s="699">
        <f t="shared" si="6"/>
        <v>0</v>
      </c>
      <c r="G29" s="699">
        <f t="shared" si="6"/>
        <v>0</v>
      </c>
      <c r="H29" s="699">
        <f t="shared" si="6"/>
        <v>0</v>
      </c>
      <c r="I29" s="699">
        <f t="shared" si="0"/>
        <v>189095052</v>
      </c>
    </row>
    <row r="30" spans="1:9" ht="15.75">
      <c r="A30" s="697" t="s">
        <v>968</v>
      </c>
      <c r="B30" s="704" t="s">
        <v>969</v>
      </c>
      <c r="C30" s="705">
        <f aca="true" t="shared" si="7" ref="C30:H30">C20-C29</f>
        <v>0</v>
      </c>
      <c r="D30" s="705">
        <f t="shared" si="7"/>
        <v>366364510</v>
      </c>
      <c r="E30" s="705">
        <f t="shared" si="7"/>
        <v>10282508</v>
      </c>
      <c r="F30" s="705">
        <f t="shared" si="7"/>
        <v>0</v>
      </c>
      <c r="G30" s="705">
        <f t="shared" si="7"/>
        <v>1270000</v>
      </c>
      <c r="H30" s="705">
        <f t="shared" si="7"/>
        <v>0</v>
      </c>
      <c r="I30" s="705">
        <f t="shared" si="0"/>
        <v>377917018</v>
      </c>
    </row>
    <row r="31" spans="1:9" ht="15.75">
      <c r="A31" s="695" t="s">
        <v>970</v>
      </c>
      <c r="B31" s="700" t="s">
        <v>971</v>
      </c>
      <c r="C31" s="701">
        <v>4290220</v>
      </c>
      <c r="D31" s="701">
        <v>383000</v>
      </c>
      <c r="E31" s="701">
        <v>8233034</v>
      </c>
      <c r="F31" s="701"/>
      <c r="G31" s="701"/>
      <c r="H31" s="701"/>
      <c r="I31" s="703">
        <f t="shared" si="0"/>
        <v>12906254</v>
      </c>
    </row>
    <row r="32" spans="1:9" ht="15">
      <c r="A32" s="706"/>
      <c r="B32" s="706"/>
      <c r="C32" s="706"/>
      <c r="D32" s="706"/>
      <c r="E32" s="706"/>
      <c r="F32" s="706"/>
      <c r="G32" s="706"/>
      <c r="H32" s="706"/>
      <c r="I32" s="706"/>
    </row>
    <row r="33" ht="12.75">
      <c r="A33" s="707"/>
    </row>
    <row r="35" ht="12.75">
      <c r="A35" s="707"/>
    </row>
  </sheetData>
  <sheetProtection/>
  <mergeCells count="1">
    <mergeCell ref="A3:I3"/>
  </mergeCells>
  <printOptions horizontalCentered="1"/>
  <pageMargins left="0.22" right="0.19" top="0.984251968503937" bottom="0.5905511811023623" header="0.5118110236220472" footer="0.5118110236220472"/>
  <pageSetup horizontalDpi="600" verticalDpi="600" orientation="landscape" paperSize="9" scale="82" r:id="rId1"/>
  <headerFooter alignWithMargins="0">
    <oddHeader>&amp;C&amp;"Arial CE,Félkövér"&amp;12 5/2017.(IV.28.) számú zárszámadási rendelethez&amp;"Arial CE,Normál"&amp;10
&amp;"Arial CE,Félkövér"&amp;12Zalaszabar Község Önkormányzatának vagyon kimutatása 
2016.évben  &amp;R&amp;A
&amp;P.oldal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view="pageLayout" workbookViewId="0" topLeftCell="A1">
      <selection activeCell="E16" sqref="E16"/>
    </sheetView>
  </sheetViews>
  <sheetFormatPr defaultColWidth="9.00390625" defaultRowHeight="12.75"/>
  <cols>
    <col min="1" max="1" width="3.75390625" style="31" customWidth="1"/>
    <col min="2" max="2" width="9.125" style="31" customWidth="1"/>
    <col min="3" max="3" width="8.375" style="31" customWidth="1"/>
    <col min="4" max="4" width="22.875" style="31" customWidth="1"/>
    <col min="5" max="5" width="25.625" style="31" customWidth="1"/>
    <col min="6" max="6" width="10.875" style="31" customWidth="1"/>
    <col min="7" max="7" width="11.125" style="31" customWidth="1"/>
    <col min="8" max="8" width="16.75390625" style="31" customWidth="1"/>
    <col min="9" max="9" width="9.125" style="31" customWidth="1"/>
    <col min="10" max="10" width="11.125" style="31" customWidth="1"/>
    <col min="11" max="11" width="11.375" style="31" customWidth="1"/>
    <col min="12" max="16384" width="9.125" style="31" customWidth="1"/>
  </cols>
  <sheetData>
    <row r="1" spans="10:11" ht="12.75">
      <c r="J1" s="923" t="s">
        <v>18</v>
      </c>
      <c r="K1" s="923"/>
    </row>
    <row r="2" spans="1:11" ht="24.75" customHeight="1">
      <c r="A2" s="915" t="s">
        <v>21</v>
      </c>
      <c r="B2" s="915" t="s">
        <v>24</v>
      </c>
      <c r="C2" s="915"/>
      <c r="D2" s="915"/>
      <c r="E2" s="925" t="s">
        <v>50</v>
      </c>
      <c r="F2" s="925"/>
      <c r="G2" s="925"/>
      <c r="H2" s="925" t="s">
        <v>51</v>
      </c>
      <c r="I2" s="925"/>
      <c r="J2" s="925"/>
      <c r="K2" s="32" t="s">
        <v>11</v>
      </c>
    </row>
    <row r="3" spans="1:11" ht="24.75" customHeight="1">
      <c r="A3" s="915"/>
      <c r="B3" s="915"/>
      <c r="C3" s="915"/>
      <c r="D3" s="915"/>
      <c r="E3" s="915" t="s">
        <v>25</v>
      </c>
      <c r="F3" s="915" t="s">
        <v>26</v>
      </c>
      <c r="G3" s="915" t="s">
        <v>27</v>
      </c>
      <c r="H3" s="915" t="s">
        <v>25</v>
      </c>
      <c r="I3" s="915" t="s">
        <v>26</v>
      </c>
      <c r="J3" s="915" t="s">
        <v>27</v>
      </c>
      <c r="K3" s="924" t="s">
        <v>28</v>
      </c>
    </row>
    <row r="4" spans="1:11" ht="24.75" customHeight="1">
      <c r="A4" s="915"/>
      <c r="B4" s="915"/>
      <c r="C4" s="915"/>
      <c r="D4" s="915"/>
      <c r="E4" s="915"/>
      <c r="F4" s="915"/>
      <c r="G4" s="915"/>
      <c r="H4" s="915"/>
      <c r="I4" s="915"/>
      <c r="J4" s="915"/>
      <c r="K4" s="924"/>
    </row>
    <row r="5" spans="1:11" ht="24.75" customHeight="1">
      <c r="A5" s="57" t="s">
        <v>33</v>
      </c>
      <c r="B5" s="916" t="s">
        <v>52</v>
      </c>
      <c r="C5" s="917"/>
      <c r="D5" s="918"/>
      <c r="E5" s="57"/>
      <c r="F5" s="57"/>
      <c r="G5" s="57"/>
      <c r="H5" s="57"/>
      <c r="I5" s="57"/>
      <c r="J5" s="57"/>
      <c r="K5" s="58"/>
    </row>
    <row r="6" spans="1:11" ht="49.5" customHeight="1">
      <c r="A6" s="33" t="s">
        <v>3</v>
      </c>
      <c r="B6" s="913" t="s">
        <v>29</v>
      </c>
      <c r="C6" s="914"/>
      <c r="D6" s="914"/>
      <c r="E6" s="44"/>
      <c r="F6" s="106"/>
      <c r="G6" s="111"/>
      <c r="H6" s="39" t="s">
        <v>37</v>
      </c>
      <c r="I6" s="39" t="s">
        <v>37</v>
      </c>
      <c r="J6" s="39" t="s">
        <v>37</v>
      </c>
      <c r="K6" s="111">
        <f>SUM(G6:J6)</f>
        <v>0</v>
      </c>
    </row>
    <row r="7" spans="1:11" ht="30" customHeight="1">
      <c r="A7" s="33" t="s">
        <v>10</v>
      </c>
      <c r="B7" s="913" t="s">
        <v>30</v>
      </c>
      <c r="C7" s="914"/>
      <c r="D7" s="914"/>
      <c r="E7" s="39"/>
      <c r="F7" s="39"/>
      <c r="G7" s="39"/>
      <c r="H7" s="39" t="s">
        <v>37</v>
      </c>
      <c r="I7" s="39" t="s">
        <v>37</v>
      </c>
      <c r="J7" s="39" t="s">
        <v>37</v>
      </c>
      <c r="K7" s="39" t="s">
        <v>37</v>
      </c>
    </row>
    <row r="8" spans="1:11" ht="30" customHeight="1">
      <c r="A8" s="33" t="s">
        <v>5</v>
      </c>
      <c r="B8" s="913" t="s">
        <v>31</v>
      </c>
      <c r="C8" s="914"/>
      <c r="D8" s="914"/>
      <c r="E8" s="39"/>
      <c r="F8" s="39"/>
      <c r="G8" s="39"/>
      <c r="H8" s="39" t="s">
        <v>37</v>
      </c>
      <c r="I8" s="39" t="s">
        <v>37</v>
      </c>
      <c r="J8" s="39" t="s">
        <v>37</v>
      </c>
      <c r="K8" s="44" t="s">
        <v>37</v>
      </c>
    </row>
    <row r="9" spans="1:11" ht="33" customHeight="1">
      <c r="A9" s="33" t="s">
        <v>6</v>
      </c>
      <c r="B9" s="913" t="s">
        <v>32</v>
      </c>
      <c r="C9" s="914"/>
      <c r="D9" s="914"/>
      <c r="E9" s="43"/>
      <c r="F9" s="44"/>
      <c r="G9" s="45"/>
      <c r="H9" s="43" t="s">
        <v>47</v>
      </c>
      <c r="I9" s="47">
        <v>1</v>
      </c>
      <c r="J9" s="45">
        <v>10</v>
      </c>
      <c r="K9" s="111">
        <f>SUM(G9+J9)</f>
        <v>10</v>
      </c>
    </row>
    <row r="10" spans="1:11" ht="33" customHeight="1">
      <c r="A10" s="33"/>
      <c r="B10" s="922" t="s">
        <v>456</v>
      </c>
      <c r="C10" s="922"/>
      <c r="D10" s="922"/>
      <c r="E10" s="53"/>
      <c r="F10" s="54"/>
      <c r="G10" s="110"/>
      <c r="H10" s="53"/>
      <c r="I10" s="56"/>
      <c r="J10" s="55">
        <f>SUM(J9)</f>
        <v>10</v>
      </c>
      <c r="K10" s="254">
        <f>SUM(K6:K9)</f>
        <v>10</v>
      </c>
    </row>
    <row r="11" spans="1:11" ht="33" customHeight="1">
      <c r="A11" s="33"/>
      <c r="B11" s="913"/>
      <c r="C11" s="914"/>
      <c r="D11" s="914"/>
      <c r="E11" s="43"/>
      <c r="F11" s="255"/>
      <c r="G11" s="45"/>
      <c r="H11" s="43"/>
      <c r="I11" s="47"/>
      <c r="J11" s="45"/>
      <c r="K11" s="111"/>
    </row>
    <row r="12" spans="1:11" ht="33" customHeight="1">
      <c r="A12" s="52"/>
      <c r="B12" s="919" t="s">
        <v>301</v>
      </c>
      <c r="C12" s="920"/>
      <c r="D12" s="921"/>
      <c r="E12" s="53"/>
      <c r="F12" s="54"/>
      <c r="G12" s="110"/>
      <c r="H12" s="53"/>
      <c r="I12" s="56"/>
      <c r="J12" s="55">
        <f>SUM(J10:J11)</f>
        <v>10</v>
      </c>
      <c r="K12" s="110">
        <f>SUM(K10:K11)</f>
        <v>10</v>
      </c>
    </row>
    <row r="13" spans="2:4" ht="12.75">
      <c r="B13" s="912"/>
      <c r="C13" s="912"/>
      <c r="D13" s="912"/>
    </row>
    <row r="21" ht="12.75">
      <c r="D21" s="48"/>
    </row>
  </sheetData>
  <sheetProtection/>
  <mergeCells count="21">
    <mergeCell ref="J1:K1"/>
    <mergeCell ref="J3:J4"/>
    <mergeCell ref="K3:K4"/>
    <mergeCell ref="E2:G2"/>
    <mergeCell ref="H2:J2"/>
    <mergeCell ref="F3:F4"/>
    <mergeCell ref="G3:G4"/>
    <mergeCell ref="A2:A4"/>
    <mergeCell ref="H3:H4"/>
    <mergeCell ref="I3:I4"/>
    <mergeCell ref="B12:D12"/>
    <mergeCell ref="B10:D10"/>
    <mergeCell ref="B11:D11"/>
    <mergeCell ref="B13:D13"/>
    <mergeCell ref="B8:D8"/>
    <mergeCell ref="B9:D9"/>
    <mergeCell ref="B6:D6"/>
    <mergeCell ref="B7:D7"/>
    <mergeCell ref="E3:E4"/>
    <mergeCell ref="B2:D4"/>
    <mergeCell ref="B5:D5"/>
  </mergeCells>
  <printOptions horizontalCentered="1"/>
  <pageMargins left="0.2362204724409449" right="0.2362204724409449" top="1.13" bottom="0.19" header="0.37" footer="0.19"/>
  <pageSetup horizontalDpi="600" verticalDpi="600" orientation="landscape" paperSize="9" r:id="rId1"/>
  <headerFooter alignWithMargins="0">
    <oddHeader>&amp;C&amp;"Garamond,Félkövér"&amp;14 5/2017. (IV.28.) számú költségvetési rendelethez
ZALASZABAR KÖZSÉG  ÖNKORMÁNYZATA
2016.  ÉVI KÖZVETETT TÁMOGATÁSAI
&amp;R&amp;A
&amp;P.oldal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36"/>
  <sheetViews>
    <sheetView view="pageLayout" workbookViewId="0" topLeftCell="A1">
      <selection activeCell="J7" sqref="J7"/>
    </sheetView>
  </sheetViews>
  <sheetFormatPr defaultColWidth="9.00390625" defaultRowHeight="12.75"/>
  <cols>
    <col min="1" max="1" width="7.125" style="709" customWidth="1"/>
    <col min="2" max="2" width="50.00390625" style="709" customWidth="1"/>
    <col min="3" max="3" width="13.125" style="709" customWidth="1"/>
    <col min="4" max="4" width="11.125" style="709" bestFit="1" customWidth="1"/>
    <col min="5" max="5" width="11.375" style="709" customWidth="1"/>
    <col min="6" max="6" width="12.00390625" style="709" customWidth="1"/>
    <col min="7" max="7" width="11.375" style="709" customWidth="1"/>
    <col min="8" max="8" width="14.125" style="709" customWidth="1"/>
    <col min="9" max="16384" width="9.125" style="709" customWidth="1"/>
  </cols>
  <sheetData>
    <row r="2" spans="1:8" ht="12.75">
      <c r="A2" s="926" t="s">
        <v>1012</v>
      </c>
      <c r="B2" s="926"/>
      <c r="C2" s="926"/>
      <c r="D2" s="926"/>
      <c r="E2" s="926"/>
      <c r="F2" s="926"/>
      <c r="G2" s="926"/>
      <c r="H2" s="926"/>
    </row>
    <row r="3" spans="1:8" ht="12.75">
      <c r="A3" s="708"/>
      <c r="B3" s="708"/>
      <c r="C3" s="708"/>
      <c r="D3" s="708"/>
      <c r="E3" s="708"/>
      <c r="F3" s="708"/>
      <c r="G3" s="708"/>
      <c r="H3" s="708"/>
    </row>
    <row r="4" spans="1:8" ht="12.75">
      <c r="A4" s="708"/>
      <c r="B4" s="926" t="s">
        <v>972</v>
      </c>
      <c r="C4" s="927"/>
      <c r="D4" s="927"/>
      <c r="E4" s="927"/>
      <c r="F4" s="927"/>
      <c r="G4" s="927"/>
      <c r="H4" s="927"/>
    </row>
    <row r="5" ht="12.75">
      <c r="H5" s="709" t="s">
        <v>590</v>
      </c>
    </row>
    <row r="6" spans="1:8" ht="49.5" customHeight="1">
      <c r="A6" s="710" t="s">
        <v>973</v>
      </c>
      <c r="B6" s="711" t="s">
        <v>13</v>
      </c>
      <c r="C6" s="712" t="s">
        <v>974</v>
      </c>
      <c r="D6" s="712" t="s">
        <v>975</v>
      </c>
      <c r="E6" s="711" t="s">
        <v>976</v>
      </c>
      <c r="F6" s="711" t="s">
        <v>977</v>
      </c>
      <c r="G6" s="711" t="s">
        <v>978</v>
      </c>
      <c r="H6" s="711" t="s">
        <v>979</v>
      </c>
    </row>
    <row r="7" spans="1:8" ht="27.75" customHeight="1">
      <c r="A7" s="713" t="s">
        <v>2</v>
      </c>
      <c r="B7" s="714" t="s">
        <v>980</v>
      </c>
      <c r="C7" s="715">
        <v>407098005</v>
      </c>
      <c r="D7" s="716">
        <v>409500000</v>
      </c>
      <c r="E7" s="716">
        <v>405000000</v>
      </c>
      <c r="F7" s="716">
        <v>405000000</v>
      </c>
      <c r="G7" s="716">
        <v>405000000</v>
      </c>
      <c r="H7" s="717">
        <f>SUM(C7:G7)</f>
        <v>2031598005</v>
      </c>
    </row>
    <row r="8" spans="1:8" ht="27.75" customHeight="1">
      <c r="A8" s="713" t="s">
        <v>4</v>
      </c>
      <c r="B8" s="714" t="s">
        <v>981</v>
      </c>
      <c r="C8" s="718"/>
      <c r="D8" s="716"/>
      <c r="E8" s="716"/>
      <c r="F8" s="716"/>
      <c r="G8" s="716"/>
      <c r="H8" s="717">
        <f aca="true" t="shared" si="0" ref="H8:H34">SUM(C8:G8)</f>
        <v>0</v>
      </c>
    </row>
    <row r="9" spans="1:8" ht="27.75" customHeight="1">
      <c r="A9" s="713" t="s">
        <v>5</v>
      </c>
      <c r="B9" s="714" t="s">
        <v>982</v>
      </c>
      <c r="C9" s="716">
        <v>448420</v>
      </c>
      <c r="D9" s="716">
        <v>500000</v>
      </c>
      <c r="E9" s="716">
        <v>500000</v>
      </c>
      <c r="F9" s="716">
        <v>500000</v>
      </c>
      <c r="G9" s="716">
        <v>500000</v>
      </c>
      <c r="H9" s="717">
        <f t="shared" si="0"/>
        <v>2448420</v>
      </c>
    </row>
    <row r="10" spans="1:8" ht="27.75" customHeight="1">
      <c r="A10" s="713" t="s">
        <v>6</v>
      </c>
      <c r="B10" s="714" t="s">
        <v>983</v>
      </c>
      <c r="C10" s="716">
        <v>171370</v>
      </c>
      <c r="D10" s="716">
        <v>5000000</v>
      </c>
      <c r="E10" s="716"/>
      <c r="F10" s="716"/>
      <c r="G10" s="716"/>
      <c r="H10" s="717">
        <f t="shared" si="0"/>
        <v>5171370</v>
      </c>
    </row>
    <row r="11" spans="1:8" ht="27.75" customHeight="1">
      <c r="A11" s="713" t="s">
        <v>8</v>
      </c>
      <c r="B11" s="714" t="s">
        <v>984</v>
      </c>
      <c r="C11" s="716"/>
      <c r="D11" s="716"/>
      <c r="E11" s="716"/>
      <c r="F11" s="716"/>
      <c r="G11" s="716"/>
      <c r="H11" s="717">
        <f t="shared" si="0"/>
        <v>0</v>
      </c>
    </row>
    <row r="12" spans="1:8" ht="27.75" customHeight="1">
      <c r="A12" s="713" t="s">
        <v>598</v>
      </c>
      <c r="B12" s="714" t="s">
        <v>985</v>
      </c>
      <c r="C12" s="716"/>
      <c r="D12" s="716"/>
      <c r="E12" s="716"/>
      <c r="F12" s="716"/>
      <c r="G12" s="716"/>
      <c r="H12" s="717">
        <f t="shared" si="0"/>
        <v>0</v>
      </c>
    </row>
    <row r="13" spans="1:8" ht="27.75" customHeight="1">
      <c r="A13" s="713" t="s">
        <v>15</v>
      </c>
      <c r="B13" s="714" t="s">
        <v>986</v>
      </c>
      <c r="C13" s="716"/>
      <c r="D13" s="716"/>
      <c r="E13" s="716"/>
      <c r="F13" s="716"/>
      <c r="G13" s="716"/>
      <c r="H13" s="717">
        <f t="shared" si="0"/>
        <v>0</v>
      </c>
    </row>
    <row r="14" spans="1:8" ht="27.75" customHeight="1">
      <c r="A14" s="713"/>
      <c r="B14" s="710" t="s">
        <v>987</v>
      </c>
      <c r="C14" s="717">
        <f>SUM(C7:C13)</f>
        <v>407717795</v>
      </c>
      <c r="D14" s="717">
        <f>SUM(D7:D13)</f>
        <v>415000000</v>
      </c>
      <c r="E14" s="717">
        <f>SUM(E7:E13)</f>
        <v>405500000</v>
      </c>
      <c r="F14" s="717">
        <f>SUM(F7:F13)</f>
        <v>405500000</v>
      </c>
      <c r="G14" s="717">
        <f>SUM(G7:G13)</f>
        <v>405500000</v>
      </c>
      <c r="H14" s="717">
        <f t="shared" si="0"/>
        <v>2039217795</v>
      </c>
    </row>
    <row r="15" spans="1:8" ht="27.75" customHeight="1">
      <c r="A15" s="713"/>
      <c r="B15" s="710" t="s">
        <v>988</v>
      </c>
      <c r="C15" s="717">
        <f>SUM(C14/2)</f>
        <v>203858897.5</v>
      </c>
      <c r="D15" s="717">
        <f>SUM(D14/2)</f>
        <v>207500000</v>
      </c>
      <c r="E15" s="717">
        <f>SUM(E14/2)</f>
        <v>202750000</v>
      </c>
      <c r="F15" s="717">
        <f>SUM(F14/2)</f>
        <v>202750000</v>
      </c>
      <c r="G15" s="717">
        <f>SUM(G14/2)</f>
        <v>202750000</v>
      </c>
      <c r="H15" s="717">
        <f t="shared" si="0"/>
        <v>1019608897.5</v>
      </c>
    </row>
    <row r="16" spans="1:8" ht="27.75" customHeight="1">
      <c r="A16" s="713"/>
      <c r="B16" s="710" t="s">
        <v>989</v>
      </c>
      <c r="C16" s="716"/>
      <c r="D16" s="716"/>
      <c r="E16" s="716"/>
      <c r="F16" s="716"/>
      <c r="G16" s="716"/>
      <c r="H16" s="717">
        <f t="shared" si="0"/>
        <v>0</v>
      </c>
    </row>
    <row r="17" spans="1:8" ht="27.75" customHeight="1">
      <c r="A17" s="713" t="s">
        <v>20</v>
      </c>
      <c r="B17" s="714" t="s">
        <v>990</v>
      </c>
      <c r="C17" s="716">
        <v>11597540</v>
      </c>
      <c r="D17" s="716">
        <v>12200000</v>
      </c>
      <c r="E17" s="716">
        <v>11945000</v>
      </c>
      <c r="F17" s="716">
        <v>11690000</v>
      </c>
      <c r="G17" s="716">
        <v>11440000</v>
      </c>
      <c r="H17" s="717">
        <f t="shared" si="0"/>
        <v>58872540</v>
      </c>
    </row>
    <row r="18" spans="1:8" ht="27.75" customHeight="1">
      <c r="A18" s="713" t="s">
        <v>602</v>
      </c>
      <c r="B18" s="714" t="s">
        <v>991</v>
      </c>
      <c r="C18" s="716"/>
      <c r="D18" s="716"/>
      <c r="E18" s="716"/>
      <c r="F18" s="716"/>
      <c r="G18" s="716"/>
      <c r="H18" s="717">
        <f t="shared" si="0"/>
        <v>0</v>
      </c>
    </row>
    <row r="19" spans="1:8" ht="27.75" customHeight="1">
      <c r="A19" s="713" t="s">
        <v>16</v>
      </c>
      <c r="B19" s="714" t="s">
        <v>992</v>
      </c>
      <c r="C19" s="716"/>
      <c r="D19" s="716"/>
      <c r="E19" s="716"/>
      <c r="F19" s="716"/>
      <c r="G19" s="716"/>
      <c r="H19" s="717">
        <f t="shared" si="0"/>
        <v>0</v>
      </c>
    </row>
    <row r="20" spans="1:8" ht="27.75" customHeight="1">
      <c r="A20" s="713" t="s">
        <v>605</v>
      </c>
      <c r="B20" s="714" t="s">
        <v>993</v>
      </c>
      <c r="C20" s="716"/>
      <c r="D20" s="716"/>
      <c r="E20" s="716"/>
      <c r="F20" s="716"/>
      <c r="G20" s="716"/>
      <c r="H20" s="717">
        <f t="shared" si="0"/>
        <v>0</v>
      </c>
    </row>
    <row r="21" spans="1:8" ht="27.75" customHeight="1">
      <c r="A21" s="713" t="s">
        <v>607</v>
      </c>
      <c r="B21" s="714" t="s">
        <v>994</v>
      </c>
      <c r="C21" s="716"/>
      <c r="D21" s="716"/>
      <c r="E21" s="716"/>
      <c r="F21" s="716"/>
      <c r="G21" s="716"/>
      <c r="H21" s="717">
        <f t="shared" si="0"/>
        <v>0</v>
      </c>
    </row>
    <row r="22" spans="1:8" ht="27.75" customHeight="1">
      <c r="A22" s="713"/>
      <c r="B22" s="719" t="s">
        <v>995</v>
      </c>
      <c r="C22" s="716"/>
      <c r="D22" s="716"/>
      <c r="E22" s="716"/>
      <c r="F22" s="716"/>
      <c r="G22" s="716"/>
      <c r="H22" s="717">
        <f t="shared" si="0"/>
        <v>0</v>
      </c>
    </row>
    <row r="23" spans="1:8" ht="27.75" customHeight="1">
      <c r="A23" s="713" t="s">
        <v>609</v>
      </c>
      <c r="B23" s="714" t="s">
        <v>996</v>
      </c>
      <c r="C23" s="716"/>
      <c r="D23" s="716"/>
      <c r="E23" s="716"/>
      <c r="F23" s="716"/>
      <c r="G23" s="716"/>
      <c r="H23" s="717">
        <f t="shared" si="0"/>
        <v>0</v>
      </c>
    </row>
    <row r="24" spans="1:8" ht="27.75" customHeight="1">
      <c r="A24" s="713" t="s">
        <v>611</v>
      </c>
      <c r="B24" s="714" t="s">
        <v>997</v>
      </c>
      <c r="C24" s="716"/>
      <c r="D24" s="716"/>
      <c r="E24" s="716"/>
      <c r="F24" s="716"/>
      <c r="G24" s="716"/>
      <c r="H24" s="717">
        <f t="shared" si="0"/>
        <v>0</v>
      </c>
    </row>
    <row r="25" spans="1:8" ht="27.75" customHeight="1">
      <c r="A25" s="713"/>
      <c r="B25" s="710" t="s">
        <v>998</v>
      </c>
      <c r="C25" s="716"/>
      <c r="D25" s="716"/>
      <c r="E25" s="716"/>
      <c r="F25" s="716"/>
      <c r="G25" s="716"/>
      <c r="H25" s="717">
        <f t="shared" si="0"/>
        <v>0</v>
      </c>
    </row>
    <row r="26" spans="1:8" ht="27.75" customHeight="1">
      <c r="A26" s="713" t="s">
        <v>613</v>
      </c>
      <c r="B26" s="714" t="s">
        <v>999</v>
      </c>
      <c r="C26" s="716"/>
      <c r="D26" s="716"/>
      <c r="E26" s="716"/>
      <c r="F26" s="716"/>
      <c r="G26" s="716"/>
      <c r="H26" s="717">
        <f t="shared" si="0"/>
        <v>0</v>
      </c>
    </row>
    <row r="27" spans="1:8" ht="27.75" customHeight="1">
      <c r="A27" s="713" t="s">
        <v>615</v>
      </c>
      <c r="B27" s="714" t="s">
        <v>991</v>
      </c>
      <c r="C27" s="716"/>
      <c r="D27" s="716"/>
      <c r="E27" s="716"/>
      <c r="F27" s="716"/>
      <c r="G27" s="716"/>
      <c r="H27" s="717">
        <f t="shared" si="0"/>
        <v>0</v>
      </c>
    </row>
    <row r="28" spans="1:8" ht="27.75" customHeight="1">
      <c r="A28" s="713" t="s">
        <v>617</v>
      </c>
      <c r="B28" s="714" t="s">
        <v>992</v>
      </c>
      <c r="C28" s="716"/>
      <c r="D28" s="716"/>
      <c r="E28" s="716"/>
      <c r="F28" s="716"/>
      <c r="G28" s="716"/>
      <c r="H28" s="717">
        <f t="shared" si="0"/>
        <v>0</v>
      </c>
    </row>
    <row r="29" spans="1:8" ht="27.75" customHeight="1">
      <c r="A29" s="713" t="s">
        <v>619</v>
      </c>
      <c r="B29" s="714" t="s">
        <v>993</v>
      </c>
      <c r="C29" s="716"/>
      <c r="D29" s="716"/>
      <c r="E29" s="716"/>
      <c r="F29" s="716"/>
      <c r="G29" s="716"/>
      <c r="H29" s="717">
        <f t="shared" si="0"/>
        <v>0</v>
      </c>
    </row>
    <row r="30" spans="1:8" ht="27.75" customHeight="1">
      <c r="A30" s="713" t="s">
        <v>621</v>
      </c>
      <c r="B30" s="714" t="s">
        <v>994</v>
      </c>
      <c r="C30" s="716"/>
      <c r="D30" s="716"/>
      <c r="E30" s="716"/>
      <c r="F30" s="716"/>
      <c r="G30" s="716"/>
      <c r="H30" s="717">
        <f t="shared" si="0"/>
        <v>0</v>
      </c>
    </row>
    <row r="31" spans="1:8" ht="27.75" customHeight="1">
      <c r="A31" s="713" t="s">
        <v>623</v>
      </c>
      <c r="B31" s="714" t="s">
        <v>996</v>
      </c>
      <c r="C31" s="716"/>
      <c r="D31" s="716"/>
      <c r="E31" s="716"/>
      <c r="F31" s="716"/>
      <c r="G31" s="716"/>
      <c r="H31" s="717">
        <f t="shared" si="0"/>
        <v>0</v>
      </c>
    </row>
    <row r="32" spans="1:8" ht="27.75" customHeight="1">
      <c r="A32" s="713" t="s">
        <v>625</v>
      </c>
      <c r="B32" s="714" t="s">
        <v>997</v>
      </c>
      <c r="C32" s="716"/>
      <c r="D32" s="716"/>
      <c r="E32" s="716"/>
      <c r="F32" s="716"/>
      <c r="G32" s="716"/>
      <c r="H32" s="717">
        <f t="shared" si="0"/>
        <v>0</v>
      </c>
    </row>
    <row r="33" spans="1:8" ht="27.75" customHeight="1">
      <c r="A33" s="713"/>
      <c r="B33" s="710" t="s">
        <v>1000</v>
      </c>
      <c r="C33" s="717">
        <f>C17+C18+C19+C20+C21+C23+C24+C26+C27+C28+C29+C30+C31+C32</f>
        <v>11597540</v>
      </c>
      <c r="D33" s="717">
        <f>D17+D18+D19+D20+D21+D23+D24+D26+D27+D28+D29+D30+D31+D32</f>
        <v>12200000</v>
      </c>
      <c r="E33" s="717">
        <f>E17+E18+E19+E20+E21+E23+E24+E26+E27+E28+E29+E30+E31+E32</f>
        <v>11945000</v>
      </c>
      <c r="F33" s="717">
        <f>F17+F18+F19+F20+F21+F23+F24+F26+F27+F28+F29+F30+F31+F32</f>
        <v>11690000</v>
      </c>
      <c r="G33" s="717">
        <f>G17+G18+G19+G20+G21+G23+G24+G26+G27+G28+G29+G30+G31+G32</f>
        <v>11440000</v>
      </c>
      <c r="H33" s="717">
        <f t="shared" si="0"/>
        <v>58872540</v>
      </c>
    </row>
    <row r="34" spans="1:8" ht="27.75" customHeight="1">
      <c r="A34" s="713"/>
      <c r="B34" s="710" t="s">
        <v>1001</v>
      </c>
      <c r="C34" s="717">
        <f>SUM(C15-C33)</f>
        <v>192261357.5</v>
      </c>
      <c r="D34" s="717">
        <f>SUM(D15-D33)</f>
        <v>195300000</v>
      </c>
      <c r="E34" s="717">
        <f>SUM(E15-E33)</f>
        <v>190805000</v>
      </c>
      <c r="F34" s="717">
        <f>SUM(F15-F33)</f>
        <v>191060000</v>
      </c>
      <c r="G34" s="717">
        <f>SUM(G15-G33)</f>
        <v>191310000</v>
      </c>
      <c r="H34" s="717">
        <f t="shared" si="0"/>
        <v>960736357.5</v>
      </c>
    </row>
    <row r="36" ht="12.75">
      <c r="B36" s="720"/>
    </row>
  </sheetData>
  <sheetProtection/>
  <mergeCells count="2">
    <mergeCell ref="A2:H2"/>
    <mergeCell ref="B4:H4"/>
  </mergeCells>
  <printOptions/>
  <pageMargins left="0.44" right="0.3" top="0.8" bottom="0.23" header="0.5" footer="0.16"/>
  <pageSetup fitToHeight="0" fitToWidth="1" horizontalDpi="600" verticalDpi="600" orientation="portrait" paperSize="9" scale="75" r:id="rId1"/>
  <headerFooter alignWithMargins="0">
    <oddHeader>&amp;C&amp;12a        5/2017.(IV.28.) számú zárszámadási rendelethez&amp;R&amp;A</oddHeader>
  </headerFooter>
  <colBreaks count="1" manualBreakCount="1">
    <brk id="8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K15"/>
  <sheetViews>
    <sheetView tabSelected="1" view="pageLayout" zoomScaleSheetLayoutView="100" workbookViewId="0" topLeftCell="A1">
      <selection activeCell="E23" sqref="E23"/>
    </sheetView>
  </sheetViews>
  <sheetFormatPr defaultColWidth="9.00390625" defaultRowHeight="12.75"/>
  <cols>
    <col min="1" max="1" width="44.375" style="0" customWidth="1"/>
    <col min="2" max="2" width="10.75390625" style="0" customWidth="1"/>
    <col min="3" max="3" width="10.125" style="0" customWidth="1"/>
    <col min="4" max="4" width="11.125" style="0" customWidth="1"/>
    <col min="5" max="5" width="11.375" style="0" customWidth="1"/>
    <col min="6" max="6" width="11.125" style="0" customWidth="1"/>
    <col min="7" max="7" width="11.375" style="0" customWidth="1"/>
    <col min="8" max="8" width="10.25390625" style="0" customWidth="1"/>
    <col min="9" max="9" width="8.625" style="0" customWidth="1"/>
    <col min="10" max="10" width="11.25390625" style="0" customWidth="1"/>
    <col min="11" max="11" width="9.875" style="0" customWidth="1"/>
  </cols>
  <sheetData>
    <row r="1" spans="1:11" ht="51">
      <c r="A1" s="256" t="s">
        <v>254</v>
      </c>
      <c r="B1" s="362" t="s">
        <v>506</v>
      </c>
      <c r="C1" s="362" t="s">
        <v>257</v>
      </c>
      <c r="D1" s="362" t="s">
        <v>258</v>
      </c>
      <c r="E1" s="362" t="s">
        <v>488</v>
      </c>
      <c r="F1" s="362" t="s">
        <v>265</v>
      </c>
      <c r="G1" s="362" t="s">
        <v>259</v>
      </c>
      <c r="H1" s="362" t="s">
        <v>263</v>
      </c>
      <c r="I1" s="362" t="s">
        <v>255</v>
      </c>
      <c r="J1" s="362" t="s">
        <v>266</v>
      </c>
      <c r="K1" s="362" t="s">
        <v>507</v>
      </c>
    </row>
    <row r="2" spans="1:11" ht="24.75" customHeight="1">
      <c r="A2" s="218" t="s">
        <v>256</v>
      </c>
      <c r="B2" s="91"/>
      <c r="C2" s="72"/>
      <c r="D2" s="72"/>
      <c r="E2" s="72"/>
      <c r="F2" s="72"/>
      <c r="G2" s="72"/>
      <c r="H2" s="72"/>
      <c r="I2" s="72"/>
      <c r="J2" s="72"/>
      <c r="K2" s="91"/>
    </row>
    <row r="3" spans="1:11" ht="24.75" customHeight="1">
      <c r="A3" s="72" t="s">
        <v>460</v>
      </c>
      <c r="B3" s="91">
        <v>0</v>
      </c>
      <c r="C3" s="72"/>
      <c r="D3" s="72"/>
      <c r="E3" s="72"/>
      <c r="F3" s="72"/>
      <c r="G3" s="72"/>
      <c r="H3" s="72"/>
      <c r="I3" s="72"/>
      <c r="J3" s="72"/>
      <c r="K3" s="91">
        <f>SUM(C3:J3)</f>
        <v>0</v>
      </c>
    </row>
    <row r="4" spans="1:11" ht="24.75" customHeight="1">
      <c r="A4" s="72" t="s">
        <v>261</v>
      </c>
      <c r="B4" s="91">
        <v>9</v>
      </c>
      <c r="C4" s="72"/>
      <c r="D4" s="72"/>
      <c r="E4" s="72"/>
      <c r="F4" s="72"/>
      <c r="G4" s="72"/>
      <c r="H4" s="72"/>
      <c r="I4" s="72"/>
      <c r="J4" s="72">
        <v>10</v>
      </c>
      <c r="K4" s="91">
        <f>SUM(C4:J4)</f>
        <v>10</v>
      </c>
    </row>
    <row r="5" spans="1:11" ht="24.75" customHeight="1">
      <c r="A5" s="72" t="s">
        <v>505</v>
      </c>
      <c r="B5" s="91">
        <v>1</v>
      </c>
      <c r="C5" s="72"/>
      <c r="D5" s="72"/>
      <c r="E5" s="72"/>
      <c r="F5" s="72">
        <v>1</v>
      </c>
      <c r="G5" s="72"/>
      <c r="H5" s="72"/>
      <c r="I5" s="72"/>
      <c r="J5" s="72"/>
      <c r="K5" s="91">
        <f>SUM(C5:J5)</f>
        <v>1</v>
      </c>
    </row>
    <row r="6" spans="1:11" s="162" customFormat="1" ht="24.75" customHeight="1">
      <c r="A6" s="249" t="s">
        <v>262</v>
      </c>
      <c r="B6" s="249">
        <f aca="true" t="shared" si="0" ref="B6:J6">SUM(B3:B4)</f>
        <v>9</v>
      </c>
      <c r="C6" s="249">
        <f t="shared" si="0"/>
        <v>0</v>
      </c>
      <c r="D6" s="249">
        <f t="shared" si="0"/>
        <v>0</v>
      </c>
      <c r="E6" s="249">
        <f t="shared" si="0"/>
        <v>0</v>
      </c>
      <c r="F6" s="249">
        <f t="shared" si="0"/>
        <v>0</v>
      </c>
      <c r="G6" s="249">
        <f t="shared" si="0"/>
        <v>0</v>
      </c>
      <c r="H6" s="249">
        <f t="shared" si="0"/>
        <v>0</v>
      </c>
      <c r="I6" s="249">
        <f t="shared" si="0"/>
        <v>0</v>
      </c>
      <c r="J6" s="249">
        <f t="shared" si="0"/>
        <v>10</v>
      </c>
      <c r="K6" s="249">
        <f>SUM(K3:K5)</f>
        <v>11</v>
      </c>
    </row>
    <row r="7" spans="1:11" s="162" customFormat="1" ht="24.75" customHeight="1">
      <c r="A7" s="250" t="s">
        <v>457</v>
      </c>
      <c r="B7" s="250"/>
      <c r="C7" s="250"/>
      <c r="D7" s="250"/>
      <c r="E7" s="250"/>
      <c r="F7" s="250"/>
      <c r="G7" s="250"/>
      <c r="H7" s="250"/>
      <c r="I7" s="250"/>
      <c r="J7" s="250"/>
      <c r="K7" s="250">
        <f>SUM(C7:J7)</f>
        <v>0</v>
      </c>
    </row>
    <row r="8" spans="1:11" ht="24.75" customHeight="1">
      <c r="A8" s="72" t="s">
        <v>260</v>
      </c>
      <c r="B8" s="91">
        <v>6</v>
      </c>
      <c r="C8" s="72"/>
      <c r="D8" s="72">
        <v>2</v>
      </c>
      <c r="E8" s="72">
        <v>2</v>
      </c>
      <c r="F8" s="72"/>
      <c r="G8" s="72"/>
      <c r="H8" s="72"/>
      <c r="I8" s="72"/>
      <c r="J8" s="72"/>
      <c r="K8" s="91">
        <f>SUM(D8:J8)</f>
        <v>4</v>
      </c>
    </row>
    <row r="9" spans="1:11" ht="24.75" customHeight="1">
      <c r="A9" s="72" t="s">
        <v>458</v>
      </c>
      <c r="B9" s="91">
        <v>4</v>
      </c>
      <c r="C9" s="72"/>
      <c r="D9" s="72"/>
      <c r="E9" s="72"/>
      <c r="F9" s="72"/>
      <c r="G9" s="72"/>
      <c r="H9" s="72"/>
      <c r="I9" s="72">
        <v>4</v>
      </c>
      <c r="J9" s="72"/>
      <c r="K9" s="91">
        <f>SUM(D9:J9)</f>
        <v>4</v>
      </c>
    </row>
    <row r="10" spans="1:11" ht="24.75" customHeight="1">
      <c r="A10" s="249" t="s">
        <v>459</v>
      </c>
      <c r="B10" s="249">
        <f aca="true" t="shared" si="1" ref="B10:K10">SUM(B8:B9)</f>
        <v>10</v>
      </c>
      <c r="C10" s="249">
        <f t="shared" si="1"/>
        <v>0</v>
      </c>
      <c r="D10" s="249">
        <f t="shared" si="1"/>
        <v>2</v>
      </c>
      <c r="E10" s="249">
        <f t="shared" si="1"/>
        <v>2</v>
      </c>
      <c r="F10" s="249">
        <f t="shared" si="1"/>
        <v>0</v>
      </c>
      <c r="G10" s="249">
        <f t="shared" si="1"/>
        <v>0</v>
      </c>
      <c r="H10" s="249">
        <f t="shared" si="1"/>
        <v>0</v>
      </c>
      <c r="I10" s="249">
        <f t="shared" si="1"/>
        <v>4</v>
      </c>
      <c r="J10" s="249">
        <f t="shared" si="1"/>
        <v>0</v>
      </c>
      <c r="K10" s="249">
        <f t="shared" si="1"/>
        <v>8</v>
      </c>
    </row>
    <row r="11" spans="1:11" s="162" customFormat="1" ht="24.75" customHeight="1">
      <c r="A11" s="250" t="s">
        <v>264</v>
      </c>
      <c r="B11" s="250">
        <f aca="true" t="shared" si="2" ref="B11:K11">SUM(B10+B7+B6)</f>
        <v>19</v>
      </c>
      <c r="C11" s="250">
        <f t="shared" si="2"/>
        <v>0</v>
      </c>
      <c r="D11" s="250">
        <f t="shared" si="2"/>
        <v>2</v>
      </c>
      <c r="E11" s="250">
        <f t="shared" si="2"/>
        <v>2</v>
      </c>
      <c r="F11" s="250">
        <f t="shared" si="2"/>
        <v>0</v>
      </c>
      <c r="G11" s="250">
        <f t="shared" si="2"/>
        <v>0</v>
      </c>
      <c r="H11" s="250">
        <f t="shared" si="2"/>
        <v>0</v>
      </c>
      <c r="I11" s="250">
        <f t="shared" si="2"/>
        <v>4</v>
      </c>
      <c r="J11" s="250">
        <f t="shared" si="2"/>
        <v>10</v>
      </c>
      <c r="K11" s="250">
        <f t="shared" si="2"/>
        <v>19</v>
      </c>
    </row>
    <row r="13" spans="1:9" ht="15.75">
      <c r="A13" s="257"/>
      <c r="B13" s="257"/>
      <c r="C13" s="257"/>
      <c r="D13" s="257"/>
      <c r="I13" s="248"/>
    </row>
    <row r="14" ht="12.75">
      <c r="A14" s="162"/>
    </row>
    <row r="15" ht="12.75">
      <c r="A15" s="162"/>
    </row>
  </sheetData>
  <sheetProtection/>
  <printOptions horizontalCentered="1"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96" r:id="rId1"/>
  <headerFooter>
    <oddHeader>&amp;C5/2017.(IV.28.) számú rendelethez
ZALASZABAR  KÖZSÉG ÖNKORMÁNYZATÁNAK ÉS INTÉZMÉNYÉNEK  2016. ÉVI LÉTSZÁMÁNAK ALAKULÁSA&amp;R11.számú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38"/>
  <sheetViews>
    <sheetView view="pageLayout" zoomScale="75" zoomScaleSheetLayoutView="100" zoomScalePageLayoutView="75" workbookViewId="0" topLeftCell="A1">
      <selection activeCell="L9" sqref="L9"/>
    </sheetView>
  </sheetViews>
  <sheetFormatPr defaultColWidth="9.00390625" defaultRowHeight="12.75"/>
  <cols>
    <col min="1" max="1" width="73.875" style="164" customWidth="1"/>
    <col min="2" max="2" width="11.125" style="164" customWidth="1"/>
    <col min="3" max="3" width="9.625" style="164" customWidth="1"/>
    <col min="4" max="4" width="11.75390625" style="164" customWidth="1"/>
    <col min="5" max="6" width="9.125" style="164" customWidth="1"/>
    <col min="7" max="7" width="11.25390625" style="164" bestFit="1" customWidth="1"/>
    <col min="8" max="9" width="9.125" style="164" customWidth="1"/>
    <col min="10" max="10" width="10.625" style="164" customWidth="1"/>
    <col min="11" max="16384" width="9.125" style="164" customWidth="1"/>
  </cols>
  <sheetData>
    <row r="1" spans="1:10" ht="15">
      <c r="A1" s="746" t="s">
        <v>35</v>
      </c>
      <c r="B1" s="748" t="s">
        <v>528</v>
      </c>
      <c r="C1" s="749"/>
      <c r="D1" s="749"/>
      <c r="E1" s="745" t="s">
        <v>578</v>
      </c>
      <c r="F1" s="750"/>
      <c r="G1" s="750"/>
      <c r="H1" s="745" t="s">
        <v>576</v>
      </c>
      <c r="I1" s="745"/>
      <c r="J1" s="745"/>
    </row>
    <row r="2" spans="1:10" s="206" customFormat="1" ht="30">
      <c r="A2" s="747"/>
      <c r="B2" s="208" t="s">
        <v>250</v>
      </c>
      <c r="C2" s="208" t="s">
        <v>101</v>
      </c>
      <c r="D2" s="421" t="s">
        <v>251</v>
      </c>
      <c r="E2" s="438" t="s">
        <v>250</v>
      </c>
      <c r="F2" s="438" t="s">
        <v>101</v>
      </c>
      <c r="G2" s="438" t="s">
        <v>251</v>
      </c>
      <c r="H2" s="438" t="s">
        <v>250</v>
      </c>
      <c r="I2" s="438" t="s">
        <v>101</v>
      </c>
      <c r="J2" s="438" t="s">
        <v>251</v>
      </c>
    </row>
    <row r="3" spans="1:10" ht="15">
      <c r="A3" s="209"/>
      <c r="B3" s="210"/>
      <c r="C3" s="211" t="s">
        <v>36</v>
      </c>
      <c r="D3" s="211" t="s">
        <v>28</v>
      </c>
      <c r="E3" s="439"/>
      <c r="F3" s="439" t="s">
        <v>36</v>
      </c>
      <c r="G3" s="439" t="s">
        <v>28</v>
      </c>
      <c r="H3" s="439"/>
      <c r="I3" s="439" t="s">
        <v>36</v>
      </c>
      <c r="J3" s="439" t="s">
        <v>28</v>
      </c>
    </row>
    <row r="4" spans="1:10" ht="15">
      <c r="A4" s="348" t="s">
        <v>85</v>
      </c>
      <c r="B4" s="349"/>
      <c r="C4" s="349"/>
      <c r="D4" s="422"/>
      <c r="E4" s="437"/>
      <c r="F4" s="437"/>
      <c r="G4" s="437"/>
      <c r="H4" s="437"/>
      <c r="I4" s="437"/>
      <c r="J4" s="437"/>
    </row>
    <row r="5" spans="1:10" ht="15">
      <c r="A5" s="200" t="s">
        <v>86</v>
      </c>
      <c r="B5" s="350"/>
      <c r="C5" s="351"/>
      <c r="D5" s="423"/>
      <c r="E5" s="437"/>
      <c r="F5" s="437"/>
      <c r="G5" s="437"/>
      <c r="H5" s="437"/>
      <c r="I5" s="437"/>
      <c r="J5" s="437"/>
    </row>
    <row r="6" spans="1:10" ht="15">
      <c r="A6" s="200" t="s">
        <v>87</v>
      </c>
      <c r="B6" s="351"/>
      <c r="C6" s="351"/>
      <c r="D6" s="423"/>
      <c r="E6" s="437"/>
      <c r="F6" s="437"/>
      <c r="G6" s="437"/>
      <c r="H6" s="437"/>
      <c r="I6" s="437"/>
      <c r="J6" s="437"/>
    </row>
    <row r="7" spans="1:10" ht="15">
      <c r="A7" s="200" t="s">
        <v>307</v>
      </c>
      <c r="B7" s="351"/>
      <c r="C7" s="351"/>
      <c r="D7" s="423"/>
      <c r="E7" s="437"/>
      <c r="F7" s="437"/>
      <c r="G7" s="437"/>
      <c r="H7" s="437"/>
      <c r="I7" s="437"/>
      <c r="J7" s="437"/>
    </row>
    <row r="8" spans="1:10" ht="14.25">
      <c r="A8" s="201" t="s">
        <v>88</v>
      </c>
      <c r="B8" s="166"/>
      <c r="C8" s="167"/>
      <c r="D8" s="424">
        <v>2321430</v>
      </c>
      <c r="E8" s="440"/>
      <c r="F8" s="440"/>
      <c r="G8" s="440">
        <v>2321430</v>
      </c>
      <c r="H8" s="437"/>
      <c r="I8" s="437"/>
      <c r="J8" s="437">
        <v>2321430</v>
      </c>
    </row>
    <row r="9" spans="1:10" ht="14.25">
      <c r="A9" s="201" t="s">
        <v>89</v>
      </c>
      <c r="B9" s="168"/>
      <c r="C9" s="168"/>
      <c r="D9" s="424">
        <v>3360000</v>
      </c>
      <c r="E9" s="440"/>
      <c r="F9" s="440"/>
      <c r="G9" s="440">
        <v>3360000</v>
      </c>
      <c r="H9" s="437"/>
      <c r="I9" s="437"/>
      <c r="J9" s="437">
        <v>3360000</v>
      </c>
    </row>
    <row r="10" spans="1:10" ht="14.25">
      <c r="A10" s="201" t="s">
        <v>90</v>
      </c>
      <c r="B10" s="168"/>
      <c r="C10" s="168"/>
      <c r="D10" s="424">
        <v>646392</v>
      </c>
      <c r="E10" s="440"/>
      <c r="F10" s="440"/>
      <c r="G10" s="440">
        <v>646392</v>
      </c>
      <c r="H10" s="437"/>
      <c r="I10" s="437"/>
      <c r="J10" s="437">
        <v>646392</v>
      </c>
    </row>
    <row r="11" spans="1:10" ht="14.25">
      <c r="A11" s="201" t="s">
        <v>91</v>
      </c>
      <c r="B11" s="168"/>
      <c r="C11" s="168"/>
      <c r="D11" s="424">
        <v>792230</v>
      </c>
      <c r="E11" s="440"/>
      <c r="F11" s="440"/>
      <c r="G11" s="440">
        <v>792230</v>
      </c>
      <c r="H11" s="437"/>
      <c r="I11" s="437"/>
      <c r="J11" s="437">
        <v>792230</v>
      </c>
    </row>
    <row r="12" spans="1:10" ht="15">
      <c r="A12" s="200" t="s">
        <v>412</v>
      </c>
      <c r="B12" s="169"/>
      <c r="C12" s="169"/>
      <c r="D12" s="425">
        <v>5000000</v>
      </c>
      <c r="E12" s="440"/>
      <c r="F12" s="440"/>
      <c r="G12" s="440">
        <v>5000000</v>
      </c>
      <c r="H12" s="437"/>
      <c r="I12" s="437"/>
      <c r="J12" s="437">
        <v>5000000</v>
      </c>
    </row>
    <row r="13" spans="1:10" ht="14.25" customHeight="1">
      <c r="A13" s="200" t="s">
        <v>413</v>
      </c>
      <c r="B13" s="169"/>
      <c r="C13" s="169"/>
      <c r="D13" s="425">
        <v>30600</v>
      </c>
      <c r="E13" s="440"/>
      <c r="F13" s="440"/>
      <c r="G13" s="440">
        <v>30600</v>
      </c>
      <c r="H13" s="437"/>
      <c r="I13" s="437"/>
      <c r="J13" s="437">
        <v>30600</v>
      </c>
    </row>
    <row r="14" spans="1:10" ht="14.25" customHeight="1">
      <c r="A14" s="200" t="s">
        <v>414</v>
      </c>
      <c r="B14" s="506"/>
      <c r="C14" s="506"/>
      <c r="D14" s="507"/>
      <c r="E14" s="508"/>
      <c r="F14" s="508"/>
      <c r="G14" s="508"/>
      <c r="H14" s="437"/>
      <c r="I14" s="437"/>
      <c r="J14" s="437"/>
    </row>
    <row r="15" spans="1:10" ht="14.25" customHeight="1">
      <c r="A15" s="200" t="s">
        <v>554</v>
      </c>
      <c r="B15" s="437"/>
      <c r="C15" s="437"/>
      <c r="D15" s="437">
        <f>SUM(D8:D14)</f>
        <v>12150652</v>
      </c>
      <c r="E15" s="440"/>
      <c r="F15" s="440"/>
      <c r="G15" s="440">
        <f>SUM(G8:G14)</f>
        <v>12150652</v>
      </c>
      <c r="H15" s="437"/>
      <c r="I15" s="437"/>
      <c r="J15" s="437">
        <f>SUM(J8:J14)</f>
        <v>12150652</v>
      </c>
    </row>
    <row r="16" spans="1:10" ht="14.25" customHeight="1">
      <c r="A16" s="200" t="s">
        <v>555</v>
      </c>
      <c r="B16" s="509"/>
      <c r="C16" s="509"/>
      <c r="D16" s="510">
        <v>3037663</v>
      </c>
      <c r="E16" s="511"/>
      <c r="F16" s="511"/>
      <c r="G16" s="511">
        <v>3645196</v>
      </c>
      <c r="H16" s="437"/>
      <c r="I16" s="437"/>
      <c r="J16" s="437">
        <v>3645196</v>
      </c>
    </row>
    <row r="17" spans="1:10" ht="14.25" customHeight="1">
      <c r="A17" s="200" t="s">
        <v>519</v>
      </c>
      <c r="B17" s="509"/>
      <c r="C17" s="509"/>
      <c r="D17" s="510"/>
      <c r="E17" s="511"/>
      <c r="F17" s="511"/>
      <c r="G17" s="511">
        <v>25781</v>
      </c>
      <c r="H17" s="437"/>
      <c r="I17" s="437"/>
      <c r="J17" s="437">
        <v>25781</v>
      </c>
    </row>
    <row r="18" spans="1:10" ht="15">
      <c r="A18" s="355" t="s">
        <v>92</v>
      </c>
      <c r="B18" s="356"/>
      <c r="C18" s="356"/>
      <c r="D18" s="426">
        <f>SUM(D15:D17)</f>
        <v>15188315</v>
      </c>
      <c r="E18" s="441"/>
      <c r="F18" s="441"/>
      <c r="G18" s="441">
        <f>SUM(G15:G17)</f>
        <v>15821629</v>
      </c>
      <c r="H18" s="439"/>
      <c r="I18" s="439"/>
      <c r="J18" s="539">
        <f>SUM(J15:J17)</f>
        <v>15821629</v>
      </c>
    </row>
    <row r="19" spans="1:10" ht="15">
      <c r="A19" s="200" t="s">
        <v>93</v>
      </c>
      <c r="B19" s="351"/>
      <c r="C19" s="351"/>
      <c r="D19" s="423"/>
      <c r="E19" s="440"/>
      <c r="F19" s="440"/>
      <c r="G19" s="440"/>
      <c r="H19" s="437"/>
      <c r="I19" s="437"/>
      <c r="J19" s="437"/>
    </row>
    <row r="20" spans="1:10" ht="14.25">
      <c r="A20" s="274" t="s">
        <v>490</v>
      </c>
      <c r="B20" s="352">
        <v>3.2</v>
      </c>
      <c r="C20" s="353"/>
      <c r="D20" s="427">
        <v>14216400</v>
      </c>
      <c r="E20" s="440">
        <v>3</v>
      </c>
      <c r="F20" s="440"/>
      <c r="G20" s="440">
        <v>13354800</v>
      </c>
      <c r="H20" s="437">
        <v>3</v>
      </c>
      <c r="I20" s="437"/>
      <c r="J20" s="437">
        <v>13354800</v>
      </c>
    </row>
    <row r="21" spans="1:10" ht="14.25">
      <c r="A21" s="274" t="s">
        <v>491</v>
      </c>
      <c r="B21" s="352"/>
      <c r="C21" s="353"/>
      <c r="D21" s="427">
        <v>115500</v>
      </c>
      <c r="E21" s="440"/>
      <c r="F21" s="440"/>
      <c r="G21" s="440">
        <v>94500</v>
      </c>
      <c r="H21" s="437"/>
      <c r="I21" s="437"/>
      <c r="J21" s="437">
        <v>94500</v>
      </c>
    </row>
    <row r="22" spans="1:10" ht="14.25">
      <c r="A22" s="274" t="s">
        <v>492</v>
      </c>
      <c r="B22" s="352">
        <v>1</v>
      </c>
      <c r="C22" s="353"/>
      <c r="D22" s="427">
        <v>384000</v>
      </c>
      <c r="E22" s="440"/>
      <c r="F22" s="440"/>
      <c r="G22" s="440">
        <v>384000</v>
      </c>
      <c r="H22" s="437"/>
      <c r="I22" s="437"/>
      <c r="J22" s="437">
        <v>384000</v>
      </c>
    </row>
    <row r="23" spans="1:10" ht="14.25">
      <c r="A23" s="402" t="s">
        <v>493</v>
      </c>
      <c r="B23" s="168">
        <v>2</v>
      </c>
      <c r="C23" s="353"/>
      <c r="D23" s="427">
        <v>3600000</v>
      </c>
      <c r="E23" s="440">
        <v>2</v>
      </c>
      <c r="F23" s="440"/>
      <c r="G23" s="440">
        <v>3000000</v>
      </c>
      <c r="H23" s="437">
        <v>2</v>
      </c>
      <c r="I23" s="437"/>
      <c r="J23" s="437">
        <v>3000000</v>
      </c>
    </row>
    <row r="24" spans="1:10" ht="14.25">
      <c r="A24" s="403" t="s">
        <v>494</v>
      </c>
      <c r="B24" s="354">
        <v>32</v>
      </c>
      <c r="C24" s="354"/>
      <c r="D24" s="428">
        <v>2560000</v>
      </c>
      <c r="E24" s="440">
        <v>30</v>
      </c>
      <c r="F24" s="440"/>
      <c r="G24" s="440">
        <v>2373334</v>
      </c>
      <c r="H24" s="437">
        <v>30</v>
      </c>
      <c r="I24" s="437"/>
      <c r="J24" s="437">
        <v>2373334</v>
      </c>
    </row>
    <row r="25" spans="1:10" ht="15">
      <c r="A25" s="357" t="s">
        <v>94</v>
      </c>
      <c r="B25" s="358"/>
      <c r="C25" s="358"/>
      <c r="D25" s="429">
        <f>SUM(D20:D24)</f>
        <v>20875900</v>
      </c>
      <c r="E25" s="441"/>
      <c r="F25" s="441"/>
      <c r="G25" s="441">
        <f>SUM(G20:G24)</f>
        <v>19206634</v>
      </c>
      <c r="H25" s="439"/>
      <c r="I25" s="439"/>
      <c r="J25" s="539">
        <f>SUM(J20:J24)</f>
        <v>19206634</v>
      </c>
    </row>
    <row r="26" spans="1:10" ht="15">
      <c r="A26" s="272" t="s">
        <v>95</v>
      </c>
      <c r="B26" s="273"/>
      <c r="C26" s="273"/>
      <c r="D26" s="430"/>
      <c r="E26" s="440"/>
      <c r="F26" s="440"/>
      <c r="G26" s="440"/>
      <c r="H26" s="437"/>
      <c r="I26" s="437"/>
      <c r="J26" s="437"/>
    </row>
    <row r="27" spans="1:10" ht="14.25">
      <c r="A27" s="274" t="s">
        <v>308</v>
      </c>
      <c r="B27" s="170"/>
      <c r="C27" s="170"/>
      <c r="D27" s="431">
        <v>5188549</v>
      </c>
      <c r="E27" s="440"/>
      <c r="F27" s="440"/>
      <c r="G27" s="440">
        <v>5188549</v>
      </c>
      <c r="H27" s="437"/>
      <c r="I27" s="437"/>
      <c r="J27" s="437">
        <v>5188549</v>
      </c>
    </row>
    <row r="28" spans="1:10" ht="14.25">
      <c r="A28" s="201" t="s">
        <v>96</v>
      </c>
      <c r="B28" s="170"/>
      <c r="C28" s="168"/>
      <c r="D28" s="424"/>
      <c r="E28" s="440"/>
      <c r="F28" s="440"/>
      <c r="G28" s="440"/>
      <c r="H28" s="437"/>
      <c r="I28" s="437"/>
      <c r="J28" s="437"/>
    </row>
    <row r="29" spans="1:10" ht="14.25">
      <c r="A29" s="201" t="s">
        <v>99</v>
      </c>
      <c r="B29" s="171"/>
      <c r="C29" s="172"/>
      <c r="D29" s="432">
        <v>1273280</v>
      </c>
      <c r="E29" s="440">
        <v>26</v>
      </c>
      <c r="F29" s="440"/>
      <c r="G29" s="440">
        <v>1439360</v>
      </c>
      <c r="H29" s="437">
        <v>26</v>
      </c>
      <c r="I29" s="437"/>
      <c r="J29" s="437">
        <v>1439360</v>
      </c>
    </row>
    <row r="30" spans="1:10" ht="14.25">
      <c r="A30" s="202" t="s">
        <v>97</v>
      </c>
      <c r="B30" s="173"/>
      <c r="C30" s="174"/>
      <c r="D30" s="432"/>
      <c r="E30" s="440"/>
      <c r="F30" s="440"/>
      <c r="G30" s="440"/>
      <c r="H30" s="437"/>
      <c r="I30" s="437"/>
      <c r="J30" s="437"/>
    </row>
    <row r="31" spans="1:10" ht="14.25">
      <c r="A31" s="203" t="s">
        <v>169</v>
      </c>
      <c r="B31" s="173"/>
      <c r="C31" s="174"/>
      <c r="D31" s="432"/>
      <c r="E31" s="440"/>
      <c r="F31" s="440"/>
      <c r="G31" s="440"/>
      <c r="H31" s="437"/>
      <c r="I31" s="437"/>
      <c r="J31" s="437"/>
    </row>
    <row r="32" spans="1:10" ht="14.25">
      <c r="A32" s="205" t="s">
        <v>170</v>
      </c>
      <c r="B32" s="359"/>
      <c r="C32" s="174"/>
      <c r="D32" s="432"/>
      <c r="E32" s="440">
        <v>0.76</v>
      </c>
      <c r="F32" s="440"/>
      <c r="G32" s="440">
        <v>1240320</v>
      </c>
      <c r="H32" s="437">
        <v>0.76</v>
      </c>
      <c r="I32" s="437"/>
      <c r="J32" s="437">
        <v>1240320</v>
      </c>
    </row>
    <row r="33" spans="1:10" ht="14.25">
      <c r="A33" s="251" t="s">
        <v>415</v>
      </c>
      <c r="B33" s="175"/>
      <c r="C33" s="174"/>
      <c r="D33" s="433">
        <v>3535843</v>
      </c>
      <c r="E33" s="440"/>
      <c r="F33" s="440"/>
      <c r="G33" s="440">
        <v>1509165</v>
      </c>
      <c r="H33" s="437"/>
      <c r="I33" s="437"/>
      <c r="J33" s="437">
        <v>1509165</v>
      </c>
    </row>
    <row r="34" spans="1:10" ht="14.25">
      <c r="A34" s="251" t="s">
        <v>538</v>
      </c>
      <c r="B34" s="175"/>
      <c r="C34" s="174"/>
      <c r="D34" s="433"/>
      <c r="E34" s="440">
        <v>672</v>
      </c>
      <c r="F34" s="440"/>
      <c r="G34" s="440">
        <v>383040</v>
      </c>
      <c r="H34" s="437">
        <v>672</v>
      </c>
      <c r="I34" s="437"/>
      <c r="J34" s="437">
        <v>383040</v>
      </c>
    </row>
    <row r="35" spans="1:10" ht="15">
      <c r="A35" s="357" t="s">
        <v>98</v>
      </c>
      <c r="B35" s="360"/>
      <c r="C35" s="361"/>
      <c r="D35" s="434">
        <f>SUM(D27:D34)</f>
        <v>9997672</v>
      </c>
      <c r="E35" s="441"/>
      <c r="F35" s="441"/>
      <c r="G35" s="441">
        <f>SUM(G27:G34)</f>
        <v>9760434</v>
      </c>
      <c r="H35" s="439"/>
      <c r="I35" s="439"/>
      <c r="J35" s="539">
        <f>SUM(J27:J34)</f>
        <v>9760434</v>
      </c>
    </row>
    <row r="36" spans="1:10" ht="15">
      <c r="A36" s="204" t="s">
        <v>295</v>
      </c>
      <c r="B36" s="165"/>
      <c r="C36" s="176"/>
      <c r="D36" s="435">
        <v>1200000</v>
      </c>
      <c r="E36" s="440"/>
      <c r="F36" s="440"/>
      <c r="G36" s="440">
        <v>1200000</v>
      </c>
      <c r="H36" s="437"/>
      <c r="I36" s="437"/>
      <c r="J36" s="437">
        <v>1200000</v>
      </c>
    </row>
    <row r="37" spans="1:10" s="252" customFormat="1" ht="15">
      <c r="A37" s="207" t="s">
        <v>100</v>
      </c>
      <c r="B37" s="260"/>
      <c r="C37" s="261"/>
      <c r="D37" s="436">
        <f>D18+D25+D35+D36</f>
        <v>47261887</v>
      </c>
      <c r="E37" s="441"/>
      <c r="F37" s="441"/>
      <c r="G37" s="441">
        <f>G18+G25+G35+G36</f>
        <v>45988697</v>
      </c>
      <c r="H37" s="439"/>
      <c r="I37" s="439"/>
      <c r="J37" s="539">
        <f>J18+J25+J35+J36</f>
        <v>45988697</v>
      </c>
    </row>
    <row r="38" ht="14.25">
      <c r="A38" s="265"/>
    </row>
  </sheetData>
  <sheetProtection/>
  <mergeCells count="4">
    <mergeCell ref="H1:J1"/>
    <mergeCell ref="A1:A2"/>
    <mergeCell ref="B1:D1"/>
    <mergeCell ref="E1:G1"/>
  </mergeCells>
  <printOptions horizontalCentered="1"/>
  <pageMargins left="0.2362204724409449" right="0.2362204724409449" top="0.8069444444444445" bottom="0.19" header="0.19" footer="0.19"/>
  <pageSetup horizontalDpi="600" verticalDpi="600" orientation="landscape" paperSize="9" scale="63" r:id="rId1"/>
  <headerFooter alignWithMargins="0">
    <oddHeader>&amp;C&amp;"Garamond,Félkövér"&amp;14
&amp;12
5/2017.(IV.28.)  önormányzati rendelet&amp;14
&amp;R&amp;A
&amp;P.oldal
Ft-ban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1"/>
  <sheetViews>
    <sheetView view="pageLayout" zoomScaleSheetLayoutView="100" workbookViewId="0" topLeftCell="A1">
      <selection activeCell="I6" sqref="I6"/>
    </sheetView>
  </sheetViews>
  <sheetFormatPr defaultColWidth="9.00390625" defaultRowHeight="12.75"/>
  <cols>
    <col min="1" max="1" width="4.625" style="0" customWidth="1"/>
    <col min="2" max="2" width="42.875" style="0" customWidth="1"/>
    <col min="3" max="3" width="14.00390625" style="0" customWidth="1"/>
    <col min="4" max="5" width="14.375" style="0" customWidth="1"/>
    <col min="6" max="6" width="4.625" style="0" customWidth="1"/>
    <col min="7" max="7" width="45.625" style="0" customWidth="1"/>
    <col min="8" max="8" width="14.375" style="0" customWidth="1"/>
    <col min="9" max="9" width="17.00390625" style="0" customWidth="1"/>
    <col min="10" max="10" width="14.25390625" style="0" customWidth="1"/>
  </cols>
  <sheetData>
    <row r="1" spans="1:10" ht="18" customHeight="1">
      <c r="A1" s="757" t="s">
        <v>14</v>
      </c>
      <c r="B1" s="755" t="s">
        <v>1</v>
      </c>
      <c r="C1" s="2" t="s">
        <v>495</v>
      </c>
      <c r="D1" s="2" t="s">
        <v>495</v>
      </c>
      <c r="E1" s="2" t="s">
        <v>495</v>
      </c>
      <c r="F1" s="757" t="s">
        <v>14</v>
      </c>
      <c r="G1" s="755" t="s">
        <v>1</v>
      </c>
      <c r="H1" s="2" t="s">
        <v>495</v>
      </c>
      <c r="I1" s="2" t="s">
        <v>495</v>
      </c>
      <c r="J1" s="751" t="s">
        <v>576</v>
      </c>
    </row>
    <row r="2" spans="1:10" ht="18" customHeight="1">
      <c r="A2" s="758"/>
      <c r="B2" s="756"/>
      <c r="C2" s="36" t="s">
        <v>44</v>
      </c>
      <c r="D2" s="36" t="s">
        <v>579</v>
      </c>
      <c r="E2" s="36" t="s">
        <v>580</v>
      </c>
      <c r="F2" s="758"/>
      <c r="G2" s="756"/>
      <c r="H2" s="36" t="s">
        <v>44</v>
      </c>
      <c r="I2" s="36" t="s">
        <v>581</v>
      </c>
      <c r="J2" s="752"/>
    </row>
    <row r="3" spans="1:10" ht="15" customHeight="1">
      <c r="A3" s="769" t="s">
        <v>45</v>
      </c>
      <c r="B3" s="770"/>
      <c r="C3" s="770"/>
      <c r="D3" s="771"/>
      <c r="E3" s="479"/>
      <c r="F3" s="769" t="s">
        <v>22</v>
      </c>
      <c r="G3" s="770"/>
      <c r="H3" s="770"/>
      <c r="I3" s="771"/>
      <c r="J3" s="521"/>
    </row>
    <row r="4" spans="1:10" ht="15" customHeight="1">
      <c r="A4" s="121" t="s">
        <v>73</v>
      </c>
      <c r="B4" s="11" t="s">
        <v>67</v>
      </c>
      <c r="C4" s="3"/>
      <c r="D4" s="3"/>
      <c r="E4" s="3"/>
      <c r="F4" s="114" t="s">
        <v>73</v>
      </c>
      <c r="G4" s="118" t="s">
        <v>67</v>
      </c>
      <c r="H4" s="3"/>
      <c r="I4" s="3"/>
      <c r="J4" s="521"/>
    </row>
    <row r="5" spans="1:10" ht="15" customHeight="1">
      <c r="A5" s="121"/>
      <c r="B5" s="233" t="s">
        <v>420</v>
      </c>
      <c r="C5" s="234">
        <v>43744887</v>
      </c>
      <c r="D5" s="234">
        <v>61228779</v>
      </c>
      <c r="E5" s="483">
        <v>60403596</v>
      </c>
      <c r="F5" s="120"/>
      <c r="G5" s="61" t="s">
        <v>270</v>
      </c>
      <c r="H5" s="59">
        <v>27302423</v>
      </c>
      <c r="I5" s="59">
        <v>46060981</v>
      </c>
      <c r="J5" s="522">
        <v>45361148</v>
      </c>
    </row>
    <row r="6" spans="1:10" ht="15" customHeight="1">
      <c r="A6" s="121"/>
      <c r="B6" s="235" t="s">
        <v>421</v>
      </c>
      <c r="C6" s="236">
        <v>9600000</v>
      </c>
      <c r="D6" s="236">
        <v>12830420</v>
      </c>
      <c r="E6" s="236">
        <v>12830420</v>
      </c>
      <c r="F6" s="114"/>
      <c r="G6" s="232" t="s">
        <v>271</v>
      </c>
      <c r="H6" s="59">
        <v>4584000</v>
      </c>
      <c r="I6" s="59">
        <v>6190341</v>
      </c>
      <c r="J6" s="522">
        <v>6190341</v>
      </c>
    </row>
    <row r="7" spans="1:10" ht="15" customHeight="1">
      <c r="A7" s="121"/>
      <c r="B7" s="233" t="s">
        <v>422</v>
      </c>
      <c r="C7" s="236">
        <v>2880898</v>
      </c>
      <c r="D7" s="236">
        <v>10962267</v>
      </c>
      <c r="E7" s="236">
        <v>10916108</v>
      </c>
      <c r="F7" s="114"/>
      <c r="G7" s="61" t="s">
        <v>272</v>
      </c>
      <c r="H7" s="59">
        <v>2638000</v>
      </c>
      <c r="I7" s="59">
        <v>2379114</v>
      </c>
      <c r="J7" s="522">
        <v>2258328</v>
      </c>
    </row>
    <row r="8" spans="1:10" ht="15" customHeight="1">
      <c r="A8" s="121"/>
      <c r="B8" s="233" t="s">
        <v>423</v>
      </c>
      <c r="C8" s="236">
        <v>3517000</v>
      </c>
      <c r="D8" s="236">
        <v>200000</v>
      </c>
      <c r="E8" s="236">
        <v>200000</v>
      </c>
      <c r="F8" s="114"/>
      <c r="G8" s="61" t="s">
        <v>273</v>
      </c>
      <c r="H8" s="59"/>
      <c r="I8" s="59">
        <v>458886</v>
      </c>
      <c r="J8" s="522">
        <v>454960</v>
      </c>
    </row>
    <row r="9" spans="1:10" ht="15" customHeight="1">
      <c r="A9" s="121"/>
      <c r="B9" s="73" t="s">
        <v>72</v>
      </c>
      <c r="C9" s="227">
        <f>SUM(C5:C8)</f>
        <v>59742785</v>
      </c>
      <c r="D9" s="227">
        <f>SUM(D5:D8)</f>
        <v>85221466</v>
      </c>
      <c r="E9" s="227">
        <f>SUM(E5:E8)</f>
        <v>84350124</v>
      </c>
      <c r="F9" s="114"/>
      <c r="G9" s="61" t="s">
        <v>428</v>
      </c>
      <c r="H9" s="59"/>
      <c r="I9" s="59">
        <v>1721587</v>
      </c>
      <c r="J9" s="522">
        <v>1721587</v>
      </c>
    </row>
    <row r="10" spans="1:10" ht="15" customHeight="1">
      <c r="A10" s="121"/>
      <c r="B10" s="73"/>
      <c r="C10" s="227"/>
      <c r="D10" s="227"/>
      <c r="E10" s="227"/>
      <c r="F10" s="114"/>
      <c r="G10" s="61" t="s">
        <v>429</v>
      </c>
      <c r="H10" s="59"/>
      <c r="I10" s="59">
        <v>7566659</v>
      </c>
      <c r="J10" s="522">
        <v>0</v>
      </c>
    </row>
    <row r="11" spans="1:10" ht="15" customHeight="1">
      <c r="A11" s="121"/>
      <c r="B11" s="73"/>
      <c r="C11" s="222"/>
      <c r="D11" s="222"/>
      <c r="E11" s="222"/>
      <c r="F11" s="369"/>
      <c r="G11" s="11" t="s">
        <v>72</v>
      </c>
      <c r="H11" s="35">
        <f>SUM(H4:H10)</f>
        <v>34524423</v>
      </c>
      <c r="I11" s="35">
        <f>SUM(I4:I10)</f>
        <v>64377568</v>
      </c>
      <c r="J11" s="494">
        <f>SUM(J4:J10)</f>
        <v>55986364</v>
      </c>
    </row>
    <row r="12" spans="1:10" ht="15" customHeight="1">
      <c r="A12" s="121" t="s">
        <v>74</v>
      </c>
      <c r="B12" s="73" t="s">
        <v>437</v>
      </c>
      <c r="C12" s="222"/>
      <c r="D12" s="222"/>
      <c r="E12" s="222"/>
      <c r="F12" s="114" t="s">
        <v>74</v>
      </c>
      <c r="G12" s="73" t="s">
        <v>437</v>
      </c>
      <c r="H12" s="3"/>
      <c r="I12" s="3"/>
      <c r="J12" s="522"/>
    </row>
    <row r="13" spans="1:10" ht="15" customHeight="1">
      <c r="A13" s="121"/>
      <c r="B13" s="61" t="s">
        <v>436</v>
      </c>
      <c r="C13" s="226">
        <v>17631215</v>
      </c>
      <c r="D13" s="226">
        <v>21688467</v>
      </c>
      <c r="E13" s="226">
        <v>21688467</v>
      </c>
      <c r="F13" s="114"/>
      <c r="G13" s="61" t="s">
        <v>71</v>
      </c>
      <c r="H13" s="59">
        <v>46215577</v>
      </c>
      <c r="I13" s="59">
        <v>50456587</v>
      </c>
      <c r="J13" s="522">
        <v>46855143</v>
      </c>
    </row>
    <row r="14" spans="1:10" ht="15" customHeight="1">
      <c r="A14" s="121"/>
      <c r="B14" s="73" t="s">
        <v>438</v>
      </c>
      <c r="C14" s="367">
        <f>SUM(C13)</f>
        <v>17631215</v>
      </c>
      <c r="D14" s="367">
        <f>SUM(D13)</f>
        <v>21688467</v>
      </c>
      <c r="E14" s="367">
        <f>SUM(E13)</f>
        <v>21688467</v>
      </c>
      <c r="F14" s="114"/>
      <c r="G14" s="73" t="s">
        <v>438</v>
      </c>
      <c r="H14" s="35">
        <f>SUM(H13)</f>
        <v>46215577</v>
      </c>
      <c r="I14" s="35">
        <f>SUM(I13)</f>
        <v>50456587</v>
      </c>
      <c r="J14" s="494">
        <f>SUM(J13)</f>
        <v>46855143</v>
      </c>
    </row>
    <row r="15" spans="1:10" ht="29.25" customHeight="1">
      <c r="A15" s="759" t="s">
        <v>477</v>
      </c>
      <c r="B15" s="760"/>
      <c r="C15" s="519">
        <f>C9+C14</f>
        <v>77374000</v>
      </c>
      <c r="D15" s="519">
        <f>D9+D14</f>
        <v>106909933</v>
      </c>
      <c r="E15" s="520">
        <f>E9+E14</f>
        <v>106038591</v>
      </c>
      <c r="F15" s="776" t="s">
        <v>476</v>
      </c>
      <c r="G15" s="777"/>
      <c r="H15" s="373">
        <f>H11+H14</f>
        <v>80740000</v>
      </c>
      <c r="I15" s="373">
        <f>I11+I14</f>
        <v>114834155</v>
      </c>
      <c r="J15" s="373">
        <f>J11+J14</f>
        <v>102841507</v>
      </c>
    </row>
    <row r="16" spans="1:10" ht="15" customHeight="1">
      <c r="A16" s="753" t="s">
        <v>508</v>
      </c>
      <c r="B16" s="754"/>
      <c r="C16" s="226"/>
      <c r="D16" s="226">
        <v>0</v>
      </c>
      <c r="E16" s="484">
        <v>0</v>
      </c>
      <c r="F16" s="774" t="s">
        <v>509</v>
      </c>
      <c r="G16" s="775"/>
      <c r="H16" s="8"/>
      <c r="I16" s="59">
        <v>0</v>
      </c>
      <c r="J16" s="522">
        <v>0</v>
      </c>
    </row>
    <row r="17" spans="1:10" ht="15" customHeight="1">
      <c r="A17" s="368" t="s">
        <v>489</v>
      </c>
      <c r="B17" s="73" t="s">
        <v>67</v>
      </c>
      <c r="C17" s="226"/>
      <c r="D17" s="226"/>
      <c r="E17" s="484"/>
      <c r="F17" s="396"/>
      <c r="G17" s="442" t="s">
        <v>520</v>
      </c>
      <c r="H17" s="8"/>
      <c r="I17" s="59">
        <v>1585000</v>
      </c>
      <c r="J17" s="522">
        <v>1584903</v>
      </c>
    </row>
    <row r="18" spans="1:10" ht="15" customHeight="1">
      <c r="A18" s="368"/>
      <c r="B18" s="238" t="s">
        <v>530</v>
      </c>
      <c r="C18" s="139">
        <v>5923000</v>
      </c>
      <c r="D18" s="139">
        <v>9590000</v>
      </c>
      <c r="E18" s="485">
        <v>9590000</v>
      </c>
      <c r="F18" s="396"/>
      <c r="G18" s="397"/>
      <c r="H18" s="8"/>
      <c r="I18" s="59"/>
      <c r="J18" s="522"/>
    </row>
    <row r="19" spans="1:10" ht="15" customHeight="1">
      <c r="A19" s="368"/>
      <c r="B19" s="512" t="s">
        <v>551</v>
      </c>
      <c r="C19" s="139"/>
      <c r="D19" s="139">
        <v>1487589</v>
      </c>
      <c r="E19" s="485">
        <v>1487589</v>
      </c>
      <c r="F19" s="396"/>
      <c r="G19" s="397"/>
      <c r="H19" s="8"/>
      <c r="I19" s="59"/>
      <c r="J19" s="522"/>
    </row>
    <row r="20" spans="1:10" ht="15" customHeight="1">
      <c r="A20" s="121" t="s">
        <v>74</v>
      </c>
      <c r="B20" s="73" t="s">
        <v>437</v>
      </c>
      <c r="C20" s="139"/>
      <c r="D20" s="139"/>
      <c r="E20" s="485"/>
      <c r="F20" s="396"/>
      <c r="G20" s="397"/>
      <c r="H20" s="8"/>
      <c r="I20" s="59"/>
      <c r="J20" s="522"/>
    </row>
    <row r="21" spans="1:10" ht="15" customHeight="1">
      <c r="A21" s="368"/>
      <c r="B21" s="238" t="s">
        <v>530</v>
      </c>
      <c r="C21" s="139"/>
      <c r="D21" s="139">
        <v>1015000</v>
      </c>
      <c r="E21" s="485">
        <v>1015000</v>
      </c>
      <c r="F21" s="396"/>
      <c r="G21" s="397"/>
      <c r="H21" s="8"/>
      <c r="I21" s="59"/>
      <c r="J21" s="522"/>
    </row>
    <row r="22" spans="1:10" ht="15" customHeight="1">
      <c r="A22" s="753" t="s">
        <v>508</v>
      </c>
      <c r="B22" s="754"/>
      <c r="C22" s="35">
        <f>SUM(C18)</f>
        <v>5923000</v>
      </c>
      <c r="D22" s="35">
        <f>SUM(D18:D21)</f>
        <v>12092589</v>
      </c>
      <c r="E22" s="486">
        <f>SUM(E18:E21)</f>
        <v>12092589</v>
      </c>
      <c r="F22" s="396"/>
      <c r="G22" s="397"/>
      <c r="H22" s="8"/>
      <c r="I22" s="59"/>
      <c r="J22" s="522"/>
    </row>
    <row r="23" spans="1:10" ht="15" customHeight="1">
      <c r="A23" s="764" t="s">
        <v>42</v>
      </c>
      <c r="B23" s="764"/>
      <c r="C23" s="264">
        <f>C15+C22</f>
        <v>83297000</v>
      </c>
      <c r="D23" s="264">
        <f>D15+D22</f>
        <v>119002522</v>
      </c>
      <c r="E23" s="264">
        <f>E15+E22</f>
        <v>118131180</v>
      </c>
      <c r="F23" s="764" t="s">
        <v>9</v>
      </c>
      <c r="G23" s="764" t="s">
        <v>9</v>
      </c>
      <c r="H23" s="264">
        <f>H15+H16</f>
        <v>80740000</v>
      </c>
      <c r="I23" s="264">
        <f>I15+I16+I17</f>
        <v>116419155</v>
      </c>
      <c r="J23" s="377">
        <f>J15+J16+J17</f>
        <v>104426410</v>
      </c>
    </row>
    <row r="24" spans="1:10" ht="15" customHeight="1">
      <c r="A24" s="513"/>
      <c r="B24" s="514"/>
      <c r="C24" s="515"/>
      <c r="D24" s="515"/>
      <c r="E24" s="515"/>
      <c r="F24" s="516"/>
      <c r="G24" s="517"/>
      <c r="H24" s="518"/>
      <c r="I24" s="518"/>
      <c r="J24" s="522"/>
    </row>
    <row r="25" spans="1:10" ht="15" customHeight="1">
      <c r="A25" s="772" t="s">
        <v>23</v>
      </c>
      <c r="B25" s="773"/>
      <c r="C25" s="62"/>
      <c r="D25" s="62"/>
      <c r="E25" s="62"/>
      <c r="F25" s="772" t="s">
        <v>81</v>
      </c>
      <c r="G25" s="773"/>
      <c r="H25" s="63"/>
      <c r="I25" s="63"/>
      <c r="J25" s="522"/>
    </row>
    <row r="26" spans="1:10" ht="15" customHeight="1">
      <c r="A26" s="121" t="s">
        <v>73</v>
      </c>
      <c r="B26" s="122" t="s">
        <v>67</v>
      </c>
      <c r="C26" s="8"/>
      <c r="D26" s="8"/>
      <c r="E26" s="8"/>
      <c r="F26" s="121" t="s">
        <v>73</v>
      </c>
      <c r="G26" s="118" t="s">
        <v>67</v>
      </c>
      <c r="H26" s="3"/>
      <c r="I26" s="3"/>
      <c r="J26" s="522"/>
    </row>
    <row r="27" spans="1:10" ht="15" customHeight="1">
      <c r="A27" s="119"/>
      <c r="B27" s="237" t="s">
        <v>424</v>
      </c>
      <c r="C27" s="59">
        <v>0</v>
      </c>
      <c r="D27" s="59"/>
      <c r="E27" s="59"/>
      <c r="F27" s="121"/>
      <c r="G27" s="61" t="s">
        <v>430</v>
      </c>
      <c r="H27" s="59">
        <v>35000000</v>
      </c>
      <c r="I27" s="59">
        <v>1908708</v>
      </c>
      <c r="J27" s="522">
        <v>1908708</v>
      </c>
    </row>
    <row r="28" spans="1:10" ht="15" customHeight="1">
      <c r="A28" s="119"/>
      <c r="B28" s="237" t="s">
        <v>425</v>
      </c>
      <c r="C28" s="59">
        <v>0</v>
      </c>
      <c r="D28" s="59">
        <v>500000</v>
      </c>
      <c r="E28" s="59">
        <v>500000</v>
      </c>
      <c r="F28" s="121"/>
      <c r="G28" s="60" t="s">
        <v>431</v>
      </c>
      <c r="H28" s="59">
        <v>2000000</v>
      </c>
      <c r="I28" s="59">
        <v>31921161</v>
      </c>
      <c r="J28" s="522">
        <v>31913078</v>
      </c>
    </row>
    <row r="29" spans="1:10" ht="15" customHeight="1">
      <c r="A29" s="119"/>
      <c r="B29" s="237" t="s">
        <v>469</v>
      </c>
      <c r="C29" s="59">
        <v>26000</v>
      </c>
      <c r="D29" s="59">
        <v>126000</v>
      </c>
      <c r="E29" s="59">
        <v>126000</v>
      </c>
      <c r="F29" s="121"/>
      <c r="G29" s="60" t="s">
        <v>432</v>
      </c>
      <c r="H29" s="59"/>
      <c r="I29" s="59"/>
      <c r="J29" s="522"/>
    </row>
    <row r="30" spans="1:10" ht="15" customHeight="1">
      <c r="A30" s="119"/>
      <c r="B30" s="237" t="s">
        <v>426</v>
      </c>
      <c r="C30" s="59">
        <v>31500000</v>
      </c>
      <c r="D30" s="226">
        <v>31317120</v>
      </c>
      <c r="E30" s="226">
        <v>31317120</v>
      </c>
      <c r="F30" s="121"/>
      <c r="G30" s="11" t="s">
        <v>72</v>
      </c>
      <c r="H30" s="116">
        <f>SUM(H27:H29)</f>
        <v>37000000</v>
      </c>
      <c r="I30" s="116">
        <f>SUM(I27:I29)</f>
        <v>33829869</v>
      </c>
      <c r="J30" s="494">
        <f>SUM(J27:J29)</f>
        <v>33821786</v>
      </c>
    </row>
    <row r="31" spans="1:10" s="230" customFormat="1" ht="15.75">
      <c r="A31" s="228"/>
      <c r="B31" s="11" t="s">
        <v>72</v>
      </c>
      <c r="C31" s="116">
        <f>SUM(C27:C30)</f>
        <v>31526000</v>
      </c>
      <c r="D31" s="116">
        <f>SUM(D27:D30)</f>
        <v>31943120</v>
      </c>
      <c r="E31" s="116">
        <f>SUM(E27:E30)</f>
        <v>31943120</v>
      </c>
      <c r="F31" s="229"/>
      <c r="G31" s="11"/>
      <c r="H31" s="231"/>
      <c r="I31" s="231"/>
      <c r="J31" s="522"/>
    </row>
    <row r="32" spans="1:10" ht="15" customHeight="1">
      <c r="A32" s="121"/>
      <c r="B32" s="11"/>
      <c r="C32" s="3"/>
      <c r="D32" s="3"/>
      <c r="E32" s="3"/>
      <c r="F32" s="121" t="s">
        <v>74</v>
      </c>
      <c r="G32" s="73" t="s">
        <v>437</v>
      </c>
      <c r="H32" s="59"/>
      <c r="I32" s="59"/>
      <c r="J32" s="522"/>
    </row>
    <row r="33" spans="1:10" ht="15" customHeight="1">
      <c r="A33" s="119"/>
      <c r="B33" s="238"/>
      <c r="C33" s="59"/>
      <c r="D33" s="59"/>
      <c r="E33" s="59"/>
      <c r="F33" s="121"/>
      <c r="G33" s="60" t="s">
        <v>440</v>
      </c>
      <c r="H33" s="8">
        <v>600000</v>
      </c>
      <c r="I33" s="3">
        <v>696618</v>
      </c>
      <c r="J33" s="522">
        <v>696618</v>
      </c>
    </row>
    <row r="34" spans="1:10" ht="15" customHeight="1">
      <c r="A34" s="119"/>
      <c r="B34" s="371"/>
      <c r="C34" s="116"/>
      <c r="D34" s="116"/>
      <c r="E34" s="116"/>
      <c r="F34" s="121"/>
      <c r="G34" s="73" t="s">
        <v>438</v>
      </c>
      <c r="H34" s="116">
        <f>SUM(H33)</f>
        <v>600000</v>
      </c>
      <c r="I34" s="116">
        <f>SUM(I33)</f>
        <v>696618</v>
      </c>
      <c r="J34" s="522">
        <f>SUM(J33)</f>
        <v>696618</v>
      </c>
    </row>
    <row r="35" spans="1:10" ht="30" customHeight="1">
      <c r="A35" s="759" t="s">
        <v>510</v>
      </c>
      <c r="B35" s="760"/>
      <c r="C35" s="378">
        <f>C31+C34</f>
        <v>31526000</v>
      </c>
      <c r="D35" s="378">
        <f>D31+D34</f>
        <v>31943120</v>
      </c>
      <c r="E35" s="487">
        <f>E31+E34</f>
        <v>31943120</v>
      </c>
      <c r="F35" s="761" t="s">
        <v>479</v>
      </c>
      <c r="G35" s="762"/>
      <c r="H35" s="378">
        <f>H30+H34</f>
        <v>37600000</v>
      </c>
      <c r="I35" s="378">
        <f>I30+I34</f>
        <v>34526487</v>
      </c>
      <c r="J35" s="374">
        <f>J30+J34</f>
        <v>34518404</v>
      </c>
    </row>
    <row r="36" spans="1:10" ht="15" customHeight="1">
      <c r="A36" s="753" t="s">
        <v>556</v>
      </c>
      <c r="B36" s="754"/>
      <c r="C36" s="35"/>
      <c r="D36" s="35"/>
      <c r="E36" s="486"/>
      <c r="F36" s="753" t="s">
        <v>557</v>
      </c>
      <c r="G36" s="754"/>
      <c r="H36" s="59"/>
      <c r="I36" s="59"/>
      <c r="J36" s="522"/>
    </row>
    <row r="37" spans="1:10" ht="15" customHeight="1">
      <c r="A37" s="368" t="s">
        <v>73</v>
      </c>
      <c r="B37" s="150" t="s">
        <v>67</v>
      </c>
      <c r="C37" s="35"/>
      <c r="D37" s="35"/>
      <c r="E37" s="486"/>
      <c r="F37" s="368" t="s">
        <v>73</v>
      </c>
      <c r="G37" s="73" t="s">
        <v>72</v>
      </c>
      <c r="H37" s="59"/>
      <c r="I37" s="59"/>
      <c r="J37" s="522"/>
    </row>
    <row r="38" spans="1:10" ht="15" customHeight="1">
      <c r="A38" s="119"/>
      <c r="B38" s="238" t="s">
        <v>427</v>
      </c>
      <c r="C38" s="139"/>
      <c r="D38" s="139"/>
      <c r="E38" s="485"/>
      <c r="F38" s="370"/>
      <c r="G38" s="61" t="s">
        <v>480</v>
      </c>
      <c r="H38" s="59">
        <v>0</v>
      </c>
      <c r="I38" s="59">
        <v>0</v>
      </c>
      <c r="J38" s="522">
        <v>0</v>
      </c>
    </row>
    <row r="39" spans="1:10" ht="15" customHeight="1">
      <c r="A39" s="119"/>
      <c r="B39" s="11" t="s">
        <v>481</v>
      </c>
      <c r="C39" s="35">
        <f>SUM(C38)</f>
        <v>0</v>
      </c>
      <c r="D39" s="35"/>
      <c r="E39" s="486"/>
      <c r="F39" s="370"/>
      <c r="G39" s="372" t="s">
        <v>72</v>
      </c>
      <c r="H39" s="35">
        <f>SUM(H38)</f>
        <v>0</v>
      </c>
      <c r="I39" s="35">
        <f>SUM(I38)</f>
        <v>0</v>
      </c>
      <c r="J39" s="522">
        <f>SUM(J38)</f>
        <v>0</v>
      </c>
    </row>
    <row r="40" spans="1:10" ht="15" customHeight="1">
      <c r="A40" s="121" t="s">
        <v>74</v>
      </c>
      <c r="B40" s="11" t="s">
        <v>437</v>
      </c>
      <c r="C40" s="3"/>
      <c r="D40" s="3"/>
      <c r="E40" s="488"/>
      <c r="F40" s="370"/>
      <c r="G40" s="372"/>
      <c r="H40" s="35"/>
      <c r="I40" s="35"/>
      <c r="J40" s="522"/>
    </row>
    <row r="41" spans="1:10" ht="15" customHeight="1">
      <c r="A41" s="119"/>
      <c r="B41" s="238" t="s">
        <v>468</v>
      </c>
      <c r="C41" s="59">
        <v>0</v>
      </c>
      <c r="D41" s="59"/>
      <c r="E41" s="489"/>
      <c r="F41" s="370"/>
      <c r="G41" s="372"/>
      <c r="H41" s="35"/>
      <c r="I41" s="35"/>
      <c r="J41" s="522"/>
    </row>
    <row r="42" spans="1:10" ht="15" customHeight="1">
      <c r="A42" s="119"/>
      <c r="B42" s="371" t="s">
        <v>478</v>
      </c>
      <c r="C42" s="116">
        <f>SUM(C41)</f>
        <v>0</v>
      </c>
      <c r="D42" s="116"/>
      <c r="E42" s="490"/>
      <c r="F42" s="370"/>
      <c r="G42" s="372"/>
      <c r="H42" s="35"/>
      <c r="I42" s="35"/>
      <c r="J42" s="522"/>
    </row>
    <row r="43" spans="1:10" ht="15" customHeight="1">
      <c r="A43" s="761" t="s">
        <v>511</v>
      </c>
      <c r="B43" s="762"/>
      <c r="C43" s="378">
        <f>C39+C42</f>
        <v>0</v>
      </c>
      <c r="D43" s="378">
        <f>D39+D42</f>
        <v>0</v>
      </c>
      <c r="E43" s="487">
        <f>E39+E42</f>
        <v>0</v>
      </c>
      <c r="F43" s="767" t="s">
        <v>513</v>
      </c>
      <c r="G43" s="768"/>
      <c r="H43" s="373">
        <f>H39</f>
        <v>0</v>
      </c>
      <c r="I43" s="373">
        <f>I39</f>
        <v>0</v>
      </c>
      <c r="J43" s="523">
        <f>J39</f>
        <v>0</v>
      </c>
    </row>
    <row r="44" spans="1:10" ht="15" customHeight="1">
      <c r="A44" s="765" t="s">
        <v>512</v>
      </c>
      <c r="B44" s="766"/>
      <c r="C44" s="374">
        <f>C35+C43</f>
        <v>31526000</v>
      </c>
      <c r="D44" s="374">
        <f>D35+D43</f>
        <v>31943120</v>
      </c>
      <c r="E44" s="491">
        <f>E35+E43</f>
        <v>31943120</v>
      </c>
      <c r="F44" s="375"/>
      <c r="G44" s="376" t="s">
        <v>439</v>
      </c>
      <c r="H44" s="377">
        <f>H35+H39</f>
        <v>37600000</v>
      </c>
      <c r="I44" s="377">
        <f>I35+I43</f>
        <v>34526487</v>
      </c>
      <c r="J44" s="377">
        <f>J35+J43</f>
        <v>34518404</v>
      </c>
    </row>
    <row r="45" spans="1:10" ht="15" customHeight="1">
      <c r="A45" s="763" t="s">
        <v>43</v>
      </c>
      <c r="B45" s="763"/>
      <c r="C45" s="64">
        <f>C23+C44</f>
        <v>114823000</v>
      </c>
      <c r="D45" s="64">
        <f>D23+D44</f>
        <v>150945642</v>
      </c>
      <c r="E45" s="64">
        <f>E23+E44</f>
        <v>150074300</v>
      </c>
      <c r="F45" s="225"/>
      <c r="G45" s="225" t="s">
        <v>269</v>
      </c>
      <c r="H45" s="64">
        <f>H23+H44</f>
        <v>118340000</v>
      </c>
      <c r="I45" s="64">
        <f>I23+I44</f>
        <v>150945642</v>
      </c>
      <c r="J45" s="377">
        <f>J23+J44</f>
        <v>138944814</v>
      </c>
    </row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>
      <c r="G51" s="46"/>
    </row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</sheetData>
  <sheetProtection/>
  <mergeCells count="24">
    <mergeCell ref="A3:D3"/>
    <mergeCell ref="F3:I3"/>
    <mergeCell ref="A25:B25"/>
    <mergeCell ref="F25:G25"/>
    <mergeCell ref="A16:B16"/>
    <mergeCell ref="F16:G16"/>
    <mergeCell ref="F15:G15"/>
    <mergeCell ref="A22:B22"/>
    <mergeCell ref="A45:B45"/>
    <mergeCell ref="A23:B23"/>
    <mergeCell ref="F23:G23"/>
    <mergeCell ref="A44:B44"/>
    <mergeCell ref="A43:B43"/>
    <mergeCell ref="F43:G43"/>
    <mergeCell ref="J1:J2"/>
    <mergeCell ref="A36:B36"/>
    <mergeCell ref="G1:G2"/>
    <mergeCell ref="A1:A2"/>
    <mergeCell ref="B1:B2"/>
    <mergeCell ref="F1:F2"/>
    <mergeCell ref="A15:B15"/>
    <mergeCell ref="F36:G36"/>
    <mergeCell ref="A35:B35"/>
    <mergeCell ref="F35:G35"/>
  </mergeCells>
  <printOptions horizontalCentered="1"/>
  <pageMargins left="0.2362204724409449" right="0.2362204724409449" top="1.0236220472440944" bottom="0.1968503937007874" header="0.2755905511811024" footer="0.1968503937007874"/>
  <pageSetup fitToWidth="0" fitToHeight="1" horizontalDpi="600" verticalDpi="600" orientation="landscape" paperSize="9" scale="73" r:id="rId1"/>
  <headerFooter alignWithMargins="0">
    <oddHeader>&amp;C&amp;"Garamond,Félkövér"&amp;12 5/2017. (IV.28.) számú költségvetési rendelethez
ZALASZABAR KÖZSÉG  ÖNKORMÁNYZATA ÉS INTÉZMÉNYE
2016. ÉVI MŰKÖDÉSI ÉS FELHALMOZÁSI CÉLÚ BEVÉTELEI ÉS KIADÁSAI
&amp;R&amp;A
&amp;P.oldal
Ft-ban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10"/>
  <sheetViews>
    <sheetView view="pageLayout" zoomScaleSheetLayoutView="100" workbookViewId="0" topLeftCell="A1">
      <selection activeCell="D33" sqref="D33"/>
    </sheetView>
  </sheetViews>
  <sheetFormatPr defaultColWidth="9.00390625" defaultRowHeight="12.75"/>
  <cols>
    <col min="1" max="1" width="5.625" style="21" customWidth="1"/>
    <col min="2" max="2" width="65.25390625" style="21" customWidth="1"/>
    <col min="3" max="3" width="15.875" style="21" customWidth="1"/>
    <col min="4" max="4" width="13.625" style="21" customWidth="1"/>
    <col min="5" max="5" width="14.125" style="21" customWidth="1"/>
    <col min="6" max="6" width="10.00390625" style="21" customWidth="1"/>
    <col min="7" max="16384" width="9.125" style="21" customWidth="1"/>
  </cols>
  <sheetData>
    <row r="1" ht="12.75">
      <c r="C1" s="185"/>
    </row>
    <row r="2" spans="1:6" ht="15" customHeight="1">
      <c r="A2" s="740" t="s">
        <v>19</v>
      </c>
      <c r="B2" s="741" t="s">
        <v>13</v>
      </c>
      <c r="C2" s="779" t="s">
        <v>521</v>
      </c>
      <c r="D2" s="740" t="s">
        <v>582</v>
      </c>
      <c r="E2" s="778" t="s">
        <v>576</v>
      </c>
      <c r="F2" s="781" t="s">
        <v>577</v>
      </c>
    </row>
    <row r="3" spans="1:6" ht="42.75" customHeight="1">
      <c r="A3" s="740"/>
      <c r="B3" s="741"/>
      <c r="C3" s="780"/>
      <c r="D3" s="740"/>
      <c r="E3" s="778"/>
      <c r="F3" s="782"/>
    </row>
    <row r="4" spans="1:6" ht="19.5" customHeight="1">
      <c r="A4" s="29" t="s">
        <v>73</v>
      </c>
      <c r="B4" s="70" t="s">
        <v>274</v>
      </c>
      <c r="C4" s="340"/>
      <c r="D4" s="443"/>
      <c r="E4" s="419"/>
      <c r="F4" s="443"/>
    </row>
    <row r="5" spans="1:6" ht="19.5" customHeight="1">
      <c r="A5" s="29" t="s">
        <v>33</v>
      </c>
      <c r="B5" s="70" t="s">
        <v>275</v>
      </c>
      <c r="C5" s="23"/>
      <c r="D5" s="443"/>
      <c r="E5" s="419"/>
      <c r="F5" s="443"/>
    </row>
    <row r="6" spans="1:6" ht="19.5" customHeight="1">
      <c r="A6" s="29">
        <v>1</v>
      </c>
      <c r="B6" s="70" t="s">
        <v>472</v>
      </c>
      <c r="C6" s="23"/>
      <c r="D6" s="443"/>
      <c r="E6" s="419"/>
      <c r="F6" s="443"/>
    </row>
    <row r="7" spans="1:6" ht="19.5" customHeight="1">
      <c r="A7" s="29"/>
      <c r="B7" s="135" t="s">
        <v>399</v>
      </c>
      <c r="C7" s="23"/>
      <c r="D7" s="443"/>
      <c r="E7" s="419"/>
      <c r="F7" s="443"/>
    </row>
    <row r="8" spans="1:6" ht="19.5" customHeight="1">
      <c r="A8" s="29"/>
      <c r="B8" s="247" t="s">
        <v>441</v>
      </c>
      <c r="C8" s="24">
        <v>15188315</v>
      </c>
      <c r="D8" s="419">
        <v>15821629</v>
      </c>
      <c r="E8" s="419">
        <v>15821629</v>
      </c>
      <c r="F8" s="721">
        <f aca="true" t="shared" si="0" ref="F8:F13">E8/D8</f>
        <v>1</v>
      </c>
    </row>
    <row r="9" spans="1:6" ht="19.5" customHeight="1">
      <c r="A9" s="29"/>
      <c r="B9" s="243" t="s">
        <v>497</v>
      </c>
      <c r="C9" s="24">
        <v>24411743</v>
      </c>
      <c r="D9" s="419">
        <v>19206634</v>
      </c>
      <c r="E9" s="419">
        <v>19206634</v>
      </c>
      <c r="F9" s="721">
        <f t="shared" si="0"/>
        <v>1</v>
      </c>
    </row>
    <row r="10" spans="1:6" ht="19.5" customHeight="1">
      <c r="A10" s="29"/>
      <c r="B10" s="243" t="s">
        <v>400</v>
      </c>
      <c r="C10" s="24">
        <v>6461829</v>
      </c>
      <c r="D10" s="419">
        <v>9760434</v>
      </c>
      <c r="E10" s="419">
        <v>9760434</v>
      </c>
      <c r="F10" s="721">
        <f t="shared" si="0"/>
        <v>1</v>
      </c>
    </row>
    <row r="11" spans="1:6" ht="19.5" customHeight="1">
      <c r="A11" s="29"/>
      <c r="B11" s="243" t="s">
        <v>401</v>
      </c>
      <c r="C11" s="24">
        <v>1200000</v>
      </c>
      <c r="D11" s="419">
        <v>1200000</v>
      </c>
      <c r="E11" s="419">
        <v>1200000</v>
      </c>
      <c r="F11" s="721">
        <f t="shared" si="0"/>
        <v>1</v>
      </c>
    </row>
    <row r="12" spans="1:6" ht="19.5" customHeight="1">
      <c r="A12" s="29"/>
      <c r="B12" s="243" t="s">
        <v>402</v>
      </c>
      <c r="C12" s="24"/>
      <c r="D12" s="419">
        <v>1160780</v>
      </c>
      <c r="E12" s="419">
        <v>1160780</v>
      </c>
      <c r="F12" s="721">
        <f t="shared" si="0"/>
        <v>1</v>
      </c>
    </row>
    <row r="13" spans="1:6" ht="19.5" customHeight="1">
      <c r="A13" s="29"/>
      <c r="B13" s="243" t="s">
        <v>558</v>
      </c>
      <c r="C13" s="24"/>
      <c r="D13" s="419">
        <v>65280</v>
      </c>
      <c r="E13" s="419">
        <v>65280</v>
      </c>
      <c r="F13" s="721">
        <f t="shared" si="0"/>
        <v>1</v>
      </c>
    </row>
    <row r="14" spans="1:6" ht="19.5" customHeight="1">
      <c r="A14" s="29"/>
      <c r="B14" s="379" t="s">
        <v>276</v>
      </c>
      <c r="C14" s="380">
        <f>SUM(C8:C12)</f>
        <v>47261887</v>
      </c>
      <c r="D14" s="415">
        <f>SUM(D8:D13)</f>
        <v>47214757</v>
      </c>
      <c r="E14" s="415">
        <f>SUM(E8:E13)</f>
        <v>47214757</v>
      </c>
      <c r="F14" s="722"/>
    </row>
    <row r="15" spans="1:6" ht="19.5" customHeight="1">
      <c r="A15" s="240"/>
      <c r="B15" s="239" t="s">
        <v>447</v>
      </c>
      <c r="C15" s="24"/>
      <c r="D15" s="419"/>
      <c r="E15" s="419"/>
      <c r="F15" s="721"/>
    </row>
    <row r="16" spans="1:6" ht="19.5" customHeight="1">
      <c r="A16" s="29"/>
      <c r="B16" s="245" t="s">
        <v>403</v>
      </c>
      <c r="C16" s="24">
        <v>1617000</v>
      </c>
      <c r="D16" s="419">
        <v>11421022</v>
      </c>
      <c r="E16" s="419">
        <v>10596869</v>
      </c>
      <c r="F16" s="721">
        <f aca="true" t="shared" si="1" ref="F16:F22">E16/D16</f>
        <v>0.9278389447109024</v>
      </c>
    </row>
    <row r="17" spans="1:6" ht="19.5" customHeight="1">
      <c r="A17" s="29"/>
      <c r="B17" s="245" t="s">
        <v>583</v>
      </c>
      <c r="C17" s="24">
        <v>0</v>
      </c>
      <c r="D17" s="419">
        <v>65000</v>
      </c>
      <c r="E17" s="419">
        <v>65000</v>
      </c>
      <c r="F17" s="721">
        <f t="shared" si="1"/>
        <v>1</v>
      </c>
    </row>
    <row r="18" spans="1:6" ht="19.5" customHeight="1">
      <c r="A18" s="29"/>
      <c r="B18" s="245" t="s">
        <v>442</v>
      </c>
      <c r="C18" s="24">
        <v>1200000</v>
      </c>
      <c r="D18" s="419">
        <v>1200000</v>
      </c>
      <c r="E18" s="419">
        <v>1200000</v>
      </c>
      <c r="F18" s="721">
        <f t="shared" si="1"/>
        <v>1</v>
      </c>
    </row>
    <row r="19" spans="1:6" ht="19.5" customHeight="1">
      <c r="A19" s="29"/>
      <c r="B19" s="243" t="s">
        <v>448</v>
      </c>
      <c r="C19" s="24">
        <v>700000</v>
      </c>
      <c r="D19" s="419">
        <v>485000</v>
      </c>
      <c r="E19" s="419">
        <v>483970</v>
      </c>
      <c r="F19" s="721">
        <f t="shared" si="1"/>
        <v>0.9978762886597938</v>
      </c>
    </row>
    <row r="20" spans="1:6" ht="19.5" customHeight="1">
      <c r="A20" s="29"/>
      <c r="B20" s="243" t="s">
        <v>523</v>
      </c>
      <c r="C20" s="24"/>
      <c r="D20" s="419">
        <v>345000</v>
      </c>
      <c r="E20" s="419">
        <v>345000</v>
      </c>
      <c r="F20" s="721">
        <f t="shared" si="1"/>
        <v>1</v>
      </c>
    </row>
    <row r="21" spans="1:6" ht="19.5" customHeight="1">
      <c r="A21" s="29"/>
      <c r="B21" s="243" t="s">
        <v>584</v>
      </c>
      <c r="C21" s="24"/>
      <c r="D21" s="419">
        <v>150000</v>
      </c>
      <c r="E21" s="419">
        <v>150000</v>
      </c>
      <c r="F21" s="721">
        <f t="shared" si="1"/>
        <v>1</v>
      </c>
    </row>
    <row r="22" spans="1:6" ht="19.5" customHeight="1">
      <c r="A22" s="29"/>
      <c r="B22" s="243" t="s">
        <v>585</v>
      </c>
      <c r="C22" s="24"/>
      <c r="D22" s="419">
        <v>348000</v>
      </c>
      <c r="E22" s="419">
        <v>348000</v>
      </c>
      <c r="F22" s="721">
        <f t="shared" si="1"/>
        <v>1</v>
      </c>
    </row>
    <row r="23" spans="1:6" ht="19.5" customHeight="1">
      <c r="A23" s="29"/>
      <c r="B23" s="381" t="s">
        <v>297</v>
      </c>
      <c r="C23" s="380">
        <f>SUM(C16:C19)</f>
        <v>3517000</v>
      </c>
      <c r="D23" s="449">
        <f>SUM(D16:D22)</f>
        <v>14014022</v>
      </c>
      <c r="E23" s="415">
        <f>SUM(E16:E22)</f>
        <v>13188839</v>
      </c>
      <c r="F23" s="722"/>
    </row>
    <row r="24" spans="1:6" ht="19.5" customHeight="1">
      <c r="A24" s="29"/>
      <c r="B24" s="384" t="s">
        <v>277</v>
      </c>
      <c r="C24" s="385">
        <f>C14+C23</f>
        <v>50778887</v>
      </c>
      <c r="D24" s="415">
        <f>D14+D23</f>
        <v>61228779</v>
      </c>
      <c r="E24" s="415">
        <f>E14+E23</f>
        <v>60403596</v>
      </c>
      <c r="F24" s="722"/>
    </row>
    <row r="25" spans="1:6" ht="19.5" customHeight="1">
      <c r="A25" s="29">
        <v>2</v>
      </c>
      <c r="B25" s="70" t="s">
        <v>443</v>
      </c>
      <c r="C25" s="23"/>
      <c r="D25" s="419"/>
      <c r="E25" s="419"/>
      <c r="F25" s="721"/>
    </row>
    <row r="26" spans="1:6" ht="19.5" customHeight="1">
      <c r="A26" s="29"/>
      <c r="B26" s="242" t="s">
        <v>444</v>
      </c>
      <c r="C26" s="364">
        <v>31500000</v>
      </c>
      <c r="D26" s="419">
        <v>31317120</v>
      </c>
      <c r="E26" s="419">
        <v>31317120</v>
      </c>
      <c r="F26" s="721">
        <f>E26/D26</f>
        <v>1</v>
      </c>
    </row>
    <row r="27" spans="1:6" ht="19.5" customHeight="1">
      <c r="A27" s="29"/>
      <c r="B27" s="242" t="s">
        <v>445</v>
      </c>
      <c r="C27" s="241">
        <v>0</v>
      </c>
      <c r="D27" s="419">
        <v>0</v>
      </c>
      <c r="E27" s="419">
        <v>0</v>
      </c>
      <c r="F27" s="721"/>
    </row>
    <row r="28" spans="1:6" ht="19.5" customHeight="1">
      <c r="A28" s="29"/>
      <c r="B28" s="384" t="s">
        <v>398</v>
      </c>
      <c r="C28" s="385">
        <f>SUM(C26:C27)</f>
        <v>31500000</v>
      </c>
      <c r="D28" s="415">
        <f>SUM(D26:D27)</f>
        <v>31317120</v>
      </c>
      <c r="E28" s="415">
        <f>SUM(E26:E27)</f>
        <v>31317120</v>
      </c>
      <c r="F28" s="721"/>
    </row>
    <row r="29" spans="1:6" ht="19.5" customHeight="1">
      <c r="A29" s="29" t="s">
        <v>5</v>
      </c>
      <c r="B29" s="70" t="s">
        <v>278</v>
      </c>
      <c r="C29" s="23"/>
      <c r="D29" s="419"/>
      <c r="E29" s="419"/>
      <c r="F29" s="721"/>
    </row>
    <row r="30" spans="1:6" ht="19.5" customHeight="1">
      <c r="A30" s="29"/>
      <c r="B30" s="244" t="s">
        <v>282</v>
      </c>
      <c r="C30" s="24">
        <v>2000000</v>
      </c>
      <c r="D30" s="419">
        <v>2730291</v>
      </c>
      <c r="E30" s="419">
        <v>2730291</v>
      </c>
      <c r="F30" s="721">
        <f>E30/D30</f>
        <v>1</v>
      </c>
    </row>
    <row r="31" spans="1:6" ht="19.5" customHeight="1">
      <c r="A31" s="29"/>
      <c r="B31" s="244" t="s">
        <v>283</v>
      </c>
      <c r="C31" s="24">
        <v>2300000</v>
      </c>
      <c r="D31" s="419">
        <v>2134680</v>
      </c>
      <c r="E31" s="419">
        <v>2134680</v>
      </c>
      <c r="F31" s="721">
        <f>E31/D31</f>
        <v>1</v>
      </c>
    </row>
    <row r="32" spans="1:6" ht="19.5" customHeight="1">
      <c r="A32" s="29"/>
      <c r="B32" s="242" t="s">
        <v>284</v>
      </c>
      <c r="C32" s="24">
        <v>4000000</v>
      </c>
      <c r="D32" s="419">
        <v>6368845</v>
      </c>
      <c r="E32" s="419">
        <v>6368845</v>
      </c>
      <c r="F32" s="721">
        <f>E32/D32</f>
        <v>1</v>
      </c>
    </row>
    <row r="33" spans="1:6" ht="19.5" customHeight="1">
      <c r="A33" s="29"/>
      <c r="B33" s="74" t="s">
        <v>285</v>
      </c>
      <c r="C33" s="37">
        <v>1300000</v>
      </c>
      <c r="D33" s="419">
        <v>1381016</v>
      </c>
      <c r="E33" s="419">
        <v>1381016</v>
      </c>
      <c r="F33" s="721">
        <f>E33/D33</f>
        <v>1</v>
      </c>
    </row>
    <row r="34" spans="1:6" ht="19.5" customHeight="1">
      <c r="A34" s="29"/>
      <c r="B34" s="74" t="s">
        <v>286</v>
      </c>
      <c r="C34" s="37"/>
      <c r="D34" s="419">
        <v>215588</v>
      </c>
      <c r="E34" s="419">
        <v>215588</v>
      </c>
      <c r="F34" s="721">
        <f>E34/D34</f>
        <v>1</v>
      </c>
    </row>
    <row r="35" spans="1:6" ht="19.5" customHeight="1">
      <c r="A35" s="29"/>
      <c r="B35" s="384" t="s">
        <v>82</v>
      </c>
      <c r="C35" s="385">
        <f>SUM(C30:C34)</f>
        <v>9600000</v>
      </c>
      <c r="D35" s="415">
        <f>SUM(D30:D34)</f>
        <v>12830420</v>
      </c>
      <c r="E35" s="415">
        <f>SUM(E30:E34)</f>
        <v>12830420</v>
      </c>
      <c r="F35" s="722"/>
    </row>
    <row r="36" spans="1:6" ht="19.5" customHeight="1">
      <c r="A36" s="29" t="s">
        <v>6</v>
      </c>
      <c r="B36" s="384" t="s">
        <v>279</v>
      </c>
      <c r="C36" s="385">
        <v>2880898</v>
      </c>
      <c r="D36" s="415">
        <v>10962267</v>
      </c>
      <c r="E36" s="415">
        <v>10916108</v>
      </c>
      <c r="F36" s="722"/>
    </row>
    <row r="37" spans="1:6" ht="19.5" customHeight="1">
      <c r="A37" s="29" t="s">
        <v>7</v>
      </c>
      <c r="B37" s="384" t="s">
        <v>280</v>
      </c>
      <c r="C37" s="385">
        <v>0</v>
      </c>
      <c r="D37" s="450">
        <v>500000</v>
      </c>
      <c r="E37" s="415">
        <v>500000</v>
      </c>
      <c r="F37" s="722"/>
    </row>
    <row r="38" spans="1:6" ht="19.5" customHeight="1">
      <c r="A38" s="29" t="s">
        <v>281</v>
      </c>
      <c r="B38" s="70" t="s">
        <v>287</v>
      </c>
      <c r="C38" s="23"/>
      <c r="D38" s="419">
        <v>200000</v>
      </c>
      <c r="E38" s="419">
        <v>200000</v>
      </c>
      <c r="F38" s="721">
        <f>E38/D38</f>
        <v>1</v>
      </c>
    </row>
    <row r="39" spans="1:6" ht="19.5" customHeight="1">
      <c r="A39" s="29"/>
      <c r="B39" s="70" t="s">
        <v>288</v>
      </c>
      <c r="C39" s="23">
        <v>0</v>
      </c>
      <c r="D39" s="419">
        <f>SUM(D38)</f>
        <v>200000</v>
      </c>
      <c r="E39" s="419">
        <f>SUM(E38)</f>
        <v>200000</v>
      </c>
      <c r="F39" s="721">
        <f>E39/D39</f>
        <v>1</v>
      </c>
    </row>
    <row r="40" spans="1:6" ht="19.5" customHeight="1">
      <c r="A40" s="179" t="s">
        <v>15</v>
      </c>
      <c r="B40" s="246" t="s">
        <v>289</v>
      </c>
      <c r="C40" s="241"/>
      <c r="D40" s="419"/>
      <c r="E40" s="419"/>
      <c r="F40" s="721"/>
    </row>
    <row r="41" spans="1:6" ht="19.5" customHeight="1">
      <c r="A41" s="22"/>
      <c r="B41" s="242" t="s">
        <v>475</v>
      </c>
      <c r="C41" s="241">
        <v>26000</v>
      </c>
      <c r="D41" s="419">
        <v>126000</v>
      </c>
      <c r="E41" s="419">
        <v>126000</v>
      </c>
      <c r="F41" s="721">
        <f>E41/D41</f>
        <v>1</v>
      </c>
    </row>
    <row r="42" spans="1:6" ht="19.5" customHeight="1">
      <c r="A42" s="25"/>
      <c r="B42" s="246" t="s">
        <v>290</v>
      </c>
      <c r="C42" s="23">
        <f>SUM(C41:C41)</f>
        <v>26000</v>
      </c>
      <c r="D42" s="412">
        <f>SUM(D41:D41)</f>
        <v>126000</v>
      </c>
      <c r="E42" s="419">
        <f>SUM(E41:E41)</f>
        <v>126000</v>
      </c>
      <c r="F42" s="721">
        <f>E42/D42</f>
        <v>1</v>
      </c>
    </row>
    <row r="43" spans="1:6" ht="19.5" customHeight="1">
      <c r="A43" s="27" t="s">
        <v>20</v>
      </c>
      <c r="B43" s="70" t="s">
        <v>291</v>
      </c>
      <c r="C43" s="24"/>
      <c r="D43" s="419"/>
      <c r="E43" s="419"/>
      <c r="F43" s="721"/>
    </row>
    <row r="44" spans="1:6" ht="19.5" customHeight="1">
      <c r="A44" s="27"/>
      <c r="B44" s="70" t="s">
        <v>292</v>
      </c>
      <c r="C44" s="23">
        <v>0</v>
      </c>
      <c r="D44" s="419">
        <v>0</v>
      </c>
      <c r="E44" s="419">
        <v>0</v>
      </c>
      <c r="F44" s="721"/>
    </row>
    <row r="45" spans="1:6" ht="19.5" customHeight="1">
      <c r="A45" s="386"/>
      <c r="B45" s="382" t="s">
        <v>202</v>
      </c>
      <c r="C45" s="383">
        <f>SUM(+C42+C39+C36+C35+C28+C24)</f>
        <v>94785785</v>
      </c>
      <c r="D45" s="415">
        <f>SUM(+D42+D39+D36+D35+D28+D24)</f>
        <v>116664586</v>
      </c>
      <c r="E45" s="415">
        <f>SUM(+E42+E39+E36+E35+E28+E24)</f>
        <v>115793244</v>
      </c>
      <c r="F45" s="722"/>
    </row>
    <row r="46" spans="1:6" ht="19.5" customHeight="1">
      <c r="A46" s="27" t="s">
        <v>105</v>
      </c>
      <c r="B46" s="70" t="s">
        <v>294</v>
      </c>
      <c r="C46" s="23"/>
      <c r="D46" s="419"/>
      <c r="E46" s="419"/>
      <c r="F46" s="721"/>
    </row>
    <row r="47" spans="1:6" ht="19.5" customHeight="1">
      <c r="A47" s="27"/>
      <c r="B47" s="70" t="s">
        <v>551</v>
      </c>
      <c r="C47" s="23"/>
      <c r="D47" s="419">
        <v>1487589</v>
      </c>
      <c r="E47" s="419">
        <v>1487589</v>
      </c>
      <c r="F47" s="721">
        <f>E47/D47</f>
        <v>1</v>
      </c>
    </row>
    <row r="48" spans="1:6" ht="19.5" customHeight="1">
      <c r="A48" s="27"/>
      <c r="B48" s="70" t="s">
        <v>293</v>
      </c>
      <c r="C48" s="241">
        <v>5923000</v>
      </c>
      <c r="D48" s="419">
        <v>9590000</v>
      </c>
      <c r="E48" s="419">
        <v>9590000</v>
      </c>
      <c r="F48" s="721">
        <f>E48/D48</f>
        <v>1</v>
      </c>
    </row>
    <row r="49" spans="1:6" ht="19.5" customHeight="1">
      <c r="A49" s="187"/>
      <c r="B49" s="188" t="s">
        <v>69</v>
      </c>
      <c r="C49" s="189">
        <f>C24+C28+C35+C36+C37+C39+C42+C44+C48</f>
        <v>100708785</v>
      </c>
      <c r="D49" s="415">
        <f>D24+D28+D35+D36+D37+D39+D42+D44+D48+D47</f>
        <v>128242175</v>
      </c>
      <c r="E49" s="415">
        <f>E24+E28+E35+E36+E37+E39+E42+E44+E48+E47</f>
        <v>127370833</v>
      </c>
      <c r="F49" s="722"/>
    </row>
    <row r="50" spans="1:6" ht="19.5" customHeight="1">
      <c r="A50" s="27" t="s">
        <v>74</v>
      </c>
      <c r="B50" s="76" t="s">
        <v>437</v>
      </c>
      <c r="C50" s="75"/>
      <c r="D50" s="419"/>
      <c r="E50" s="419"/>
      <c r="F50" s="721"/>
    </row>
    <row r="51" spans="1:6" ht="19.5" customHeight="1">
      <c r="A51" s="27" t="s">
        <v>33</v>
      </c>
      <c r="B51" s="70" t="s">
        <v>39</v>
      </c>
      <c r="C51" s="23"/>
      <c r="D51" s="419"/>
      <c r="E51" s="419"/>
      <c r="F51" s="721"/>
    </row>
    <row r="52" spans="1:6" ht="19.5" customHeight="1">
      <c r="A52" s="27" t="s">
        <v>2</v>
      </c>
      <c r="B52" s="68" t="s">
        <v>41</v>
      </c>
      <c r="C52" s="24">
        <v>17631215</v>
      </c>
      <c r="D52" s="419">
        <v>21688467</v>
      </c>
      <c r="E52" s="419">
        <v>21688467</v>
      </c>
      <c r="F52" s="721">
        <f>E52/D52</f>
        <v>1</v>
      </c>
    </row>
    <row r="53" spans="1:6" ht="19.5" customHeight="1">
      <c r="A53" s="27"/>
      <c r="B53" s="70" t="s">
        <v>40</v>
      </c>
      <c r="C53" s="23">
        <f>C52</f>
        <v>17631215</v>
      </c>
      <c r="D53" s="412">
        <f>D52</f>
        <v>21688467</v>
      </c>
      <c r="E53" s="419">
        <f>E52</f>
        <v>21688467</v>
      </c>
      <c r="F53" s="721">
        <f>E53/D53</f>
        <v>1</v>
      </c>
    </row>
    <row r="54" spans="1:6" ht="19.5" customHeight="1">
      <c r="A54" s="27" t="s">
        <v>105</v>
      </c>
      <c r="B54" s="70" t="s">
        <v>293</v>
      </c>
      <c r="C54" s="24">
        <v>0</v>
      </c>
      <c r="D54" s="419">
        <v>1015000</v>
      </c>
      <c r="E54" s="419">
        <v>1015000</v>
      </c>
      <c r="F54" s="721">
        <f>E54/D54</f>
        <v>1</v>
      </c>
    </row>
    <row r="55" spans="1:6" ht="19.5" customHeight="1">
      <c r="A55" s="193"/>
      <c r="B55" s="188" t="s">
        <v>446</v>
      </c>
      <c r="C55" s="189">
        <f>SUM(C53:C54)</f>
        <v>17631215</v>
      </c>
      <c r="D55" s="415">
        <f>SUM(D53:D54)</f>
        <v>22703467</v>
      </c>
      <c r="E55" s="415">
        <f>SUM(E53:E54)</f>
        <v>22703467</v>
      </c>
      <c r="F55" s="722"/>
    </row>
    <row r="56" spans="1:6" ht="19.5" customHeight="1">
      <c r="A56" s="187"/>
      <c r="B56" s="188" t="s">
        <v>70</v>
      </c>
      <c r="C56" s="189">
        <f>SUM(C55+C49)</f>
        <v>118340000</v>
      </c>
      <c r="D56" s="415">
        <f>SUM(D55+D49)</f>
        <v>150945642</v>
      </c>
      <c r="E56" s="415">
        <f>SUM(E55+E49)</f>
        <v>150074300</v>
      </c>
      <c r="F56" s="722"/>
    </row>
    <row r="57" spans="1:3" ht="14.25">
      <c r="A57" s="26"/>
      <c r="B57" s="26"/>
      <c r="C57" s="26"/>
    </row>
    <row r="58" spans="1:3" ht="14.25">
      <c r="A58" s="26"/>
      <c r="B58" s="26"/>
      <c r="C58" s="26"/>
    </row>
    <row r="59" spans="1:3" ht="14.25">
      <c r="A59" s="26"/>
      <c r="B59" s="26"/>
      <c r="C59" s="26"/>
    </row>
    <row r="60" spans="1:3" ht="14.25">
      <c r="A60" s="26"/>
      <c r="B60" s="26"/>
      <c r="C60" s="26"/>
    </row>
    <row r="61" spans="1:3" ht="14.25">
      <c r="A61" s="26"/>
      <c r="B61" s="26"/>
      <c r="C61" s="26"/>
    </row>
    <row r="62" spans="1:3" ht="18" customHeight="1">
      <c r="A62" s="26"/>
      <c r="B62" s="26"/>
      <c r="C62" s="26"/>
    </row>
    <row r="63" spans="1:3" ht="14.25">
      <c r="A63" s="26"/>
      <c r="B63" s="26"/>
      <c r="C63" s="26"/>
    </row>
    <row r="64" spans="1:3" ht="14.25">
      <c r="A64" s="26"/>
      <c r="B64" s="26"/>
      <c r="C64" s="26"/>
    </row>
    <row r="65" spans="1:3" ht="13.5" customHeight="1">
      <c r="A65" s="26"/>
      <c r="B65" s="26"/>
      <c r="C65" s="26"/>
    </row>
    <row r="66" spans="1:3" ht="14.25">
      <c r="A66" s="26"/>
      <c r="B66" s="26"/>
      <c r="C66" s="26"/>
    </row>
    <row r="67" spans="1:3" ht="14.25">
      <c r="A67" s="26"/>
      <c r="B67" s="26"/>
      <c r="C67" s="26"/>
    </row>
    <row r="68" spans="1:3" ht="14.25">
      <c r="A68" s="26"/>
      <c r="B68" s="26"/>
      <c r="C68" s="26"/>
    </row>
    <row r="69" spans="1:3" ht="14.25">
      <c r="A69" s="26"/>
      <c r="B69" s="26"/>
      <c r="C69" s="26"/>
    </row>
    <row r="70" spans="1:3" ht="14.25">
      <c r="A70" s="26"/>
      <c r="B70" s="26"/>
      <c r="C70" s="26"/>
    </row>
    <row r="71" spans="1:3" ht="14.25">
      <c r="A71" s="26"/>
      <c r="B71" s="26"/>
      <c r="C71" s="26"/>
    </row>
    <row r="72" spans="1:3" ht="14.25">
      <c r="A72" s="26"/>
      <c r="B72" s="26"/>
      <c r="C72" s="26"/>
    </row>
    <row r="73" spans="1:3" ht="14.25">
      <c r="A73" s="26"/>
      <c r="B73" s="26"/>
      <c r="C73" s="26"/>
    </row>
    <row r="74" spans="1:3" ht="14.25">
      <c r="A74" s="26"/>
      <c r="B74" s="26"/>
      <c r="C74" s="26"/>
    </row>
    <row r="75" spans="1:3" ht="14.25">
      <c r="A75" s="26"/>
      <c r="B75" s="26"/>
      <c r="C75" s="26"/>
    </row>
    <row r="76" spans="1:3" ht="14.25">
      <c r="A76" s="26"/>
      <c r="B76" s="26"/>
      <c r="C76" s="26"/>
    </row>
    <row r="77" spans="1:3" ht="18" customHeight="1">
      <c r="A77" s="26"/>
      <c r="B77" s="26"/>
      <c r="C77" s="26"/>
    </row>
    <row r="78" spans="1:3" ht="12.75" customHeight="1">
      <c r="A78" s="26"/>
      <c r="B78" s="26"/>
      <c r="C78" s="26"/>
    </row>
    <row r="79" spans="1:3" ht="14.25">
      <c r="A79" s="26"/>
      <c r="B79" s="26"/>
      <c r="C79" s="26"/>
    </row>
    <row r="80" spans="1:3" ht="14.25">
      <c r="A80" s="26"/>
      <c r="B80" s="26"/>
      <c r="C80" s="26"/>
    </row>
    <row r="81" spans="1:3" ht="15" customHeight="1">
      <c r="A81" s="26"/>
      <c r="B81" s="26"/>
      <c r="C81" s="26"/>
    </row>
    <row r="82" spans="1:3" ht="14.25">
      <c r="A82" s="26"/>
      <c r="B82" s="26"/>
      <c r="C82" s="26"/>
    </row>
    <row r="83" spans="1:3" ht="14.25">
      <c r="A83" s="26"/>
      <c r="B83" s="26"/>
      <c r="C83" s="26"/>
    </row>
    <row r="84" spans="1:3" ht="14.25">
      <c r="A84" s="26"/>
      <c r="B84" s="26"/>
      <c r="C84" s="26"/>
    </row>
    <row r="85" spans="1:3" ht="14.25">
      <c r="A85" s="26"/>
      <c r="B85" s="26"/>
      <c r="C85" s="26"/>
    </row>
    <row r="86" spans="1:3" ht="14.25">
      <c r="A86" s="26"/>
      <c r="B86" s="26"/>
      <c r="C86" s="26"/>
    </row>
    <row r="87" spans="1:3" ht="14.25">
      <c r="A87" s="26"/>
      <c r="B87" s="26"/>
      <c r="C87" s="26"/>
    </row>
    <row r="88" spans="1:3" ht="14.25">
      <c r="A88" s="26"/>
      <c r="B88" s="26"/>
      <c r="C88" s="26"/>
    </row>
    <row r="89" spans="1:3" ht="14.25">
      <c r="A89" s="26"/>
      <c r="B89" s="26"/>
      <c r="C89" s="26"/>
    </row>
    <row r="90" spans="1:3" ht="14.25">
      <c r="A90" s="26"/>
      <c r="B90" s="26"/>
      <c r="C90" s="26"/>
    </row>
    <row r="91" spans="1:3" ht="14.25">
      <c r="A91" s="26"/>
      <c r="B91" s="26"/>
      <c r="C91" s="26"/>
    </row>
    <row r="92" spans="1:3" ht="14.25">
      <c r="A92" s="26"/>
      <c r="B92" s="26"/>
      <c r="C92" s="26"/>
    </row>
    <row r="93" spans="1:3" ht="14.25">
      <c r="A93" s="26"/>
      <c r="B93" s="26"/>
      <c r="C93" s="26"/>
    </row>
    <row r="94" spans="1:3" ht="14.25">
      <c r="A94" s="26"/>
      <c r="B94" s="26"/>
      <c r="C94" s="26"/>
    </row>
    <row r="95" spans="1:3" ht="14.25">
      <c r="A95" s="26"/>
      <c r="B95" s="26"/>
      <c r="C95" s="26"/>
    </row>
    <row r="96" spans="1:3" ht="14.25">
      <c r="A96" s="26"/>
      <c r="B96" s="26"/>
      <c r="C96" s="26"/>
    </row>
    <row r="97" spans="1:3" ht="14.25">
      <c r="A97" s="26"/>
      <c r="B97" s="26"/>
      <c r="C97" s="26"/>
    </row>
    <row r="98" spans="1:3" ht="14.25">
      <c r="A98" s="26"/>
      <c r="B98" s="26"/>
      <c r="C98" s="26"/>
    </row>
    <row r="99" spans="1:3" ht="14.25">
      <c r="A99" s="26"/>
      <c r="B99" s="26"/>
      <c r="C99" s="26"/>
    </row>
    <row r="100" spans="1:3" ht="14.25">
      <c r="A100" s="26"/>
      <c r="B100" s="26"/>
      <c r="C100" s="26"/>
    </row>
    <row r="101" spans="1:3" ht="14.25">
      <c r="A101" s="26"/>
      <c r="B101" s="26"/>
      <c r="C101" s="26"/>
    </row>
    <row r="102" spans="1:3" ht="14.25">
      <c r="A102" s="26"/>
      <c r="B102" s="26"/>
      <c r="C102" s="26"/>
    </row>
    <row r="103" spans="1:3" ht="14.25">
      <c r="A103" s="26"/>
      <c r="B103" s="26"/>
      <c r="C103" s="26"/>
    </row>
    <row r="104" spans="1:3" ht="14.25">
      <c r="A104" s="26"/>
      <c r="B104" s="26"/>
      <c r="C104" s="26"/>
    </row>
    <row r="105" spans="1:3" ht="14.25">
      <c r="A105" s="26"/>
      <c r="B105" s="26"/>
      <c r="C105" s="26"/>
    </row>
    <row r="106" spans="1:3" ht="14.25">
      <c r="A106" s="26"/>
      <c r="B106" s="26"/>
      <c r="C106" s="26"/>
    </row>
    <row r="107" spans="1:3" ht="14.25">
      <c r="A107" s="26"/>
      <c r="B107" s="26"/>
      <c r="C107" s="26"/>
    </row>
    <row r="108" spans="1:3" ht="14.25">
      <c r="A108" s="26"/>
      <c r="B108" s="26"/>
      <c r="C108" s="26"/>
    </row>
    <row r="109" spans="1:3" ht="14.25">
      <c r="A109" s="26"/>
      <c r="B109" s="26"/>
      <c r="C109" s="26"/>
    </row>
    <row r="110" spans="1:3" ht="14.25">
      <c r="A110" s="26"/>
      <c r="B110" s="26"/>
      <c r="C110" s="26"/>
    </row>
    <row r="111" spans="1:3" ht="14.25">
      <c r="A111" s="26"/>
      <c r="B111" s="26"/>
      <c r="C111" s="26"/>
    </row>
    <row r="112" spans="1:3" ht="14.25">
      <c r="A112" s="26"/>
      <c r="B112" s="26"/>
      <c r="C112" s="26"/>
    </row>
    <row r="113" spans="1:3" ht="14.25">
      <c r="A113" s="26"/>
      <c r="B113" s="26"/>
      <c r="C113" s="26"/>
    </row>
    <row r="114" spans="1:3" ht="14.25">
      <c r="A114" s="26"/>
      <c r="B114" s="26"/>
      <c r="C114" s="26"/>
    </row>
    <row r="115" spans="1:3" ht="14.25">
      <c r="A115" s="26"/>
      <c r="B115" s="26"/>
      <c r="C115" s="26"/>
    </row>
    <row r="116" spans="1:3" ht="14.25">
      <c r="A116" s="26"/>
      <c r="B116" s="26"/>
      <c r="C116" s="26"/>
    </row>
    <row r="117" spans="1:3" ht="14.25">
      <c r="A117" s="26"/>
      <c r="B117" s="26"/>
      <c r="C117" s="26"/>
    </row>
    <row r="118" spans="1:3" ht="14.25">
      <c r="A118" s="26"/>
      <c r="B118" s="26"/>
      <c r="C118" s="26"/>
    </row>
    <row r="119" spans="1:3" ht="14.25">
      <c r="A119" s="26"/>
      <c r="B119" s="26"/>
      <c r="C119" s="26"/>
    </row>
    <row r="120" spans="1:3" ht="14.25">
      <c r="A120" s="26"/>
      <c r="B120" s="26"/>
      <c r="C120" s="26"/>
    </row>
    <row r="121" spans="1:3" ht="14.25">
      <c r="A121" s="26"/>
      <c r="B121" s="26"/>
      <c r="C121" s="26"/>
    </row>
    <row r="122" spans="1:3" ht="14.25">
      <c r="A122" s="26"/>
      <c r="B122" s="26"/>
      <c r="C122" s="26"/>
    </row>
    <row r="123" spans="1:3" ht="14.25">
      <c r="A123" s="26"/>
      <c r="B123" s="26"/>
      <c r="C123" s="26"/>
    </row>
    <row r="124" spans="1:3" ht="14.25">
      <c r="A124" s="26"/>
      <c r="B124" s="26"/>
      <c r="C124" s="26"/>
    </row>
    <row r="125" spans="1:3" ht="14.25">
      <c r="A125" s="26"/>
      <c r="B125" s="26"/>
      <c r="C125" s="26"/>
    </row>
    <row r="126" spans="1:3" ht="14.25">
      <c r="A126" s="26"/>
      <c r="B126" s="26"/>
      <c r="C126" s="26"/>
    </row>
    <row r="127" spans="1:3" ht="14.25">
      <c r="A127" s="26"/>
      <c r="B127" s="26"/>
      <c r="C127" s="26"/>
    </row>
    <row r="128" spans="1:3" ht="14.25">
      <c r="A128" s="26"/>
      <c r="B128" s="26"/>
      <c r="C128" s="26"/>
    </row>
    <row r="129" spans="1:3" ht="14.25">
      <c r="A129" s="26"/>
      <c r="B129" s="26"/>
      <c r="C129" s="26"/>
    </row>
    <row r="130" spans="1:3" ht="14.25">
      <c r="A130" s="26"/>
      <c r="B130" s="26"/>
      <c r="C130" s="26"/>
    </row>
    <row r="131" spans="1:3" ht="14.25">
      <c r="A131" s="26"/>
      <c r="B131" s="26"/>
      <c r="C131" s="26"/>
    </row>
    <row r="132" spans="1:3" ht="14.25">
      <c r="A132" s="26"/>
      <c r="B132" s="26"/>
      <c r="C132" s="26"/>
    </row>
    <row r="133" spans="1:3" ht="14.25">
      <c r="A133" s="26"/>
      <c r="B133" s="26"/>
      <c r="C133" s="26"/>
    </row>
    <row r="134" spans="1:3" ht="14.25">
      <c r="A134" s="26"/>
      <c r="B134" s="26"/>
      <c r="C134" s="26"/>
    </row>
    <row r="135" spans="1:3" ht="14.25">
      <c r="A135" s="26"/>
      <c r="B135" s="26"/>
      <c r="C135" s="26"/>
    </row>
    <row r="136" spans="1:3" ht="14.25">
      <c r="A136" s="26"/>
      <c r="B136" s="26"/>
      <c r="C136" s="26"/>
    </row>
    <row r="137" spans="1:3" ht="14.25">
      <c r="A137" s="26"/>
      <c r="B137" s="26"/>
      <c r="C137" s="26"/>
    </row>
    <row r="138" spans="1:3" ht="14.25">
      <c r="A138" s="26"/>
      <c r="B138" s="26"/>
      <c r="C138" s="26"/>
    </row>
    <row r="139" spans="1:3" ht="14.25">
      <c r="A139" s="26"/>
      <c r="B139" s="26"/>
      <c r="C139" s="26"/>
    </row>
    <row r="140" spans="1:3" ht="14.25">
      <c r="A140" s="26"/>
      <c r="B140" s="26"/>
      <c r="C140" s="26"/>
    </row>
    <row r="141" spans="1:3" ht="14.25">
      <c r="A141" s="26"/>
      <c r="B141" s="26"/>
      <c r="C141" s="26"/>
    </row>
    <row r="142" spans="1:3" ht="14.25">
      <c r="A142" s="26"/>
      <c r="B142" s="26"/>
      <c r="C142" s="26"/>
    </row>
    <row r="143" spans="1:3" ht="14.25">
      <c r="A143" s="26"/>
      <c r="B143" s="26"/>
      <c r="C143" s="26"/>
    </row>
    <row r="144" spans="1:3" ht="14.25">
      <c r="A144" s="26"/>
      <c r="B144" s="26"/>
      <c r="C144" s="26"/>
    </row>
    <row r="145" spans="1:3" ht="14.25">
      <c r="A145" s="26"/>
      <c r="B145" s="26"/>
      <c r="C145" s="26"/>
    </row>
    <row r="146" spans="1:3" ht="14.25">
      <c r="A146" s="26"/>
      <c r="B146" s="26"/>
      <c r="C146" s="26"/>
    </row>
    <row r="147" spans="1:3" ht="14.25">
      <c r="A147" s="26"/>
      <c r="B147" s="26"/>
      <c r="C147" s="26"/>
    </row>
    <row r="148" spans="1:3" ht="14.25">
      <c r="A148" s="26"/>
      <c r="B148" s="26"/>
      <c r="C148" s="26"/>
    </row>
    <row r="149" spans="1:3" ht="14.25">
      <c r="A149" s="26"/>
      <c r="B149" s="26"/>
      <c r="C149" s="26"/>
    </row>
    <row r="150" spans="1:3" ht="14.25">
      <c r="A150" s="26"/>
      <c r="B150" s="26"/>
      <c r="C150" s="26"/>
    </row>
    <row r="151" spans="1:3" ht="14.25">
      <c r="A151" s="26"/>
      <c r="B151" s="26"/>
      <c r="C151" s="26"/>
    </row>
    <row r="152" spans="1:3" ht="14.25">
      <c r="A152" s="26"/>
      <c r="B152" s="26"/>
      <c r="C152" s="26"/>
    </row>
    <row r="153" spans="1:3" ht="14.25">
      <c r="A153" s="26"/>
      <c r="B153" s="26"/>
      <c r="C153" s="26"/>
    </row>
    <row r="154" spans="1:3" ht="14.25">
      <c r="A154" s="26"/>
      <c r="B154" s="26"/>
      <c r="C154" s="26"/>
    </row>
    <row r="155" spans="1:3" ht="14.25">
      <c r="A155" s="26"/>
      <c r="B155" s="26"/>
      <c r="C155" s="26"/>
    </row>
    <row r="156" spans="1:3" ht="14.25">
      <c r="A156" s="26"/>
      <c r="B156" s="26"/>
      <c r="C156" s="26"/>
    </row>
    <row r="157" spans="1:3" ht="14.25">
      <c r="A157" s="26"/>
      <c r="B157" s="26"/>
      <c r="C157" s="26"/>
    </row>
    <row r="158" spans="1:3" ht="14.25">
      <c r="A158" s="26"/>
      <c r="B158" s="26"/>
      <c r="C158" s="26"/>
    </row>
    <row r="159" spans="1:3" ht="14.25">
      <c r="A159" s="26"/>
      <c r="B159" s="26"/>
      <c r="C159" s="26"/>
    </row>
    <row r="160" spans="1:3" ht="14.25">
      <c r="A160" s="26"/>
      <c r="B160" s="26"/>
      <c r="C160" s="26"/>
    </row>
    <row r="161" spans="1:3" ht="14.25">
      <c r="A161" s="26"/>
      <c r="B161" s="26"/>
      <c r="C161" s="26"/>
    </row>
    <row r="162" spans="1:3" ht="14.25">
      <c r="A162" s="26"/>
      <c r="B162" s="26"/>
      <c r="C162" s="26"/>
    </row>
    <row r="163" spans="1:3" ht="14.25">
      <c r="A163" s="26"/>
      <c r="B163" s="26"/>
      <c r="C163" s="26"/>
    </row>
    <row r="164" spans="1:3" ht="14.25">
      <c r="A164" s="26"/>
      <c r="B164" s="26"/>
      <c r="C164" s="26"/>
    </row>
    <row r="165" spans="1:3" ht="14.25">
      <c r="A165" s="26"/>
      <c r="B165" s="26"/>
      <c r="C165" s="26"/>
    </row>
    <row r="166" spans="1:3" ht="14.25">
      <c r="A166" s="26"/>
      <c r="B166" s="26"/>
      <c r="C166" s="26"/>
    </row>
    <row r="167" spans="1:3" ht="14.25">
      <c r="A167" s="26"/>
      <c r="B167" s="26"/>
      <c r="C167" s="26"/>
    </row>
    <row r="168" spans="1:3" ht="14.25">
      <c r="A168" s="26"/>
      <c r="B168" s="26"/>
      <c r="C168" s="26"/>
    </row>
    <row r="169" spans="1:3" ht="14.25">
      <c r="A169" s="26"/>
      <c r="B169" s="26"/>
      <c r="C169" s="26"/>
    </row>
    <row r="170" spans="1:3" ht="14.25">
      <c r="A170" s="26"/>
      <c r="B170" s="26"/>
      <c r="C170" s="26"/>
    </row>
    <row r="171" spans="1:3" ht="14.25">
      <c r="A171" s="26"/>
      <c r="B171" s="26"/>
      <c r="C171" s="26"/>
    </row>
    <row r="172" spans="1:3" ht="14.25">
      <c r="A172" s="26"/>
      <c r="B172" s="26"/>
      <c r="C172" s="26"/>
    </row>
    <row r="173" spans="1:3" ht="14.25">
      <c r="A173" s="26"/>
      <c r="B173" s="26"/>
      <c r="C173" s="26"/>
    </row>
    <row r="174" spans="1:3" ht="14.25">
      <c r="A174" s="26"/>
      <c r="B174" s="26"/>
      <c r="C174" s="26"/>
    </row>
    <row r="175" spans="1:3" ht="14.25">
      <c r="A175" s="26"/>
      <c r="B175" s="26"/>
      <c r="C175" s="26"/>
    </row>
    <row r="176" spans="1:3" ht="14.25">
      <c r="A176" s="26"/>
      <c r="B176" s="26"/>
      <c r="C176" s="26"/>
    </row>
    <row r="177" spans="1:3" ht="14.25">
      <c r="A177" s="26"/>
      <c r="B177" s="26"/>
      <c r="C177" s="26"/>
    </row>
    <row r="178" spans="1:3" ht="14.25">
      <c r="A178" s="26"/>
      <c r="B178" s="26"/>
      <c r="C178" s="26"/>
    </row>
    <row r="179" spans="1:3" ht="14.25">
      <c r="A179" s="26"/>
      <c r="B179" s="26"/>
      <c r="C179" s="26"/>
    </row>
    <row r="180" spans="1:3" ht="14.25">
      <c r="A180" s="26"/>
      <c r="B180" s="26"/>
      <c r="C180" s="26"/>
    </row>
    <row r="181" spans="1:3" ht="14.25">
      <c r="A181" s="26"/>
      <c r="B181" s="26"/>
      <c r="C181" s="26"/>
    </row>
    <row r="182" spans="1:3" ht="14.25">
      <c r="A182" s="26"/>
      <c r="B182" s="26"/>
      <c r="C182" s="26"/>
    </row>
    <row r="183" spans="1:3" ht="14.25">
      <c r="A183" s="26"/>
      <c r="B183" s="26"/>
      <c r="C183" s="26"/>
    </row>
    <row r="184" spans="1:3" ht="14.25">
      <c r="A184" s="26"/>
      <c r="B184" s="26"/>
      <c r="C184" s="26"/>
    </row>
    <row r="185" spans="1:3" ht="14.25">
      <c r="A185" s="26"/>
      <c r="B185" s="26"/>
      <c r="C185" s="26"/>
    </row>
    <row r="186" spans="1:3" ht="14.25">
      <c r="A186" s="26"/>
      <c r="B186" s="26"/>
      <c r="C186" s="26"/>
    </row>
    <row r="187" spans="1:3" ht="14.25">
      <c r="A187" s="26"/>
      <c r="B187" s="26"/>
      <c r="C187" s="26"/>
    </row>
    <row r="188" spans="1:3" ht="14.25">
      <c r="A188" s="26"/>
      <c r="B188" s="26"/>
      <c r="C188" s="26"/>
    </row>
    <row r="189" spans="1:3" ht="14.25">
      <c r="A189" s="26"/>
      <c r="B189" s="26"/>
      <c r="C189" s="26"/>
    </row>
    <row r="190" spans="1:3" ht="14.25">
      <c r="A190" s="26"/>
      <c r="B190" s="26"/>
      <c r="C190" s="26"/>
    </row>
    <row r="191" spans="1:3" ht="14.25">
      <c r="A191" s="26"/>
      <c r="B191" s="26"/>
      <c r="C191" s="26"/>
    </row>
    <row r="192" spans="1:3" ht="14.25">
      <c r="A192" s="26"/>
      <c r="B192" s="26"/>
      <c r="C192" s="26"/>
    </row>
    <row r="193" spans="1:3" ht="14.25">
      <c r="A193" s="26"/>
      <c r="B193" s="26"/>
      <c r="C193" s="26"/>
    </row>
    <row r="194" spans="1:3" ht="14.25">
      <c r="A194" s="26"/>
      <c r="B194" s="26"/>
      <c r="C194" s="26"/>
    </row>
    <row r="195" spans="1:3" ht="14.25">
      <c r="A195" s="26"/>
      <c r="B195" s="26"/>
      <c r="C195" s="26"/>
    </row>
    <row r="196" spans="1:3" ht="14.25">
      <c r="A196" s="26"/>
      <c r="B196" s="26"/>
      <c r="C196" s="26"/>
    </row>
    <row r="197" spans="1:3" ht="14.25">
      <c r="A197" s="26"/>
      <c r="B197" s="26"/>
      <c r="C197" s="26"/>
    </row>
    <row r="198" spans="1:3" ht="14.25">
      <c r="A198" s="26"/>
      <c r="B198" s="26"/>
      <c r="C198" s="26"/>
    </row>
    <row r="199" spans="1:3" ht="14.25">
      <c r="A199" s="26"/>
      <c r="B199" s="26"/>
      <c r="C199" s="26"/>
    </row>
    <row r="200" spans="1:3" ht="14.25">
      <c r="A200" s="26"/>
      <c r="B200" s="26"/>
      <c r="C200" s="26"/>
    </row>
    <row r="201" spans="1:3" ht="14.25">
      <c r="A201" s="26"/>
      <c r="B201" s="26"/>
      <c r="C201" s="26"/>
    </row>
    <row r="202" spans="1:3" ht="14.25">
      <c r="A202" s="26"/>
      <c r="B202" s="26"/>
      <c r="C202" s="26"/>
    </row>
    <row r="203" spans="1:3" ht="14.25">
      <c r="A203" s="26"/>
      <c r="B203" s="26"/>
      <c r="C203" s="26"/>
    </row>
    <row r="204" spans="1:3" ht="14.25">
      <c r="A204" s="26"/>
      <c r="B204" s="26"/>
      <c r="C204" s="26"/>
    </row>
    <row r="205" spans="1:3" ht="14.25">
      <c r="A205" s="26"/>
      <c r="B205" s="26"/>
      <c r="C205" s="26"/>
    </row>
    <row r="206" spans="1:3" ht="14.25">
      <c r="A206" s="26"/>
      <c r="B206" s="26"/>
      <c r="C206" s="26"/>
    </row>
    <row r="207" spans="1:3" ht="14.25">
      <c r="A207" s="26"/>
      <c r="B207" s="26"/>
      <c r="C207" s="26"/>
    </row>
    <row r="208" spans="1:3" ht="14.25">
      <c r="A208" s="26"/>
      <c r="B208" s="26"/>
      <c r="C208" s="26"/>
    </row>
    <row r="209" spans="1:3" ht="14.25">
      <c r="A209" s="26"/>
      <c r="B209" s="26"/>
      <c r="C209" s="26"/>
    </row>
    <row r="210" spans="1:3" ht="14.25">
      <c r="A210" s="26"/>
      <c r="B210" s="26"/>
      <c r="C210" s="26"/>
    </row>
  </sheetData>
  <sheetProtection/>
  <mergeCells count="6">
    <mergeCell ref="E2:E3"/>
    <mergeCell ref="A2:A3"/>
    <mergeCell ref="B2:B3"/>
    <mergeCell ref="C2:C3"/>
    <mergeCell ref="D2:D3"/>
    <mergeCell ref="F2:F3"/>
  </mergeCells>
  <printOptions horizontalCentered="1"/>
  <pageMargins left="0.2362204724409449" right="0.2362204724409449" top="0.88" bottom="0.19" header="0.2" footer="0.19"/>
  <pageSetup fitToWidth="0" fitToHeight="1" horizontalDpi="600" verticalDpi="600" orientation="portrait" paperSize="9" scale="66" r:id="rId1"/>
  <headerFooter alignWithMargins="0">
    <oddHeader>&amp;C&amp;"Garamond,Félkövér"&amp;12 5/2017. (IV.28.) számú zárszámadási rendelethez
ZALASZABR KÖZSÉG ÖNKORMÁNYZAT ÉS INTÉZMÉNYE 2016. ÉVI BEVÉTELEI ÉS TELJESÍTÉSÜK FORRÁSONKÉNT
 &amp;R&amp;A
&amp;P.oldal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R60"/>
  <sheetViews>
    <sheetView view="pageLayout" zoomScale="70" zoomScaleNormal="65" zoomScaleSheetLayoutView="100" zoomScalePageLayoutView="70" workbookViewId="0" topLeftCell="O1">
      <selection activeCell="O46" sqref="O46"/>
    </sheetView>
  </sheetViews>
  <sheetFormatPr defaultColWidth="9.00390625" defaultRowHeight="12.75"/>
  <cols>
    <col min="1" max="1" width="5.875" style="0" customWidth="1"/>
    <col min="2" max="2" width="11.75390625" style="0" customWidth="1"/>
    <col min="3" max="3" width="0.12890625" style="0" hidden="1" customWidth="1"/>
    <col min="4" max="4" width="43.625" style="0" customWidth="1"/>
    <col min="5" max="7" width="14.125" style="0" customWidth="1"/>
    <col min="8" max="8" width="12.00390625" style="0" customWidth="1"/>
    <col min="9" max="11" width="13.375" style="0" customWidth="1"/>
    <col min="12" max="13" width="13.625" style="0" customWidth="1"/>
    <col min="14" max="14" width="12.125" style="0" customWidth="1"/>
    <col min="15" max="16" width="12.375" style="0" customWidth="1"/>
    <col min="17" max="19" width="13.00390625" style="0" customWidth="1"/>
    <col min="20" max="20" width="8.875" style="0" customWidth="1"/>
    <col min="21" max="22" width="10.875" style="0" customWidth="1"/>
    <col min="23" max="23" width="9.25390625" style="0" customWidth="1"/>
    <col min="24" max="24" width="9.125" style="0" customWidth="1"/>
    <col min="25" max="27" width="12.875" style="0" customWidth="1"/>
    <col min="28" max="30" width="14.00390625" style="0" customWidth="1"/>
    <col min="31" max="33" width="12.875" style="0" customWidth="1"/>
    <col min="34" max="36" width="13.125" style="0" customWidth="1"/>
    <col min="37" max="38" width="16.75390625" style="0" customWidth="1"/>
    <col min="39" max="39" width="16.875" style="0" customWidth="1"/>
    <col min="40" max="40" width="14.375" style="0" customWidth="1"/>
    <col min="41" max="41" width="15.75390625" style="0" customWidth="1"/>
  </cols>
  <sheetData>
    <row r="1" spans="1:41" ht="21.75" customHeight="1">
      <c r="A1" s="791" t="s">
        <v>267</v>
      </c>
      <c r="B1" s="798" t="s">
        <v>111</v>
      </c>
      <c r="C1" s="798" t="s">
        <v>268</v>
      </c>
      <c r="D1" s="800" t="s">
        <v>13</v>
      </c>
      <c r="E1" s="795" t="s">
        <v>333</v>
      </c>
      <c r="F1" s="796"/>
      <c r="G1" s="796"/>
      <c r="H1" s="796"/>
      <c r="I1" s="796"/>
      <c r="J1" s="797"/>
      <c r="K1" s="795" t="s">
        <v>385</v>
      </c>
      <c r="L1" s="796"/>
      <c r="M1" s="797"/>
      <c r="N1" s="789" t="s">
        <v>112</v>
      </c>
      <c r="O1" s="790"/>
      <c r="P1" s="791"/>
      <c r="Q1" s="789" t="s">
        <v>383</v>
      </c>
      <c r="R1" s="790"/>
      <c r="S1" s="791"/>
      <c r="T1" s="789" t="s">
        <v>384</v>
      </c>
      <c r="U1" s="790"/>
      <c r="V1" s="791"/>
      <c r="W1" s="786" t="s">
        <v>334</v>
      </c>
      <c r="X1" s="787"/>
      <c r="Y1" s="787"/>
      <c r="Z1" s="480"/>
      <c r="AA1" s="480"/>
      <c r="AB1" s="789" t="s">
        <v>335</v>
      </c>
      <c r="AC1" s="790"/>
      <c r="AD1" s="790"/>
      <c r="AE1" s="790"/>
      <c r="AF1" s="790"/>
      <c r="AG1" s="791"/>
      <c r="AH1" s="789" t="s">
        <v>562</v>
      </c>
      <c r="AI1" s="790"/>
      <c r="AJ1" s="791"/>
      <c r="AK1" s="789" t="s">
        <v>113</v>
      </c>
      <c r="AL1" s="791"/>
      <c r="AM1" s="542" t="s">
        <v>11</v>
      </c>
      <c r="AN1" s="543"/>
      <c r="AO1" s="544"/>
    </row>
    <row r="2" spans="1:41" ht="36.75" customHeight="1">
      <c r="A2" s="794"/>
      <c r="B2" s="799"/>
      <c r="C2" s="799"/>
      <c r="D2" s="801"/>
      <c r="E2" s="786" t="s">
        <v>336</v>
      </c>
      <c r="F2" s="787"/>
      <c r="G2" s="788"/>
      <c r="H2" s="792" t="s">
        <v>337</v>
      </c>
      <c r="I2" s="793"/>
      <c r="J2" s="794"/>
      <c r="K2" s="792"/>
      <c r="L2" s="793"/>
      <c r="M2" s="794"/>
      <c r="N2" s="792"/>
      <c r="O2" s="793"/>
      <c r="P2" s="794"/>
      <c r="Q2" s="792"/>
      <c r="R2" s="793"/>
      <c r="S2" s="794"/>
      <c r="T2" s="792"/>
      <c r="U2" s="793"/>
      <c r="V2" s="794"/>
      <c r="W2" s="783" t="s">
        <v>338</v>
      </c>
      <c r="X2" s="785"/>
      <c r="Y2" s="783" t="s">
        <v>339</v>
      </c>
      <c r="Z2" s="784"/>
      <c r="AA2" s="785"/>
      <c r="AB2" s="786" t="s">
        <v>340</v>
      </c>
      <c r="AC2" s="787"/>
      <c r="AD2" s="788"/>
      <c r="AE2" s="802" t="s">
        <v>341</v>
      </c>
      <c r="AF2" s="802"/>
      <c r="AG2" s="802"/>
      <c r="AH2" s="792"/>
      <c r="AI2" s="793"/>
      <c r="AJ2" s="794"/>
      <c r="AK2" s="792"/>
      <c r="AL2" s="794"/>
      <c r="AM2" s="542"/>
      <c r="AN2" s="543"/>
      <c r="AO2" s="544"/>
    </row>
    <row r="3" spans="1:41" ht="26.25" customHeight="1">
      <c r="A3" s="420"/>
      <c r="B3" s="420"/>
      <c r="C3" s="420"/>
      <c r="D3" s="445"/>
      <c r="E3" s="444" t="s">
        <v>524</v>
      </c>
      <c r="F3" s="444" t="s">
        <v>559</v>
      </c>
      <c r="G3" s="444" t="s">
        <v>576</v>
      </c>
      <c r="H3" s="444" t="s">
        <v>524</v>
      </c>
      <c r="I3" s="444" t="s">
        <v>559</v>
      </c>
      <c r="J3" s="444" t="s">
        <v>586</v>
      </c>
      <c r="K3" s="444" t="s">
        <v>524</v>
      </c>
      <c r="L3" s="444" t="s">
        <v>587</v>
      </c>
      <c r="M3" s="444" t="s">
        <v>576</v>
      </c>
      <c r="N3" s="444" t="s">
        <v>524</v>
      </c>
      <c r="O3" s="444" t="s">
        <v>588</v>
      </c>
      <c r="P3" s="444" t="s">
        <v>576</v>
      </c>
      <c r="Q3" s="444" t="s">
        <v>524</v>
      </c>
      <c r="R3" s="444" t="s">
        <v>588</v>
      </c>
      <c r="S3" s="444" t="s">
        <v>576</v>
      </c>
      <c r="T3" s="444" t="s">
        <v>524</v>
      </c>
      <c r="U3" s="444" t="s">
        <v>587</v>
      </c>
      <c r="V3" s="444" t="s">
        <v>576</v>
      </c>
      <c r="W3" s="444" t="s">
        <v>524</v>
      </c>
      <c r="X3" s="444" t="s">
        <v>525</v>
      </c>
      <c r="Y3" s="444" t="s">
        <v>524</v>
      </c>
      <c r="Z3" s="444" t="s">
        <v>588</v>
      </c>
      <c r="AA3" s="444" t="s">
        <v>576</v>
      </c>
      <c r="AB3" s="444" t="s">
        <v>524</v>
      </c>
      <c r="AC3" s="444" t="s">
        <v>561</v>
      </c>
      <c r="AD3" s="444" t="s">
        <v>576</v>
      </c>
      <c r="AE3" s="444" t="s">
        <v>524</v>
      </c>
      <c r="AF3" s="444" t="s">
        <v>525</v>
      </c>
      <c r="AG3" s="444" t="s">
        <v>539</v>
      </c>
      <c r="AH3" s="444" t="s">
        <v>524</v>
      </c>
      <c r="AI3" s="444" t="s">
        <v>559</v>
      </c>
      <c r="AJ3" s="444" t="s">
        <v>576</v>
      </c>
      <c r="AK3" s="444" t="s">
        <v>524</v>
      </c>
      <c r="AL3" s="444" t="s">
        <v>525</v>
      </c>
      <c r="AM3" s="495" t="s">
        <v>524</v>
      </c>
      <c r="AN3" s="496" t="s">
        <v>588</v>
      </c>
      <c r="AO3" s="545" t="s">
        <v>576</v>
      </c>
    </row>
    <row r="4" spans="1:41" ht="15.75" customHeight="1">
      <c r="A4" s="92"/>
      <c r="B4" s="147"/>
      <c r="C4" s="93"/>
      <c r="D4" s="148" t="s">
        <v>103</v>
      </c>
      <c r="E4" s="221"/>
      <c r="F4" s="221"/>
      <c r="G4" s="221"/>
      <c r="H4" s="94"/>
      <c r="I4" s="94"/>
      <c r="J4" s="94"/>
      <c r="K4" s="94"/>
      <c r="L4" s="94"/>
      <c r="M4" s="94"/>
      <c r="N4" s="95"/>
      <c r="O4" s="95"/>
      <c r="P4" s="95"/>
      <c r="Q4" s="95"/>
      <c r="R4" s="94"/>
      <c r="S4" s="94"/>
      <c r="T4" s="94"/>
      <c r="U4" s="94"/>
      <c r="V4" s="94"/>
      <c r="W4" s="95"/>
      <c r="X4" s="95"/>
      <c r="Y4" s="95"/>
      <c r="Z4" s="95"/>
      <c r="AA4" s="95"/>
      <c r="AB4" s="95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72">
        <f>AN4:AN44</f>
        <v>0</v>
      </c>
      <c r="AO4" s="492"/>
    </row>
    <row r="5" spans="1:41" ht="15.75" customHeight="1">
      <c r="A5" s="114" t="s">
        <v>114</v>
      </c>
      <c r="B5" s="149"/>
      <c r="C5" s="90"/>
      <c r="D5" s="150" t="s">
        <v>115</v>
      </c>
      <c r="E5" s="222"/>
      <c r="F5" s="222"/>
      <c r="G5" s="22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3"/>
      <c r="AI5" s="3"/>
      <c r="AJ5" s="3"/>
      <c r="AK5" s="3"/>
      <c r="AL5" s="3"/>
      <c r="AM5" s="224"/>
      <c r="AN5" s="72"/>
      <c r="AO5" s="492"/>
    </row>
    <row r="6" spans="1:41" ht="15.75" customHeight="1">
      <c r="A6" s="114"/>
      <c r="B6" s="320" t="s">
        <v>116</v>
      </c>
      <c r="C6" s="286"/>
      <c r="D6" s="366" t="s">
        <v>117</v>
      </c>
      <c r="E6" s="302"/>
      <c r="F6" s="302"/>
      <c r="G6" s="302"/>
      <c r="H6" s="302">
        <v>1900000</v>
      </c>
      <c r="I6" s="302">
        <v>1750000</v>
      </c>
      <c r="J6" s="302">
        <v>1748970</v>
      </c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>
        <v>200000</v>
      </c>
      <c r="AA6" s="302">
        <v>200000</v>
      </c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21">
        <f aca="true" t="shared" si="0" ref="AM6:AM13">SUM(E6,H6,K6,N6,Q6,T6,W6,Y6,AB6,AE6,AH6,AK6)</f>
        <v>1900000</v>
      </c>
      <c r="AN6" s="492">
        <f>F6+I6+L6+O6+R6+U6+Z6+AC6+AI6</f>
        <v>1950000</v>
      </c>
      <c r="AO6" s="492">
        <f>G6+J6+M6+P6+S6+V6+AA6+AD6+AJ6</f>
        <v>1948970</v>
      </c>
    </row>
    <row r="7" spans="1:41" ht="15.75" customHeight="1">
      <c r="A7" s="114"/>
      <c r="B7" s="322" t="s">
        <v>118</v>
      </c>
      <c r="C7" s="119">
        <v>960302</v>
      </c>
      <c r="D7" s="394" t="s">
        <v>58</v>
      </c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223"/>
      <c r="AL7" s="223"/>
      <c r="AM7" s="321">
        <f t="shared" si="0"/>
        <v>0</v>
      </c>
      <c r="AN7" s="525">
        <f aca="true" t="shared" si="1" ref="AN7:AN54">F7+I7+L7+O7+R7+U7+Z7+AC7+AI7</f>
        <v>0</v>
      </c>
      <c r="AO7" s="492">
        <f aca="true" t="shared" si="2" ref="AO7:AO54">G7+J7+M7+P7+S7+V7+AA7+AD7+AJ7</f>
        <v>0</v>
      </c>
    </row>
    <row r="8" spans="1:41" ht="15.75" customHeight="1">
      <c r="A8" s="114"/>
      <c r="B8" s="323" t="s">
        <v>119</v>
      </c>
      <c r="C8" s="291"/>
      <c r="D8" s="395" t="s">
        <v>120</v>
      </c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>
        <v>575000</v>
      </c>
      <c r="R8" s="302">
        <v>7989212</v>
      </c>
      <c r="S8" s="302">
        <v>7943053</v>
      </c>
      <c r="T8" s="302"/>
      <c r="U8" s="302">
        <v>500000</v>
      </c>
      <c r="V8" s="302">
        <v>500000</v>
      </c>
      <c r="W8" s="302"/>
      <c r="X8" s="302"/>
      <c r="Y8" s="302"/>
      <c r="Z8" s="302"/>
      <c r="AA8" s="302"/>
      <c r="AB8" s="302"/>
      <c r="AC8" s="302">
        <v>100000</v>
      </c>
      <c r="AD8" s="302">
        <v>100000</v>
      </c>
      <c r="AE8" s="302"/>
      <c r="AF8" s="302"/>
      <c r="AG8" s="302"/>
      <c r="AH8" s="302"/>
      <c r="AI8" s="302"/>
      <c r="AJ8" s="302"/>
      <c r="AK8" s="302"/>
      <c r="AL8" s="302"/>
      <c r="AM8" s="321">
        <f t="shared" si="0"/>
        <v>575000</v>
      </c>
      <c r="AN8" s="492">
        <f t="shared" si="1"/>
        <v>8589212</v>
      </c>
      <c r="AO8" s="492">
        <f t="shared" si="2"/>
        <v>8543053</v>
      </c>
    </row>
    <row r="9" spans="1:41" ht="15.75" customHeight="1">
      <c r="A9" s="123"/>
      <c r="B9" s="320" t="s">
        <v>121</v>
      </c>
      <c r="C9" s="286"/>
      <c r="D9" s="366" t="s">
        <v>342</v>
      </c>
      <c r="E9" s="304">
        <v>47261887</v>
      </c>
      <c r="F9" s="304">
        <v>47214757</v>
      </c>
      <c r="G9" s="304">
        <v>47214757</v>
      </c>
      <c r="H9" s="304"/>
      <c r="I9" s="304">
        <v>348000</v>
      </c>
      <c r="J9" s="304">
        <v>348000</v>
      </c>
      <c r="K9" s="304"/>
      <c r="L9" s="304">
        <v>31317120</v>
      </c>
      <c r="M9" s="304">
        <v>31317120</v>
      </c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>
        <v>1487589</v>
      </c>
      <c r="AJ9" s="309">
        <v>1487589</v>
      </c>
      <c r="AK9" s="309"/>
      <c r="AL9" s="309"/>
      <c r="AM9" s="321">
        <f t="shared" si="0"/>
        <v>47261887</v>
      </c>
      <c r="AN9" s="492">
        <f t="shared" si="1"/>
        <v>80367466</v>
      </c>
      <c r="AO9" s="492">
        <f t="shared" si="2"/>
        <v>80367466</v>
      </c>
    </row>
    <row r="10" spans="1:41" ht="15.75" customHeight="1">
      <c r="A10" s="123"/>
      <c r="B10" s="324" t="s">
        <v>474</v>
      </c>
      <c r="C10" s="286"/>
      <c r="D10" s="366" t="s">
        <v>463</v>
      </c>
      <c r="E10" s="304"/>
      <c r="F10" s="304"/>
      <c r="G10" s="304"/>
      <c r="H10" s="304"/>
      <c r="I10" s="304"/>
      <c r="J10" s="304"/>
      <c r="K10" s="304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21">
        <f t="shared" si="0"/>
        <v>0</v>
      </c>
      <c r="AN10" s="492">
        <f t="shared" si="1"/>
        <v>0</v>
      </c>
      <c r="AO10" s="492">
        <f t="shared" si="2"/>
        <v>0</v>
      </c>
    </row>
    <row r="11" spans="1:41" ht="15.75" customHeight="1">
      <c r="A11" s="123"/>
      <c r="B11" s="324" t="s">
        <v>474</v>
      </c>
      <c r="C11" s="286"/>
      <c r="D11" s="366" t="s">
        <v>464</v>
      </c>
      <c r="E11" s="304"/>
      <c r="F11" s="304"/>
      <c r="G11" s="304"/>
      <c r="H11" s="304"/>
      <c r="I11" s="304"/>
      <c r="J11" s="304"/>
      <c r="K11" s="304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21">
        <f t="shared" si="0"/>
        <v>0</v>
      </c>
      <c r="AN11" s="492">
        <f t="shared" si="1"/>
        <v>0</v>
      </c>
      <c r="AO11" s="492">
        <f t="shared" si="2"/>
        <v>0</v>
      </c>
    </row>
    <row r="12" spans="1:41" ht="15.75" customHeight="1">
      <c r="A12" s="123"/>
      <c r="B12" s="324" t="s">
        <v>474</v>
      </c>
      <c r="C12" s="286"/>
      <c r="D12" s="366" t="s">
        <v>465</v>
      </c>
      <c r="E12" s="304"/>
      <c r="F12" s="304"/>
      <c r="G12" s="304"/>
      <c r="H12" s="304"/>
      <c r="I12" s="304"/>
      <c r="J12" s="304"/>
      <c r="K12" s="304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21">
        <f t="shared" si="0"/>
        <v>0</v>
      </c>
      <c r="AN12" s="492">
        <f t="shared" si="1"/>
        <v>0</v>
      </c>
      <c r="AO12" s="492">
        <f t="shared" si="2"/>
        <v>0</v>
      </c>
    </row>
    <row r="13" spans="1:41" ht="15.75" customHeight="1">
      <c r="A13" s="123"/>
      <c r="B13" s="324" t="s">
        <v>156</v>
      </c>
      <c r="C13" s="286"/>
      <c r="D13" s="366" t="s">
        <v>165</v>
      </c>
      <c r="E13" s="304"/>
      <c r="F13" s="304"/>
      <c r="G13" s="304"/>
      <c r="H13" s="304"/>
      <c r="I13" s="304"/>
      <c r="J13" s="304"/>
      <c r="K13" s="304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4">
        <v>5923000</v>
      </c>
      <c r="AI13" s="304">
        <v>9590000</v>
      </c>
      <c r="AJ13" s="304">
        <v>9590000</v>
      </c>
      <c r="AK13" s="309"/>
      <c r="AL13" s="309"/>
      <c r="AM13" s="321">
        <f t="shared" si="0"/>
        <v>5923000</v>
      </c>
      <c r="AN13" s="492">
        <f t="shared" si="1"/>
        <v>9590000</v>
      </c>
      <c r="AO13" s="492">
        <f t="shared" si="2"/>
        <v>9590000</v>
      </c>
    </row>
    <row r="14" spans="1:41" ht="15.75" customHeight="1">
      <c r="A14" s="123"/>
      <c r="B14" s="325"/>
      <c r="C14" s="286"/>
      <c r="D14" s="290" t="s">
        <v>122</v>
      </c>
      <c r="E14" s="326">
        <f aca="true" t="shared" si="3" ref="E14:J14">SUM(E6:E13)</f>
        <v>47261887</v>
      </c>
      <c r="F14" s="326">
        <f t="shared" si="3"/>
        <v>47214757</v>
      </c>
      <c r="G14" s="326">
        <f t="shared" si="3"/>
        <v>47214757</v>
      </c>
      <c r="H14" s="326">
        <f t="shared" si="3"/>
        <v>1900000</v>
      </c>
      <c r="I14" s="326">
        <f t="shared" si="3"/>
        <v>2098000</v>
      </c>
      <c r="J14" s="326">
        <f t="shared" si="3"/>
        <v>2096970</v>
      </c>
      <c r="K14" s="326"/>
      <c r="L14" s="326">
        <f aca="true" t="shared" si="4" ref="L14:AH14">SUM(L6:L13)</f>
        <v>31317120</v>
      </c>
      <c r="M14" s="326">
        <f t="shared" si="4"/>
        <v>31317120</v>
      </c>
      <c r="N14" s="326">
        <f t="shared" si="4"/>
        <v>0</v>
      </c>
      <c r="O14" s="326">
        <f t="shared" si="4"/>
        <v>0</v>
      </c>
      <c r="P14" s="326">
        <f t="shared" si="4"/>
        <v>0</v>
      </c>
      <c r="Q14" s="326">
        <f t="shared" si="4"/>
        <v>575000</v>
      </c>
      <c r="R14" s="326">
        <f t="shared" si="4"/>
        <v>7989212</v>
      </c>
      <c r="S14" s="326">
        <f t="shared" si="4"/>
        <v>7943053</v>
      </c>
      <c r="T14" s="326">
        <f t="shared" si="4"/>
        <v>0</v>
      </c>
      <c r="U14" s="326">
        <f t="shared" si="4"/>
        <v>500000</v>
      </c>
      <c r="V14" s="326">
        <f t="shared" si="4"/>
        <v>500000</v>
      </c>
      <c r="W14" s="326">
        <f t="shared" si="4"/>
        <v>0</v>
      </c>
      <c r="X14" s="326">
        <f t="shared" si="4"/>
        <v>0</v>
      </c>
      <c r="Y14" s="326">
        <f t="shared" si="4"/>
        <v>0</v>
      </c>
      <c r="Z14" s="326">
        <f t="shared" si="4"/>
        <v>200000</v>
      </c>
      <c r="AA14" s="326">
        <f t="shared" si="4"/>
        <v>200000</v>
      </c>
      <c r="AB14" s="326">
        <f t="shared" si="4"/>
        <v>0</v>
      </c>
      <c r="AC14" s="326">
        <f t="shared" si="4"/>
        <v>100000</v>
      </c>
      <c r="AD14" s="326">
        <f t="shared" si="4"/>
        <v>100000</v>
      </c>
      <c r="AE14" s="326">
        <f t="shared" si="4"/>
        <v>0</v>
      </c>
      <c r="AF14" s="326">
        <f t="shared" si="4"/>
        <v>0</v>
      </c>
      <c r="AG14" s="326">
        <f t="shared" si="4"/>
        <v>0</v>
      </c>
      <c r="AH14" s="326">
        <f t="shared" si="4"/>
        <v>5923000</v>
      </c>
      <c r="AI14" s="326">
        <f>SUM(AI5:AI13)</f>
        <v>11077589</v>
      </c>
      <c r="AJ14" s="326">
        <f>SUM(AJ5:AJ13)</f>
        <v>11077589</v>
      </c>
      <c r="AK14" s="326">
        <f>SUM(AK6:AK13)</f>
        <v>0</v>
      </c>
      <c r="AL14" s="326">
        <f>SUM(AL6:AL13)</f>
        <v>0</v>
      </c>
      <c r="AM14" s="465">
        <f>SUM(AM6:AM13)</f>
        <v>55659887</v>
      </c>
      <c r="AN14" s="493">
        <f t="shared" si="1"/>
        <v>100496678</v>
      </c>
      <c r="AO14" s="377">
        <f t="shared" si="2"/>
        <v>100449489</v>
      </c>
    </row>
    <row r="15" spans="1:41" ht="15.75" customHeight="1">
      <c r="A15" s="121" t="s">
        <v>123</v>
      </c>
      <c r="B15" s="119"/>
      <c r="C15" s="327"/>
      <c r="D15" s="292" t="s">
        <v>124</v>
      </c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21">
        <f>SUM(E15,H15,K15,N15,Q15,T15,W15,Y15,AB15,AE15,AH15,AK15)</f>
        <v>0</v>
      </c>
      <c r="AN15" s="492">
        <f t="shared" si="1"/>
        <v>0</v>
      </c>
      <c r="AO15" s="492">
        <f t="shared" si="2"/>
        <v>0</v>
      </c>
    </row>
    <row r="16" spans="1:41" ht="15.75" customHeight="1">
      <c r="A16" s="72"/>
      <c r="B16" s="320" t="s">
        <v>125</v>
      </c>
      <c r="C16" s="286"/>
      <c r="D16" s="394" t="s">
        <v>126</v>
      </c>
      <c r="E16" s="302"/>
      <c r="F16" s="302"/>
      <c r="G16" s="302"/>
      <c r="H16" s="302">
        <v>1617000</v>
      </c>
      <c r="I16" s="302">
        <v>11421022</v>
      </c>
      <c r="J16" s="302">
        <v>10596869</v>
      </c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21">
        <f>SUM(E16,H16,K16,N16,Q16,T16,W16,Y16,AB16,AE16,AH16,AK16)</f>
        <v>1617000</v>
      </c>
      <c r="AN16" s="492">
        <f t="shared" si="1"/>
        <v>11421022</v>
      </c>
      <c r="AO16" s="492">
        <f t="shared" si="2"/>
        <v>10596869</v>
      </c>
    </row>
    <row r="17" spans="1:41" ht="15.75" customHeight="1">
      <c r="A17" s="72"/>
      <c r="B17" s="320" t="s">
        <v>343</v>
      </c>
      <c r="C17" s="286"/>
      <c r="D17" s="394" t="s">
        <v>344</v>
      </c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21">
        <f>SUM(E17,H17,K17,N17,Q17,T17,W17,Y17,AB17,AE17,AH17,AK17)</f>
        <v>0</v>
      </c>
      <c r="AN17" s="492">
        <f t="shared" si="1"/>
        <v>0</v>
      </c>
      <c r="AO17" s="492">
        <f t="shared" si="2"/>
        <v>0</v>
      </c>
    </row>
    <row r="18" spans="1:41" ht="15.75" customHeight="1">
      <c r="A18" s="72"/>
      <c r="B18" s="320" t="s">
        <v>127</v>
      </c>
      <c r="C18" s="286"/>
      <c r="D18" s="394" t="s">
        <v>128</v>
      </c>
      <c r="E18" s="302"/>
      <c r="F18" s="302"/>
      <c r="G18" s="302"/>
      <c r="H18" s="302"/>
      <c r="I18" s="302"/>
      <c r="J18" s="302"/>
      <c r="K18" s="302">
        <v>31500000</v>
      </c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>
        <v>0</v>
      </c>
      <c r="AI18" s="302"/>
      <c r="AJ18" s="302"/>
      <c r="AK18" s="302"/>
      <c r="AL18" s="302"/>
      <c r="AM18" s="321">
        <f>SUM(E18,H18,K18,N18,Q18,T18,W18,Y18,AB18,AE18,AH18,AK18)</f>
        <v>31500000</v>
      </c>
      <c r="AN18" s="492">
        <f t="shared" si="1"/>
        <v>0</v>
      </c>
      <c r="AO18" s="492">
        <f t="shared" si="2"/>
        <v>0</v>
      </c>
    </row>
    <row r="19" spans="1:41" ht="15.75" customHeight="1">
      <c r="A19" s="72"/>
      <c r="B19" s="328"/>
      <c r="C19" s="286"/>
      <c r="D19" s="290" t="s">
        <v>130</v>
      </c>
      <c r="E19" s="308">
        <f>SUM(E16:E18)</f>
        <v>0</v>
      </c>
      <c r="F19" s="308"/>
      <c r="G19" s="308"/>
      <c r="H19" s="308">
        <f>SUM(H16:H18)</f>
        <v>1617000</v>
      </c>
      <c r="I19" s="308">
        <f>SUM(I16:I18)</f>
        <v>11421022</v>
      </c>
      <c r="J19" s="308">
        <f>SUM(J16:J18)</f>
        <v>10596869</v>
      </c>
      <c r="K19" s="308">
        <f>SUM(K16:K18)</f>
        <v>31500000</v>
      </c>
      <c r="L19" s="308"/>
      <c r="M19" s="308"/>
      <c r="N19" s="308">
        <f>SUM(N16:N18)</f>
        <v>0</v>
      </c>
      <c r="O19" s="308"/>
      <c r="P19" s="308"/>
      <c r="Q19" s="308">
        <f>SUM(Q16:Q18)</f>
        <v>0</v>
      </c>
      <c r="R19" s="308"/>
      <c r="S19" s="308"/>
      <c r="T19" s="308">
        <f>SUM(T16:T18)</f>
        <v>0</v>
      </c>
      <c r="U19" s="308"/>
      <c r="V19" s="308"/>
      <c r="W19" s="308">
        <f>SUM(W16:W18)</f>
        <v>0</v>
      </c>
      <c r="X19" s="308">
        <f>SUM(X16:X18)</f>
        <v>0</v>
      </c>
      <c r="Y19" s="308">
        <f>SUM(Y16:Y18)</f>
        <v>0</v>
      </c>
      <c r="Z19" s="308"/>
      <c r="AA19" s="308"/>
      <c r="AB19" s="308">
        <f>SUM(AB16:AB18)</f>
        <v>0</v>
      </c>
      <c r="AC19" s="308">
        <f>SUM(AC16:AC18)</f>
        <v>0</v>
      </c>
      <c r="AD19" s="308">
        <f>SUM(AD16:AD18)</f>
        <v>0</v>
      </c>
      <c r="AE19" s="308">
        <v>0</v>
      </c>
      <c r="AF19" s="308">
        <v>0</v>
      </c>
      <c r="AG19" s="308">
        <v>0</v>
      </c>
      <c r="AH19" s="308">
        <f aca="true" t="shared" si="5" ref="AH19:AM19">SUM(AH16:AH18)</f>
        <v>0</v>
      </c>
      <c r="AI19" s="308">
        <f>SUM(AI16:AI18)</f>
        <v>0</v>
      </c>
      <c r="AJ19" s="308">
        <f>SUM(AJ16:AJ18)</f>
        <v>0</v>
      </c>
      <c r="AK19" s="308">
        <f t="shared" si="5"/>
        <v>0</v>
      </c>
      <c r="AL19" s="308">
        <f t="shared" si="5"/>
        <v>0</v>
      </c>
      <c r="AM19" s="308">
        <f t="shared" si="5"/>
        <v>33117000</v>
      </c>
      <c r="AN19" s="493">
        <f t="shared" si="1"/>
        <v>11421022</v>
      </c>
      <c r="AO19" s="377">
        <f t="shared" si="2"/>
        <v>10596869</v>
      </c>
    </row>
    <row r="20" spans="1:41" ht="15.75" customHeight="1">
      <c r="A20" s="121" t="s">
        <v>131</v>
      </c>
      <c r="B20" s="286"/>
      <c r="C20" s="329"/>
      <c r="D20" s="121" t="s">
        <v>132</v>
      </c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21">
        <f>SUM(E20,H20,K20,N20,Q20,T20,W20,Y20,AB20,AE20,AH20,AK20)</f>
        <v>0</v>
      </c>
      <c r="AN20" s="492">
        <f t="shared" si="1"/>
        <v>0</v>
      </c>
      <c r="AO20" s="492">
        <f t="shared" si="2"/>
        <v>0</v>
      </c>
    </row>
    <row r="21" spans="1:41" ht="15.75" customHeight="1">
      <c r="A21" s="72"/>
      <c r="B21" s="320" t="s">
        <v>133</v>
      </c>
      <c r="C21" s="286"/>
      <c r="D21" s="394" t="s">
        <v>134</v>
      </c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21">
        <f>SUM(E21,H21,K21,N21,Q21,T21,W21,Y21,AB21,AE21,AH21,AK21)</f>
        <v>0</v>
      </c>
      <c r="AN21" s="492">
        <f t="shared" si="1"/>
        <v>0</v>
      </c>
      <c r="AO21" s="492">
        <f t="shared" si="2"/>
        <v>0</v>
      </c>
    </row>
    <row r="22" spans="1:41" ht="15.75" customHeight="1">
      <c r="A22" s="72"/>
      <c r="B22" s="328"/>
      <c r="C22" s="286"/>
      <c r="D22" s="290" t="s">
        <v>137</v>
      </c>
      <c r="E22" s="312">
        <f>SUM(E21:E21)</f>
        <v>0</v>
      </c>
      <c r="F22" s="312"/>
      <c r="G22" s="312"/>
      <c r="H22" s="312"/>
      <c r="I22" s="312"/>
      <c r="J22" s="312"/>
      <c r="K22" s="312"/>
      <c r="L22" s="312"/>
      <c r="M22" s="312"/>
      <c r="N22" s="312">
        <f>SUM(N21:N21)</f>
        <v>0</v>
      </c>
      <c r="O22" s="312"/>
      <c r="P22" s="312"/>
      <c r="Q22" s="312">
        <f>SUM(Q21:Q21)</f>
        <v>0</v>
      </c>
      <c r="R22" s="312"/>
      <c r="S22" s="312"/>
      <c r="T22" s="312">
        <f aca="true" t="shared" si="6" ref="T22:AM22">SUM(T21:T21)</f>
        <v>0</v>
      </c>
      <c r="U22" s="312"/>
      <c r="V22" s="312"/>
      <c r="W22" s="312">
        <f t="shared" si="6"/>
        <v>0</v>
      </c>
      <c r="X22" s="312">
        <f t="shared" si="6"/>
        <v>0</v>
      </c>
      <c r="Y22" s="312">
        <f t="shared" si="6"/>
        <v>0</v>
      </c>
      <c r="Z22" s="312"/>
      <c r="AA22" s="312"/>
      <c r="AB22" s="312">
        <f t="shared" si="6"/>
        <v>0</v>
      </c>
      <c r="AC22" s="312">
        <f>SUM(AC21:AC21)</f>
        <v>0</v>
      </c>
      <c r="AD22" s="312">
        <f>SUM(AD21:AD21)</f>
        <v>0</v>
      </c>
      <c r="AE22" s="312">
        <f t="shared" si="6"/>
        <v>0</v>
      </c>
      <c r="AF22" s="312">
        <f t="shared" si="6"/>
        <v>0</v>
      </c>
      <c r="AG22" s="312">
        <f t="shared" si="6"/>
        <v>0</v>
      </c>
      <c r="AH22" s="312">
        <f t="shared" si="6"/>
        <v>0</v>
      </c>
      <c r="AI22" s="312">
        <f>SUM(AI21:AI21)</f>
        <v>0</v>
      </c>
      <c r="AJ22" s="312">
        <f>SUM(AJ21:AJ21)</f>
        <v>0</v>
      </c>
      <c r="AK22" s="312">
        <f t="shared" si="6"/>
        <v>0</v>
      </c>
      <c r="AL22" s="312">
        <f t="shared" si="6"/>
        <v>0</v>
      </c>
      <c r="AM22" s="312">
        <f t="shared" si="6"/>
        <v>0</v>
      </c>
      <c r="AN22" s="493">
        <f t="shared" si="1"/>
        <v>0</v>
      </c>
      <c r="AO22" s="493">
        <f t="shared" si="2"/>
        <v>0</v>
      </c>
    </row>
    <row r="23" spans="1:41" ht="15.75" customHeight="1">
      <c r="A23" s="154" t="s">
        <v>138</v>
      </c>
      <c r="B23" s="119"/>
      <c r="C23" s="327"/>
      <c r="D23" s="121" t="s">
        <v>139</v>
      </c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21">
        <f>SUM(E23,H23,K23,N23,Q23,T23,W23,Y23,AB23,AE23,AH23,AK23)</f>
        <v>0</v>
      </c>
      <c r="AN23" s="492">
        <f t="shared" si="1"/>
        <v>0</v>
      </c>
      <c r="AO23" s="492">
        <f t="shared" si="2"/>
        <v>0</v>
      </c>
    </row>
    <row r="24" spans="1:41" ht="15.75" customHeight="1">
      <c r="A24" s="72"/>
      <c r="B24" s="320" t="s">
        <v>142</v>
      </c>
      <c r="C24" s="286"/>
      <c r="D24" s="394" t="s">
        <v>53</v>
      </c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21">
        <f>SUM(E24,H24,K24,N24,Q24,T24,W24,Y24,AB24,AE24,AH24,AK24)</f>
        <v>0</v>
      </c>
      <c r="AN24" s="492">
        <f t="shared" si="1"/>
        <v>0</v>
      </c>
      <c r="AO24" s="492">
        <f t="shared" si="2"/>
        <v>0</v>
      </c>
    </row>
    <row r="25" spans="1:41" ht="15.75" customHeight="1">
      <c r="A25" s="72"/>
      <c r="B25" s="320" t="s">
        <v>143</v>
      </c>
      <c r="C25" s="286">
        <v>813000</v>
      </c>
      <c r="D25" s="394" t="s">
        <v>54</v>
      </c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21">
        <f>SUM(E25,H25,K25,N25,Q25,T25,W25,Y25,AB25,AE25,AH25,AK25)</f>
        <v>0</v>
      </c>
      <c r="AN25" s="492">
        <f t="shared" si="1"/>
        <v>0</v>
      </c>
      <c r="AO25" s="492">
        <f t="shared" si="2"/>
        <v>0</v>
      </c>
    </row>
    <row r="26" spans="1:41" ht="15.75" customHeight="1">
      <c r="A26" s="72"/>
      <c r="B26" s="320" t="s">
        <v>144</v>
      </c>
      <c r="C26" s="286"/>
      <c r="D26" s="394" t="s">
        <v>145</v>
      </c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21">
        <f>SUM(E26,H26,K26,N26,Q26,T26,W26,Y26,AB26,AE26,AH26,AK26)</f>
        <v>0</v>
      </c>
      <c r="AN26" s="492">
        <f t="shared" si="1"/>
        <v>0</v>
      </c>
      <c r="AO26" s="492">
        <f t="shared" si="2"/>
        <v>0</v>
      </c>
    </row>
    <row r="27" spans="1:41" ht="15.75" customHeight="1">
      <c r="A27" s="72"/>
      <c r="B27" s="328"/>
      <c r="C27" s="286"/>
      <c r="D27" s="330" t="s">
        <v>146</v>
      </c>
      <c r="E27" s="312">
        <f>SUM(E24:E26)</f>
        <v>0</v>
      </c>
      <c r="F27" s="312"/>
      <c r="G27" s="312"/>
      <c r="H27" s="312"/>
      <c r="I27" s="312"/>
      <c r="J27" s="312"/>
      <c r="K27" s="312"/>
      <c r="L27" s="312"/>
      <c r="M27" s="312"/>
      <c r="N27" s="312">
        <f>SUM(N24:N26)</f>
        <v>0</v>
      </c>
      <c r="O27" s="312"/>
      <c r="P27" s="312"/>
      <c r="Q27" s="312">
        <f>SUM(Q24:Q26)</f>
        <v>0</v>
      </c>
      <c r="R27" s="312"/>
      <c r="S27" s="312"/>
      <c r="T27" s="312">
        <f aca="true" t="shared" si="7" ref="T27:AM27">SUM(T24:T26)</f>
        <v>0</v>
      </c>
      <c r="U27" s="312"/>
      <c r="V27" s="312"/>
      <c r="W27" s="312">
        <f t="shared" si="7"/>
        <v>0</v>
      </c>
      <c r="X27" s="312">
        <f t="shared" si="7"/>
        <v>0</v>
      </c>
      <c r="Y27" s="312">
        <f t="shared" si="7"/>
        <v>0</v>
      </c>
      <c r="Z27" s="312"/>
      <c r="AA27" s="312"/>
      <c r="AB27" s="312">
        <f t="shared" si="7"/>
        <v>0</v>
      </c>
      <c r="AC27" s="312">
        <f>SUM(AC24:AC26)</f>
        <v>0</v>
      </c>
      <c r="AD27" s="312">
        <f>SUM(AD24:AD26)</f>
        <v>0</v>
      </c>
      <c r="AE27" s="312">
        <f t="shared" si="7"/>
        <v>0</v>
      </c>
      <c r="AF27" s="312">
        <f t="shared" si="7"/>
        <v>0</v>
      </c>
      <c r="AG27" s="312">
        <f t="shared" si="7"/>
        <v>0</v>
      </c>
      <c r="AH27" s="312">
        <f t="shared" si="7"/>
        <v>0</v>
      </c>
      <c r="AI27" s="312">
        <f>SUM(AI24:AI26)</f>
        <v>0</v>
      </c>
      <c r="AJ27" s="312">
        <f>SUM(AJ24:AJ26)</f>
        <v>0</v>
      </c>
      <c r="AK27" s="312">
        <f t="shared" si="7"/>
        <v>0</v>
      </c>
      <c r="AL27" s="312">
        <f t="shared" si="7"/>
        <v>0</v>
      </c>
      <c r="AM27" s="312">
        <f t="shared" si="7"/>
        <v>0</v>
      </c>
      <c r="AN27" s="493">
        <f t="shared" si="1"/>
        <v>0</v>
      </c>
      <c r="AO27" s="493">
        <f t="shared" si="2"/>
        <v>0</v>
      </c>
    </row>
    <row r="28" spans="1:41" ht="15.75" customHeight="1">
      <c r="A28" s="154" t="s">
        <v>147</v>
      </c>
      <c r="B28" s="119"/>
      <c r="C28" s="327"/>
      <c r="D28" s="121" t="s">
        <v>148</v>
      </c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21">
        <f>SUM(E28,H28,K28,N28,Q28,T28,W28,Y28,AB28,AE28,AH28,AK28)</f>
        <v>0</v>
      </c>
      <c r="AN28" s="492">
        <f t="shared" si="1"/>
        <v>0</v>
      </c>
      <c r="AO28" s="492">
        <f t="shared" si="2"/>
        <v>0</v>
      </c>
    </row>
    <row r="29" spans="1:96" ht="15.75" customHeight="1">
      <c r="A29" s="72"/>
      <c r="B29" s="320" t="s">
        <v>149</v>
      </c>
      <c r="C29" s="286"/>
      <c r="D29" s="394" t="s">
        <v>55</v>
      </c>
      <c r="E29" s="302"/>
      <c r="F29" s="302"/>
      <c r="G29" s="302"/>
      <c r="H29" s="304"/>
      <c r="I29" s="304"/>
      <c r="J29" s="304"/>
      <c r="K29" s="304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21">
        <f>SUM(E29,H29,K29,N29,Q29,T29,W29,Y29,AB29,AE29,AH29,AK29)</f>
        <v>0</v>
      </c>
      <c r="AN29" s="492">
        <f t="shared" si="1"/>
        <v>0</v>
      </c>
      <c r="AO29" s="492">
        <f t="shared" si="2"/>
        <v>0</v>
      </c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1:41" ht="15.75" customHeight="1">
      <c r="A30" s="72"/>
      <c r="B30" s="328"/>
      <c r="C30" s="286"/>
      <c r="D30" s="330" t="s">
        <v>150</v>
      </c>
      <c r="E30" s="312">
        <f>SUM(E29:E29)</f>
        <v>0</v>
      </c>
      <c r="F30" s="312"/>
      <c r="G30" s="312"/>
      <c r="H30" s="312">
        <f>SUM(H29:H29)</f>
        <v>0</v>
      </c>
      <c r="I30" s="312"/>
      <c r="J30" s="312"/>
      <c r="K30" s="312"/>
      <c r="L30" s="312"/>
      <c r="M30" s="312"/>
      <c r="N30" s="312">
        <f>SUM(N29:N29)</f>
        <v>0</v>
      </c>
      <c r="O30" s="312"/>
      <c r="P30" s="312"/>
      <c r="Q30" s="312">
        <f>SUM(Q29:Q29)</f>
        <v>0</v>
      </c>
      <c r="R30" s="312"/>
      <c r="S30" s="312"/>
      <c r="T30" s="312">
        <f aca="true" t="shared" si="8" ref="T30:AM30">SUM(T29:T29)</f>
        <v>0</v>
      </c>
      <c r="U30" s="312"/>
      <c r="V30" s="312"/>
      <c r="W30" s="312">
        <f t="shared" si="8"/>
        <v>0</v>
      </c>
      <c r="X30" s="312">
        <f t="shared" si="8"/>
        <v>0</v>
      </c>
      <c r="Y30" s="312">
        <f t="shared" si="8"/>
        <v>0</v>
      </c>
      <c r="Z30" s="312"/>
      <c r="AA30" s="312"/>
      <c r="AB30" s="312">
        <f t="shared" si="8"/>
        <v>0</v>
      </c>
      <c r="AC30" s="312">
        <f>SUM(AC29:AC29)</f>
        <v>0</v>
      </c>
      <c r="AD30" s="312">
        <f>SUM(AD29:AD29)</f>
        <v>0</v>
      </c>
      <c r="AE30" s="312">
        <f t="shared" si="8"/>
        <v>0</v>
      </c>
      <c r="AF30" s="312">
        <f t="shared" si="8"/>
        <v>0</v>
      </c>
      <c r="AG30" s="312">
        <f t="shared" si="8"/>
        <v>0</v>
      </c>
      <c r="AH30" s="312">
        <f t="shared" si="8"/>
        <v>0</v>
      </c>
      <c r="AI30" s="312">
        <f>SUM(AI29:AI29)</f>
        <v>0</v>
      </c>
      <c r="AJ30" s="312">
        <f>SUM(AJ29:AJ29)</f>
        <v>0</v>
      </c>
      <c r="AK30" s="312">
        <f t="shared" si="8"/>
        <v>0</v>
      </c>
      <c r="AL30" s="312">
        <f t="shared" si="8"/>
        <v>0</v>
      </c>
      <c r="AM30" s="312">
        <f t="shared" si="8"/>
        <v>0</v>
      </c>
      <c r="AN30" s="493">
        <f t="shared" si="1"/>
        <v>0</v>
      </c>
      <c r="AO30" s="493">
        <f t="shared" si="2"/>
        <v>0</v>
      </c>
    </row>
    <row r="31" spans="1:41" ht="15.75" customHeight="1">
      <c r="A31" s="154" t="s">
        <v>151</v>
      </c>
      <c r="B31" s="119"/>
      <c r="C31" s="327"/>
      <c r="D31" s="121" t="s">
        <v>152</v>
      </c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21">
        <f>SUM(E31,H31,K31,N31,Q31,T31,W31,Y31,AB31,AE31,AH31,AK31)</f>
        <v>0</v>
      </c>
      <c r="AN31" s="492">
        <f t="shared" si="1"/>
        <v>0</v>
      </c>
      <c r="AO31" s="492">
        <f t="shared" si="2"/>
        <v>0</v>
      </c>
    </row>
    <row r="32" spans="1:41" ht="15.75" customHeight="1">
      <c r="A32" s="72"/>
      <c r="B32" s="320" t="s">
        <v>157</v>
      </c>
      <c r="C32" s="286">
        <v>910110</v>
      </c>
      <c r="D32" s="394" t="s">
        <v>158</v>
      </c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21">
        <f>SUM(E32,H32,K32,N32,Q32,T32,W32,Y32,AB32,AE32,AH32,AK32)</f>
        <v>0</v>
      </c>
      <c r="AN32" s="492">
        <f t="shared" si="1"/>
        <v>0</v>
      </c>
      <c r="AO32" s="492">
        <f t="shared" si="2"/>
        <v>0</v>
      </c>
    </row>
    <row r="33" spans="1:41" ht="15.75" customHeight="1">
      <c r="A33" s="72"/>
      <c r="B33" s="320" t="s">
        <v>526</v>
      </c>
      <c r="C33" s="286"/>
      <c r="D33" s="394" t="s">
        <v>527</v>
      </c>
      <c r="E33" s="302"/>
      <c r="F33" s="302"/>
      <c r="G33" s="302"/>
      <c r="H33" s="302"/>
      <c r="I33" s="302">
        <v>495000</v>
      </c>
      <c r="J33" s="302">
        <v>495000</v>
      </c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21"/>
      <c r="AN33" s="492">
        <f t="shared" si="1"/>
        <v>495000</v>
      </c>
      <c r="AO33" s="492">
        <f t="shared" si="2"/>
        <v>495000</v>
      </c>
    </row>
    <row r="34" spans="1:41" ht="15.75" customHeight="1">
      <c r="A34" s="123"/>
      <c r="B34" s="328"/>
      <c r="C34" s="331"/>
      <c r="D34" s="290" t="s">
        <v>153</v>
      </c>
      <c r="E34" s="312">
        <f>SUM(E32:E32)</f>
        <v>0</v>
      </c>
      <c r="F34" s="312"/>
      <c r="G34" s="312"/>
      <c r="H34" s="312">
        <f>SUM(H31:H33)</f>
        <v>0</v>
      </c>
      <c r="I34" s="312">
        <f>SUM(I31:I33)</f>
        <v>495000</v>
      </c>
      <c r="J34" s="312">
        <f>SUM(J31:J33)</f>
        <v>495000</v>
      </c>
      <c r="K34" s="312"/>
      <c r="L34" s="312"/>
      <c r="M34" s="312"/>
      <c r="N34" s="312">
        <f>SUM(N32:N32)</f>
        <v>0</v>
      </c>
      <c r="O34" s="312"/>
      <c r="P34" s="312"/>
      <c r="Q34" s="312">
        <f>SUM(Q32:Q32)</f>
        <v>0</v>
      </c>
      <c r="R34" s="312"/>
      <c r="S34" s="312"/>
      <c r="T34" s="312">
        <f aca="true" t="shared" si="9" ref="T34:AB34">SUM(T32:T32)</f>
        <v>0</v>
      </c>
      <c r="U34" s="312"/>
      <c r="V34" s="312"/>
      <c r="W34" s="312">
        <f t="shared" si="9"/>
        <v>0</v>
      </c>
      <c r="X34" s="312">
        <f t="shared" si="9"/>
        <v>0</v>
      </c>
      <c r="Y34" s="312">
        <f t="shared" si="9"/>
        <v>0</v>
      </c>
      <c r="Z34" s="312"/>
      <c r="AA34" s="312"/>
      <c r="AB34" s="312">
        <f t="shared" si="9"/>
        <v>0</v>
      </c>
      <c r="AC34" s="312">
        <f>SUM(AC32:AC32)</f>
        <v>0</v>
      </c>
      <c r="AD34" s="312">
        <f>SUM(AD32:AD32)</f>
        <v>0</v>
      </c>
      <c r="AE34" s="312">
        <v>0</v>
      </c>
      <c r="AF34" s="312">
        <v>0</v>
      </c>
      <c r="AG34" s="312">
        <v>0</v>
      </c>
      <c r="AH34" s="312">
        <f>SUM(AH32:AH32)</f>
        <v>0</v>
      </c>
      <c r="AI34" s="312">
        <f>SUM(AI32:AI32)</f>
        <v>0</v>
      </c>
      <c r="AJ34" s="312">
        <f>SUM(AJ32:AJ32)</f>
        <v>0</v>
      </c>
      <c r="AK34" s="312">
        <f>SUM(AK32:AK32)</f>
        <v>0</v>
      </c>
      <c r="AL34" s="312">
        <f>SUM(AL32:AL32)</f>
        <v>0</v>
      </c>
      <c r="AM34" s="546">
        <f>SUM(AM31:AM33)</f>
        <v>0</v>
      </c>
      <c r="AN34" s="377">
        <f t="shared" si="1"/>
        <v>495000</v>
      </c>
      <c r="AO34" s="377">
        <f t="shared" si="2"/>
        <v>495000</v>
      </c>
    </row>
    <row r="35" spans="1:41" ht="15.75" customHeight="1">
      <c r="A35" s="154" t="s">
        <v>347</v>
      </c>
      <c r="B35" s="320"/>
      <c r="C35" s="332"/>
      <c r="D35" s="333" t="s">
        <v>348</v>
      </c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>
        <f>SUM(E35,H35,K35,N35,Q35,T35,W35,Y35,AB35,AE35,AH35,AK35)</f>
        <v>0</v>
      </c>
      <c r="AN35" s="492">
        <f t="shared" si="1"/>
        <v>0</v>
      </c>
      <c r="AO35" s="492">
        <f t="shared" si="2"/>
        <v>0</v>
      </c>
    </row>
    <row r="36" spans="1:41" ht="15.75" customHeight="1">
      <c r="A36" s="123"/>
      <c r="B36" s="320" t="s">
        <v>160</v>
      </c>
      <c r="C36" s="332"/>
      <c r="D36" s="395" t="s">
        <v>161</v>
      </c>
      <c r="E36" s="304"/>
      <c r="F36" s="304"/>
      <c r="G36" s="304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21">
        <f>SUM(E36,H36,K36,N36,Q36,T36,W36,Y36,AB36,AE36,AH36,AK36)</f>
        <v>0</v>
      </c>
      <c r="AN36" s="492">
        <f t="shared" si="1"/>
        <v>0</v>
      </c>
      <c r="AO36" s="492">
        <f t="shared" si="2"/>
        <v>0</v>
      </c>
    </row>
    <row r="37" spans="1:41" ht="15.75" customHeight="1">
      <c r="A37" s="123"/>
      <c r="B37" s="320" t="s">
        <v>433</v>
      </c>
      <c r="C37" s="332" t="s">
        <v>351</v>
      </c>
      <c r="D37" s="395" t="s">
        <v>485</v>
      </c>
      <c r="E37" s="304"/>
      <c r="F37" s="304"/>
      <c r="G37" s="304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  <c r="AM37" s="321">
        <f>SUM(E37,H37,K37,N37,Q37,T37,W37,Y37,AB37,AE37,AH37,AK37)</f>
        <v>0</v>
      </c>
      <c r="AN37" s="492">
        <f t="shared" si="1"/>
        <v>0</v>
      </c>
      <c r="AO37" s="492">
        <f t="shared" si="2"/>
        <v>0</v>
      </c>
    </row>
    <row r="38" spans="1:41" ht="15.75" customHeight="1">
      <c r="A38" s="154"/>
      <c r="B38" s="290"/>
      <c r="C38" s="334"/>
      <c r="D38" s="290" t="s">
        <v>349</v>
      </c>
      <c r="E38" s="312">
        <f>SUM(E36:E37)</f>
        <v>0</v>
      </c>
      <c r="F38" s="312"/>
      <c r="G38" s="312"/>
      <c r="H38" s="312">
        <f>SUM(H36:H37)</f>
        <v>0</v>
      </c>
      <c r="I38" s="312"/>
      <c r="J38" s="312"/>
      <c r="K38" s="312"/>
      <c r="L38" s="312"/>
      <c r="M38" s="312"/>
      <c r="N38" s="312">
        <f>SUM(N36:N37)</f>
        <v>0</v>
      </c>
      <c r="O38" s="312"/>
      <c r="P38" s="312"/>
      <c r="Q38" s="312">
        <f>SUM(Q36:Q37)</f>
        <v>0</v>
      </c>
      <c r="R38" s="312"/>
      <c r="S38" s="312"/>
      <c r="T38" s="312">
        <f aca="true" t="shared" si="10" ref="T38:AM38">SUM(T36:T37)</f>
        <v>0</v>
      </c>
      <c r="U38" s="312"/>
      <c r="V38" s="312"/>
      <c r="W38" s="312">
        <f t="shared" si="10"/>
        <v>0</v>
      </c>
      <c r="X38" s="312">
        <f t="shared" si="10"/>
        <v>0</v>
      </c>
      <c r="Y38" s="312">
        <f t="shared" si="10"/>
        <v>0</v>
      </c>
      <c r="Z38" s="312"/>
      <c r="AA38" s="312"/>
      <c r="AB38" s="312">
        <f t="shared" si="10"/>
        <v>0</v>
      </c>
      <c r="AC38" s="312">
        <f>SUM(AC36:AC37)</f>
        <v>0</v>
      </c>
      <c r="AD38" s="312">
        <f>SUM(AD36:AD37)</f>
        <v>0</v>
      </c>
      <c r="AE38" s="312">
        <f t="shared" si="10"/>
        <v>0</v>
      </c>
      <c r="AF38" s="312">
        <f t="shared" si="10"/>
        <v>0</v>
      </c>
      <c r="AG38" s="312">
        <f t="shared" si="10"/>
        <v>0</v>
      </c>
      <c r="AH38" s="312">
        <f t="shared" si="10"/>
        <v>0</v>
      </c>
      <c r="AI38" s="312">
        <f>SUM(AI36:AI37)</f>
        <v>0</v>
      </c>
      <c r="AJ38" s="312">
        <f>SUM(AJ36:AJ37)</f>
        <v>0</v>
      </c>
      <c r="AK38" s="312">
        <f t="shared" si="10"/>
        <v>0</v>
      </c>
      <c r="AL38" s="312">
        <f t="shared" si="10"/>
        <v>0</v>
      </c>
      <c r="AM38" s="312">
        <f t="shared" si="10"/>
        <v>0</v>
      </c>
      <c r="AN38" s="493">
        <f t="shared" si="1"/>
        <v>0</v>
      </c>
      <c r="AO38" s="493">
        <f t="shared" si="2"/>
        <v>0</v>
      </c>
    </row>
    <row r="39" spans="1:41" ht="15.75" customHeight="1">
      <c r="A39" s="154" t="s">
        <v>16</v>
      </c>
      <c r="B39" s="119"/>
      <c r="C39" s="327"/>
      <c r="D39" s="121" t="s">
        <v>350</v>
      </c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21">
        <f>SUM(E39,H39,K39,N39,Q39,T39,W39,Y39,AB39,AE39,AH39,AK39)</f>
        <v>0</v>
      </c>
      <c r="AN39" s="492">
        <f t="shared" si="1"/>
        <v>0</v>
      </c>
      <c r="AO39" s="492">
        <f t="shared" si="2"/>
        <v>0</v>
      </c>
    </row>
    <row r="40" spans="1:41" ht="15.75" customHeight="1">
      <c r="A40" s="154"/>
      <c r="B40" s="286">
        <v>101150</v>
      </c>
      <c r="C40" s="327"/>
      <c r="D40" s="366" t="s">
        <v>406</v>
      </c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21">
        <f>SUM(E40,H40,K40,N40,Q40,T40,W40,Y40,AB40,AE40,AH40,AK40)</f>
        <v>0</v>
      </c>
      <c r="AN40" s="492">
        <f t="shared" si="1"/>
        <v>0</v>
      </c>
      <c r="AO40" s="492">
        <f t="shared" si="2"/>
        <v>0</v>
      </c>
    </row>
    <row r="41" spans="1:41" ht="15.75" customHeight="1">
      <c r="A41" s="154"/>
      <c r="B41" s="286">
        <v>105010</v>
      </c>
      <c r="C41" s="327"/>
      <c r="D41" s="366" t="s">
        <v>407</v>
      </c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21">
        <f>SUM(E41,H41,K41,N41,Q41,T41,W41,Y41,AB41,AE41,AH41,AK41)</f>
        <v>0</v>
      </c>
      <c r="AN41" s="492">
        <f t="shared" si="1"/>
        <v>0</v>
      </c>
      <c r="AO41" s="492">
        <f t="shared" si="2"/>
        <v>0</v>
      </c>
    </row>
    <row r="42" spans="1:41" ht="15.75" customHeight="1">
      <c r="A42" s="154"/>
      <c r="B42" s="286">
        <v>107051</v>
      </c>
      <c r="C42" s="327"/>
      <c r="D42" s="366" t="s">
        <v>486</v>
      </c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>
        <v>2306000</v>
      </c>
      <c r="R42" s="304">
        <v>2973055</v>
      </c>
      <c r="S42" s="304">
        <v>2973055</v>
      </c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21">
        <f>SUM(E42,H42,K42,N42,Q42,T42,W42,Y42,AB42,AE42,AH42,AK42)</f>
        <v>2306000</v>
      </c>
      <c r="AN42" s="492">
        <f t="shared" si="1"/>
        <v>2973055</v>
      </c>
      <c r="AO42" s="492">
        <f t="shared" si="2"/>
        <v>2973055</v>
      </c>
    </row>
    <row r="43" spans="1:41" ht="15.75" customHeight="1">
      <c r="A43" s="154"/>
      <c r="B43" s="286">
        <v>106020</v>
      </c>
      <c r="C43" s="327"/>
      <c r="D43" s="366" t="s">
        <v>487</v>
      </c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>
        <v>26000</v>
      </c>
      <c r="AC43" s="304">
        <v>26000</v>
      </c>
      <c r="AD43" s="304">
        <v>26000</v>
      </c>
      <c r="AE43" s="304"/>
      <c r="AF43" s="304"/>
      <c r="AG43" s="304"/>
      <c r="AH43" s="304"/>
      <c r="AI43" s="304"/>
      <c r="AJ43" s="304"/>
      <c r="AK43" s="304"/>
      <c r="AL43" s="304"/>
      <c r="AM43" s="321">
        <f>SUM(E43,H43,K43,N43,Q43,T43,W43,Y43,AB43,AE43,AH43,AK43)</f>
        <v>26000</v>
      </c>
      <c r="AN43" s="492">
        <f t="shared" si="1"/>
        <v>26000</v>
      </c>
      <c r="AO43" s="492">
        <f t="shared" si="2"/>
        <v>26000</v>
      </c>
    </row>
    <row r="44" spans="1:41" ht="15.75" customHeight="1">
      <c r="A44" s="123"/>
      <c r="B44" s="328"/>
      <c r="C44" s="331"/>
      <c r="D44" s="331" t="s">
        <v>155</v>
      </c>
      <c r="E44" s="312">
        <f>SUM(E40:E43)</f>
        <v>0</v>
      </c>
      <c r="F44" s="312"/>
      <c r="G44" s="312"/>
      <c r="H44" s="312">
        <f>SUM(H40:H43)</f>
        <v>0</v>
      </c>
      <c r="I44" s="312"/>
      <c r="J44" s="312"/>
      <c r="K44" s="312"/>
      <c r="L44" s="312"/>
      <c r="M44" s="312"/>
      <c r="N44" s="312">
        <f>SUM(N40:N43)</f>
        <v>0</v>
      </c>
      <c r="O44" s="312"/>
      <c r="P44" s="312"/>
      <c r="Q44" s="312">
        <f aca="true" t="shared" si="11" ref="Q44:AG44">SUM(Q40:Q43)</f>
        <v>2306000</v>
      </c>
      <c r="R44" s="312">
        <f t="shared" si="11"/>
        <v>2973055</v>
      </c>
      <c r="S44" s="312">
        <f>SUM(S40:S43)</f>
        <v>2973055</v>
      </c>
      <c r="T44" s="312">
        <f t="shared" si="11"/>
        <v>0</v>
      </c>
      <c r="U44" s="312"/>
      <c r="V44" s="312"/>
      <c r="W44" s="312">
        <f t="shared" si="11"/>
        <v>0</v>
      </c>
      <c r="X44" s="312">
        <f t="shared" si="11"/>
        <v>0</v>
      </c>
      <c r="Y44" s="312">
        <f t="shared" si="11"/>
        <v>0</v>
      </c>
      <c r="Z44" s="312"/>
      <c r="AA44" s="312"/>
      <c r="AB44" s="312">
        <f t="shared" si="11"/>
        <v>26000</v>
      </c>
      <c r="AC44" s="312">
        <f>SUM(AC40:AC43)</f>
        <v>26000</v>
      </c>
      <c r="AD44" s="312">
        <f>SUM(AD40:AD43)</f>
        <v>26000</v>
      </c>
      <c r="AE44" s="312">
        <f t="shared" si="11"/>
        <v>0</v>
      </c>
      <c r="AF44" s="312"/>
      <c r="AG44" s="312">
        <f t="shared" si="11"/>
        <v>0</v>
      </c>
      <c r="AH44" s="312">
        <f aca="true" t="shared" si="12" ref="AH44:AM44">SUM(AH40:AH43)</f>
        <v>0</v>
      </c>
      <c r="AI44" s="312">
        <f>SUM(AI40:AI43)</f>
        <v>0</v>
      </c>
      <c r="AJ44" s="312">
        <f>SUM(AJ40:AJ43)</f>
        <v>0</v>
      </c>
      <c r="AK44" s="312">
        <f t="shared" si="12"/>
        <v>0</v>
      </c>
      <c r="AL44" s="312">
        <f t="shared" si="12"/>
        <v>0</v>
      </c>
      <c r="AM44" s="312">
        <f t="shared" si="12"/>
        <v>2332000</v>
      </c>
      <c r="AN44" s="377">
        <f t="shared" si="1"/>
        <v>2999055</v>
      </c>
      <c r="AO44" s="377">
        <f t="shared" si="2"/>
        <v>2999055</v>
      </c>
    </row>
    <row r="45" spans="1:41" ht="15.75" customHeight="1">
      <c r="A45" s="123"/>
      <c r="B45" s="328" t="s">
        <v>354</v>
      </c>
      <c r="C45" s="331"/>
      <c r="D45" s="331" t="s">
        <v>355</v>
      </c>
      <c r="E45" s="312"/>
      <c r="F45" s="312"/>
      <c r="G45" s="312"/>
      <c r="H45" s="312"/>
      <c r="I45" s="312"/>
      <c r="J45" s="312"/>
      <c r="K45" s="312"/>
      <c r="L45" s="312"/>
      <c r="M45" s="312"/>
      <c r="N45" s="312">
        <v>9600000</v>
      </c>
      <c r="O45" s="312">
        <v>12830420</v>
      </c>
      <c r="P45" s="312">
        <v>12830420</v>
      </c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>
        <f>SUM(E45,H45,K45,N45,Q45,T45,W45,Y45,AB45,AE45,AH45,AK45)</f>
        <v>9600000</v>
      </c>
      <c r="AN45" s="377">
        <f t="shared" si="1"/>
        <v>12830420</v>
      </c>
      <c r="AO45" s="377">
        <f t="shared" si="2"/>
        <v>12830420</v>
      </c>
    </row>
    <row r="46" spans="1:41" s="163" customFormat="1" ht="15.75" customHeight="1">
      <c r="A46" s="318"/>
      <c r="B46" s="335"/>
      <c r="C46" s="336"/>
      <c r="D46" s="398" t="s">
        <v>65</v>
      </c>
      <c r="E46" s="399">
        <f aca="true" t="shared" si="13" ref="E46:AE46">SUM(E14,E19,E22,E27,E30,E34,E44,E38,E45)</f>
        <v>47261887</v>
      </c>
      <c r="F46" s="399">
        <f t="shared" si="13"/>
        <v>47214757</v>
      </c>
      <c r="G46" s="399">
        <f t="shared" si="13"/>
        <v>47214757</v>
      </c>
      <c r="H46" s="399">
        <f t="shared" si="13"/>
        <v>3517000</v>
      </c>
      <c r="I46" s="399">
        <f t="shared" si="13"/>
        <v>14014022</v>
      </c>
      <c r="J46" s="399">
        <f t="shared" si="13"/>
        <v>13188839</v>
      </c>
      <c r="K46" s="399">
        <f t="shared" si="13"/>
        <v>31500000</v>
      </c>
      <c r="L46" s="399">
        <f t="shared" si="13"/>
        <v>31317120</v>
      </c>
      <c r="M46" s="399">
        <f t="shared" si="13"/>
        <v>31317120</v>
      </c>
      <c r="N46" s="399">
        <f t="shared" si="13"/>
        <v>9600000</v>
      </c>
      <c r="O46" s="399">
        <f t="shared" si="13"/>
        <v>12830420</v>
      </c>
      <c r="P46" s="399">
        <f t="shared" si="13"/>
        <v>12830420</v>
      </c>
      <c r="Q46" s="399">
        <f t="shared" si="13"/>
        <v>2881000</v>
      </c>
      <c r="R46" s="399">
        <f t="shared" si="13"/>
        <v>10962267</v>
      </c>
      <c r="S46" s="399">
        <f t="shared" si="13"/>
        <v>10916108</v>
      </c>
      <c r="T46" s="399">
        <f t="shared" si="13"/>
        <v>0</v>
      </c>
      <c r="U46" s="399">
        <f t="shared" si="13"/>
        <v>500000</v>
      </c>
      <c r="V46" s="399">
        <f t="shared" si="13"/>
        <v>500000</v>
      </c>
      <c r="W46" s="399">
        <f t="shared" si="13"/>
        <v>0</v>
      </c>
      <c r="X46" s="399">
        <f t="shared" si="13"/>
        <v>0</v>
      </c>
      <c r="Y46" s="399">
        <f t="shared" si="13"/>
        <v>0</v>
      </c>
      <c r="Z46" s="399">
        <f t="shared" si="13"/>
        <v>200000</v>
      </c>
      <c r="AA46" s="399">
        <f t="shared" si="13"/>
        <v>200000</v>
      </c>
      <c r="AB46" s="399">
        <f t="shared" si="13"/>
        <v>26000</v>
      </c>
      <c r="AC46" s="399">
        <f t="shared" si="13"/>
        <v>126000</v>
      </c>
      <c r="AD46" s="399">
        <f t="shared" si="13"/>
        <v>126000</v>
      </c>
      <c r="AE46" s="399">
        <f t="shared" si="13"/>
        <v>0</v>
      </c>
      <c r="AF46" s="399"/>
      <c r="AG46" s="399">
        <f>SUM(AG14,AG19,AG22,AG27,AG30,AG34,AG44,AG38,AG45)</f>
        <v>0</v>
      </c>
      <c r="AH46" s="399">
        <f aca="true" t="shared" si="14" ref="AH46:AM46">SUM(AH14,AH19,AH22,AH27,AH30,AH34,AH44,AH38,AH45)</f>
        <v>5923000</v>
      </c>
      <c r="AI46" s="399">
        <f>SUM(AI14,AI19,AI22,AI27,AI30,AI34,AI44,AI38,AI45)</f>
        <v>11077589</v>
      </c>
      <c r="AJ46" s="399">
        <f>SUM(AJ14,AJ19,AJ22,AJ27,AJ30,AJ34,AJ44,AJ38,AJ45)</f>
        <v>11077589</v>
      </c>
      <c r="AK46" s="399">
        <f t="shared" si="14"/>
        <v>0</v>
      </c>
      <c r="AL46" s="399">
        <f t="shared" si="14"/>
        <v>0</v>
      </c>
      <c r="AM46" s="399">
        <f t="shared" si="14"/>
        <v>100708887</v>
      </c>
      <c r="AN46" s="377">
        <f t="shared" si="1"/>
        <v>128242175</v>
      </c>
      <c r="AO46" s="377">
        <f t="shared" si="2"/>
        <v>127370833</v>
      </c>
    </row>
    <row r="47" spans="1:41" s="163" customFormat="1" ht="15.75" customHeight="1">
      <c r="A47" s="114"/>
      <c r="B47" s="320"/>
      <c r="C47" s="286"/>
      <c r="D47" s="365" t="s">
        <v>461</v>
      </c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>
        <f aca="true" t="shared" si="15" ref="AM47:AM52">SUM(E47,H47,K47,N47,Q47,T47,W47,Y47,AB47,AE47,AH47,AK47)</f>
        <v>0</v>
      </c>
      <c r="AN47" s="524">
        <f t="shared" si="1"/>
        <v>0</v>
      </c>
      <c r="AO47" s="524">
        <f t="shared" si="2"/>
        <v>0</v>
      </c>
    </row>
    <row r="48" spans="1:41" s="163" customFormat="1" ht="15.75" customHeight="1">
      <c r="A48" s="72"/>
      <c r="B48" s="320" t="s">
        <v>160</v>
      </c>
      <c r="C48" s="286">
        <v>561000</v>
      </c>
      <c r="D48" s="366" t="s">
        <v>357</v>
      </c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316"/>
      <c r="AK48" s="321"/>
      <c r="AL48" s="321"/>
      <c r="AM48" s="321">
        <f t="shared" si="15"/>
        <v>0</v>
      </c>
      <c r="AN48" s="524">
        <f t="shared" si="1"/>
        <v>0</v>
      </c>
      <c r="AO48" s="524">
        <f t="shared" si="2"/>
        <v>0</v>
      </c>
    </row>
    <row r="49" spans="1:41" s="163" customFormat="1" ht="15.75" customHeight="1">
      <c r="A49" s="72"/>
      <c r="B49" s="155" t="s">
        <v>433</v>
      </c>
      <c r="C49" s="286" t="s">
        <v>162</v>
      </c>
      <c r="D49" s="366" t="s">
        <v>434</v>
      </c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>
        <v>0</v>
      </c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16"/>
      <c r="AK49" s="321"/>
      <c r="AL49" s="321"/>
      <c r="AM49" s="321">
        <f t="shared" si="15"/>
        <v>0</v>
      </c>
      <c r="AN49" s="524">
        <f t="shared" si="1"/>
        <v>0</v>
      </c>
      <c r="AO49" s="524">
        <f t="shared" si="2"/>
        <v>0</v>
      </c>
    </row>
    <row r="50" spans="1:41" s="163" customFormat="1" ht="15.75" customHeight="1">
      <c r="A50" s="72"/>
      <c r="B50" s="320" t="s">
        <v>470</v>
      </c>
      <c r="C50" s="286"/>
      <c r="D50" s="366" t="s">
        <v>473</v>
      </c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>
        <v>1236000</v>
      </c>
      <c r="R50" s="316">
        <v>1236000</v>
      </c>
      <c r="S50" s="316">
        <v>1236000</v>
      </c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316"/>
      <c r="AJ50" s="316"/>
      <c r="AK50" s="321"/>
      <c r="AL50" s="321"/>
      <c r="AM50" s="321">
        <f t="shared" si="15"/>
        <v>1236000</v>
      </c>
      <c r="AN50" s="524">
        <f t="shared" si="1"/>
        <v>1236000</v>
      </c>
      <c r="AO50" s="524">
        <f t="shared" si="2"/>
        <v>1236000</v>
      </c>
    </row>
    <row r="51" spans="1:41" s="163" customFormat="1" ht="15.75" customHeight="1">
      <c r="A51" s="72"/>
      <c r="B51" s="320" t="s">
        <v>119</v>
      </c>
      <c r="C51" s="286"/>
      <c r="D51" s="366" t="s">
        <v>560</v>
      </c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>
        <v>16395113</v>
      </c>
      <c r="R51" s="316">
        <v>20452467</v>
      </c>
      <c r="S51" s="316">
        <v>20452467</v>
      </c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  <c r="AG51" s="316"/>
      <c r="AH51" s="316"/>
      <c r="AI51" s="316"/>
      <c r="AJ51" s="316"/>
      <c r="AK51" s="321"/>
      <c r="AL51" s="321"/>
      <c r="AM51" s="321">
        <f t="shared" si="15"/>
        <v>16395113</v>
      </c>
      <c r="AN51" s="524">
        <f t="shared" si="1"/>
        <v>20452467</v>
      </c>
      <c r="AO51" s="524">
        <f t="shared" si="2"/>
        <v>20452467</v>
      </c>
    </row>
    <row r="52" spans="1:41" s="163" customFormat="1" ht="15.75" customHeight="1">
      <c r="A52" s="72"/>
      <c r="B52" s="320" t="s">
        <v>156</v>
      </c>
      <c r="C52" s="286"/>
      <c r="D52" s="366" t="s">
        <v>165</v>
      </c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316">
        <v>1015000</v>
      </c>
      <c r="AJ52" s="316">
        <v>1015000</v>
      </c>
      <c r="AK52" s="321"/>
      <c r="AL52" s="321"/>
      <c r="AM52" s="321">
        <f t="shared" si="15"/>
        <v>0</v>
      </c>
      <c r="AN52" s="524">
        <f t="shared" si="1"/>
        <v>1015000</v>
      </c>
      <c r="AO52" s="524">
        <f t="shared" si="2"/>
        <v>1015000</v>
      </c>
    </row>
    <row r="53" spans="1:41" s="163" customFormat="1" ht="15.75" customHeight="1">
      <c r="A53" s="319"/>
      <c r="B53" s="335"/>
      <c r="C53" s="336"/>
      <c r="D53" s="400" t="s">
        <v>462</v>
      </c>
      <c r="E53" s="401">
        <f>SUM(E48:E51)</f>
        <v>0</v>
      </c>
      <c r="F53" s="401"/>
      <c r="G53" s="401"/>
      <c r="H53" s="401"/>
      <c r="I53" s="401"/>
      <c r="J53" s="401"/>
      <c r="K53" s="401"/>
      <c r="L53" s="401"/>
      <c r="M53" s="401"/>
      <c r="N53" s="401">
        <f aca="true" t="shared" si="16" ref="N53:AB53">SUM(N48:N51)</f>
        <v>0</v>
      </c>
      <c r="O53" s="401"/>
      <c r="P53" s="401"/>
      <c r="Q53" s="401">
        <f t="shared" si="16"/>
        <v>17631113</v>
      </c>
      <c r="R53" s="401">
        <f>SUM(R48:R51)</f>
        <v>21688467</v>
      </c>
      <c r="S53" s="401">
        <f>SUM(S48:S51)</f>
        <v>21688467</v>
      </c>
      <c r="T53" s="401">
        <f t="shared" si="16"/>
        <v>0</v>
      </c>
      <c r="U53" s="401"/>
      <c r="V53" s="401"/>
      <c r="W53" s="401">
        <f t="shared" si="16"/>
        <v>0</v>
      </c>
      <c r="X53" s="401">
        <f t="shared" si="16"/>
        <v>0</v>
      </c>
      <c r="Y53" s="401">
        <f t="shared" si="16"/>
        <v>0</v>
      </c>
      <c r="Z53" s="401"/>
      <c r="AA53" s="401"/>
      <c r="AB53" s="401">
        <f t="shared" si="16"/>
        <v>0</v>
      </c>
      <c r="AC53" s="401">
        <f>SUM(AC48:AC51)</f>
        <v>0</v>
      </c>
      <c r="AD53" s="401">
        <f>SUM(AD48:AD51)</f>
        <v>0</v>
      </c>
      <c r="AE53" s="401">
        <v>0</v>
      </c>
      <c r="AF53" s="401"/>
      <c r="AG53" s="401">
        <v>0</v>
      </c>
      <c r="AH53" s="401">
        <f>SUM(AH47:AH52)</f>
        <v>0</v>
      </c>
      <c r="AI53" s="401">
        <f>SUM(AI47:AI52)</f>
        <v>1015000</v>
      </c>
      <c r="AJ53" s="401">
        <f>SUM(AJ47:AJ52)</f>
        <v>1015000</v>
      </c>
      <c r="AK53" s="401">
        <f>SUM(AK48:AK51)</f>
        <v>0</v>
      </c>
      <c r="AL53" s="401">
        <f>SUM(AL48:AL51)</f>
        <v>0</v>
      </c>
      <c r="AM53" s="401">
        <f>SUM(AM48:AM51)</f>
        <v>17631113</v>
      </c>
      <c r="AN53" s="377">
        <f t="shared" si="1"/>
        <v>22703467</v>
      </c>
      <c r="AO53" s="377">
        <f t="shared" si="2"/>
        <v>22703467</v>
      </c>
    </row>
    <row r="54" spans="1:41" ht="15.75" customHeight="1">
      <c r="A54" s="91"/>
      <c r="B54" s="337"/>
      <c r="C54" s="331"/>
      <c r="D54" s="338" t="s">
        <v>34</v>
      </c>
      <c r="E54" s="339">
        <f aca="true" t="shared" si="17" ref="E54:N54">E46+E53</f>
        <v>47261887</v>
      </c>
      <c r="F54" s="339">
        <f t="shared" si="17"/>
        <v>47214757</v>
      </c>
      <c r="G54" s="339">
        <f t="shared" si="17"/>
        <v>47214757</v>
      </c>
      <c r="H54" s="339">
        <f t="shared" si="17"/>
        <v>3517000</v>
      </c>
      <c r="I54" s="339">
        <f t="shared" si="17"/>
        <v>14014022</v>
      </c>
      <c r="J54" s="339">
        <f t="shared" si="17"/>
        <v>13188839</v>
      </c>
      <c r="K54" s="339">
        <f t="shared" si="17"/>
        <v>31500000</v>
      </c>
      <c r="L54" s="339">
        <f t="shared" si="17"/>
        <v>31317120</v>
      </c>
      <c r="M54" s="339">
        <f t="shared" si="17"/>
        <v>31317120</v>
      </c>
      <c r="N54" s="339">
        <f t="shared" si="17"/>
        <v>9600000</v>
      </c>
      <c r="O54" s="339">
        <f>SUM(O22,O27,O30,O35,O38,O42,O52,O46,O53)</f>
        <v>12830420</v>
      </c>
      <c r="P54" s="339">
        <f>SUM(P22,P27,P30,P35,P38,P42,P52,P46,P53)</f>
        <v>12830420</v>
      </c>
      <c r="Q54" s="339">
        <f aca="true" t="shared" si="18" ref="Q54:AE54">Q46+Q53</f>
        <v>20512113</v>
      </c>
      <c r="R54" s="339">
        <f t="shared" si="18"/>
        <v>32650734</v>
      </c>
      <c r="S54" s="339">
        <f t="shared" si="18"/>
        <v>32604575</v>
      </c>
      <c r="T54" s="339">
        <f t="shared" si="18"/>
        <v>0</v>
      </c>
      <c r="U54" s="339">
        <f t="shared" si="18"/>
        <v>500000</v>
      </c>
      <c r="V54" s="339">
        <f t="shared" si="18"/>
        <v>500000</v>
      </c>
      <c r="W54" s="339">
        <f t="shared" si="18"/>
        <v>0</v>
      </c>
      <c r="X54" s="339">
        <f t="shared" si="18"/>
        <v>0</v>
      </c>
      <c r="Y54" s="339">
        <f t="shared" si="18"/>
        <v>0</v>
      </c>
      <c r="Z54" s="339">
        <f t="shared" si="18"/>
        <v>200000</v>
      </c>
      <c r="AA54" s="339">
        <f t="shared" si="18"/>
        <v>200000</v>
      </c>
      <c r="AB54" s="339">
        <f t="shared" si="18"/>
        <v>26000</v>
      </c>
      <c r="AC54" s="339">
        <f t="shared" si="18"/>
        <v>126000</v>
      </c>
      <c r="AD54" s="339">
        <f t="shared" si="18"/>
        <v>126000</v>
      </c>
      <c r="AE54" s="339">
        <f t="shared" si="18"/>
        <v>0</v>
      </c>
      <c r="AF54" s="339"/>
      <c r="AG54" s="339">
        <f aca="true" t="shared" si="19" ref="AG54:AM54">AG46+AG53</f>
        <v>0</v>
      </c>
      <c r="AH54" s="339">
        <f t="shared" si="19"/>
        <v>5923000</v>
      </c>
      <c r="AI54" s="339">
        <f t="shared" si="19"/>
        <v>12092589</v>
      </c>
      <c r="AJ54" s="339">
        <f t="shared" si="19"/>
        <v>12092589</v>
      </c>
      <c r="AK54" s="339">
        <f t="shared" si="19"/>
        <v>0</v>
      </c>
      <c r="AL54" s="339">
        <f t="shared" si="19"/>
        <v>0</v>
      </c>
      <c r="AM54" s="339">
        <f t="shared" si="19"/>
        <v>118340000</v>
      </c>
      <c r="AN54" s="377">
        <f t="shared" si="1"/>
        <v>150945642</v>
      </c>
      <c r="AO54" s="377">
        <f t="shared" si="2"/>
        <v>150074300</v>
      </c>
    </row>
    <row r="55" ht="13.5" customHeight="1"/>
    <row r="56" ht="13.5" customHeight="1"/>
    <row r="57" ht="13.5" customHeight="1"/>
    <row r="58" ht="13.5" customHeight="1"/>
    <row r="59" ht="13.5" customHeight="1"/>
    <row r="60" ht="15.75">
      <c r="AM60" s="321">
        <f>SUM(E60,H60,K60,N60,Q60,T60,W60,Y60,AB60,AE60,AH60,AK60)</f>
        <v>0</v>
      </c>
    </row>
  </sheetData>
  <sheetProtection/>
  <mergeCells count="19">
    <mergeCell ref="A1:A2"/>
    <mergeCell ref="B1:B2"/>
    <mergeCell ref="C1:C2"/>
    <mergeCell ref="D1:D2"/>
    <mergeCell ref="AK1:AL2"/>
    <mergeCell ref="W2:X2"/>
    <mergeCell ref="W1:Y1"/>
    <mergeCell ref="AB1:AG1"/>
    <mergeCell ref="AE2:AG2"/>
    <mergeCell ref="T1:V2"/>
    <mergeCell ref="Y2:AA2"/>
    <mergeCell ref="AB2:AD2"/>
    <mergeCell ref="AH1:AJ2"/>
    <mergeCell ref="E2:G2"/>
    <mergeCell ref="E1:J1"/>
    <mergeCell ref="H2:J2"/>
    <mergeCell ref="K1:M2"/>
    <mergeCell ref="N1:P2"/>
    <mergeCell ref="Q1:S2"/>
  </mergeCells>
  <printOptions/>
  <pageMargins left="0.7125" right="0.7086614173228347" top="0.7480314960629921" bottom="0.7480314960629921" header="0.31496062992125984" footer="0.31496062992125984"/>
  <pageSetup fitToHeight="0" fitToWidth="1" horizontalDpi="600" verticalDpi="600" orientation="landscape" paperSize="9" scale="24" r:id="rId1"/>
  <headerFooter>
    <oddHeader>&amp;C&amp;"Arial CE,Félkövér" 5/2017.(IV.28.) számú költségvetési rendelethez
ZALASZABAR KÖZSÉG  ÖNKORMÁNYZATA ÉS INTÉZMÉNYE 
2016. ÉVI BEVÉTELI ELŐIRÁNYZATAI 
&amp;"Arial CE,Normál" &amp;R&amp;A
&amp;P.oldal
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F60"/>
  <sheetViews>
    <sheetView view="pageLayout" zoomScale="32" zoomScaleNormal="60" zoomScaleSheetLayoutView="65" zoomScalePageLayoutView="32" workbookViewId="0" topLeftCell="A1">
      <selection activeCell="AX58" sqref="AX58"/>
    </sheetView>
  </sheetViews>
  <sheetFormatPr defaultColWidth="9.00390625" defaultRowHeight="12.75"/>
  <cols>
    <col min="1" max="1" width="15.125" style="0" customWidth="1"/>
    <col min="2" max="2" width="58.25390625" style="0" customWidth="1"/>
    <col min="3" max="3" width="6.875" style="270" customWidth="1"/>
    <col min="4" max="4" width="10.625" style="270" bestFit="1" customWidth="1"/>
    <col min="5" max="7" width="16.25390625" style="0" customWidth="1"/>
    <col min="8" max="10" width="15.00390625" style="0" customWidth="1"/>
    <col min="11" max="13" width="17.75390625" style="0" customWidth="1"/>
    <col min="14" max="14" width="16.00390625" style="0" customWidth="1"/>
    <col min="15" max="16" width="15.25390625" style="0" customWidth="1"/>
    <col min="17" max="19" width="12.75390625" style="0" customWidth="1"/>
    <col min="20" max="22" width="15.75390625" style="0" customWidth="1"/>
    <col min="23" max="23" width="13.00390625" style="0" customWidth="1"/>
    <col min="24" max="25" width="13.625" style="0" customWidth="1"/>
    <col min="26" max="26" width="16.125" style="0" customWidth="1"/>
    <col min="27" max="29" width="14.00390625" style="0" customWidth="1"/>
    <col min="30" max="30" width="14.25390625" style="0" customWidth="1"/>
    <col min="31" max="32" width="15.125" style="0" customWidth="1"/>
    <col min="33" max="35" width="13.25390625" style="0" customWidth="1"/>
    <col min="36" max="36" width="17.125" style="0" customWidth="1"/>
    <col min="37" max="37" width="13.625" style="0" customWidth="1"/>
    <col min="38" max="38" width="12.875" style="0" customWidth="1"/>
    <col min="39" max="40" width="15.375" style="0" customWidth="1"/>
    <col min="41" max="41" width="18.00390625" style="0" customWidth="1"/>
    <col min="42" max="42" width="12.375" style="0" customWidth="1"/>
    <col min="43" max="43" width="13.625" style="0" customWidth="1"/>
    <col min="44" max="45" width="16.75390625" style="0" customWidth="1"/>
    <col min="46" max="46" width="14.25390625" style="0" customWidth="1"/>
    <col min="47" max="47" width="13.875" style="0" customWidth="1"/>
    <col min="48" max="48" width="18.125" style="0" customWidth="1"/>
    <col min="49" max="49" width="19.875" style="0" customWidth="1"/>
    <col min="50" max="50" width="26.25390625" style="0" customWidth="1"/>
    <col min="51" max="54" width="10.75390625" style="0" customWidth="1"/>
    <col min="55" max="57" width="12.625" style="0" customWidth="1"/>
    <col min="58" max="59" width="6.875" style="0" customWidth="1"/>
    <col min="60" max="60" width="8.625" style="0" customWidth="1"/>
  </cols>
  <sheetData>
    <row r="1" spans="1:60" ht="60" customHeight="1">
      <c r="A1" s="813" t="s">
        <v>111</v>
      </c>
      <c r="B1" s="815" t="s">
        <v>13</v>
      </c>
      <c r="C1" s="268" t="s">
        <v>386</v>
      </c>
      <c r="D1" s="813" t="s">
        <v>419</v>
      </c>
      <c r="E1" s="804" t="s">
        <v>358</v>
      </c>
      <c r="F1" s="805"/>
      <c r="G1" s="806"/>
      <c r="H1" s="804" t="s">
        <v>359</v>
      </c>
      <c r="I1" s="805"/>
      <c r="J1" s="806"/>
      <c r="K1" s="804" t="s">
        <v>163</v>
      </c>
      <c r="L1" s="805"/>
      <c r="M1" s="806"/>
      <c r="N1" s="804" t="s">
        <v>164</v>
      </c>
      <c r="O1" s="805"/>
      <c r="P1" s="806"/>
      <c r="Q1" s="804" t="s">
        <v>360</v>
      </c>
      <c r="R1" s="805"/>
      <c r="S1" s="805"/>
      <c r="T1" s="805"/>
      <c r="U1" s="805"/>
      <c r="V1" s="805"/>
      <c r="W1" s="805"/>
      <c r="X1" s="805"/>
      <c r="Y1" s="805"/>
      <c r="Z1" s="805"/>
      <c r="AA1" s="805"/>
      <c r="AB1" s="805"/>
      <c r="AC1" s="806"/>
      <c r="AD1" s="804" t="s">
        <v>540</v>
      </c>
      <c r="AE1" s="805"/>
      <c r="AF1" s="806"/>
      <c r="AG1" s="804" t="s">
        <v>364</v>
      </c>
      <c r="AH1" s="805"/>
      <c r="AI1" s="806"/>
      <c r="AJ1" s="804" t="s">
        <v>369</v>
      </c>
      <c r="AK1" s="805"/>
      <c r="AL1" s="805"/>
      <c r="AM1" s="805"/>
      <c r="AN1" s="805"/>
      <c r="AO1" s="805"/>
      <c r="AP1" s="806"/>
      <c r="AQ1" s="804" t="s">
        <v>529</v>
      </c>
      <c r="AR1" s="805"/>
      <c r="AS1" s="806"/>
      <c r="AT1" s="804" t="s">
        <v>371</v>
      </c>
      <c r="AU1" s="806"/>
      <c r="AV1" s="823" t="s">
        <v>68</v>
      </c>
      <c r="AW1" s="824"/>
      <c r="AX1" s="824"/>
      <c r="AY1" s="824"/>
      <c r="AZ1" s="803"/>
      <c r="BA1" s="803"/>
      <c r="BB1" s="803"/>
      <c r="BC1" s="803"/>
      <c r="BD1" s="803"/>
      <c r="BE1" s="803"/>
      <c r="BF1" s="803"/>
      <c r="BG1" s="803"/>
      <c r="BH1" s="803"/>
    </row>
    <row r="2" spans="1:60" ht="49.5" customHeight="1">
      <c r="A2" s="814"/>
      <c r="B2" s="816"/>
      <c r="C2" s="268" t="s">
        <v>387</v>
      </c>
      <c r="D2" s="814"/>
      <c r="E2" s="807"/>
      <c r="F2" s="808"/>
      <c r="G2" s="809"/>
      <c r="H2" s="807"/>
      <c r="I2" s="808"/>
      <c r="J2" s="809"/>
      <c r="K2" s="807"/>
      <c r="L2" s="808"/>
      <c r="M2" s="809"/>
      <c r="N2" s="807"/>
      <c r="O2" s="808"/>
      <c r="P2" s="809"/>
      <c r="Q2" s="825" t="s">
        <v>361</v>
      </c>
      <c r="R2" s="826"/>
      <c r="S2" s="499"/>
      <c r="T2" s="810" t="s">
        <v>362</v>
      </c>
      <c r="U2" s="811"/>
      <c r="V2" s="812"/>
      <c r="W2" s="810" t="s">
        <v>363</v>
      </c>
      <c r="X2" s="811"/>
      <c r="Y2" s="812"/>
      <c r="Z2" s="498" t="s">
        <v>563</v>
      </c>
      <c r="AA2" s="817" t="s">
        <v>370</v>
      </c>
      <c r="AB2" s="818"/>
      <c r="AC2" s="819"/>
      <c r="AD2" s="807"/>
      <c r="AE2" s="808"/>
      <c r="AF2" s="809"/>
      <c r="AG2" s="807"/>
      <c r="AH2" s="808"/>
      <c r="AI2" s="809"/>
      <c r="AJ2" s="498" t="s">
        <v>365</v>
      </c>
      <c r="AK2" s="810" t="s">
        <v>366</v>
      </c>
      <c r="AL2" s="812"/>
      <c r="AM2" s="810" t="s">
        <v>367</v>
      </c>
      <c r="AN2" s="812"/>
      <c r="AO2" s="810" t="s">
        <v>368</v>
      </c>
      <c r="AP2" s="812"/>
      <c r="AQ2" s="807"/>
      <c r="AR2" s="808"/>
      <c r="AS2" s="809"/>
      <c r="AT2" s="807"/>
      <c r="AU2" s="809"/>
      <c r="AV2" s="823"/>
      <c r="AW2" s="824"/>
      <c r="AX2" s="824"/>
      <c r="AY2" s="824"/>
      <c r="AZ2" s="79"/>
      <c r="BA2" s="79"/>
      <c r="BB2" s="79"/>
      <c r="BC2" s="79"/>
      <c r="BD2" s="79"/>
      <c r="BE2" s="79"/>
      <c r="BF2" s="79"/>
      <c r="BG2" s="79"/>
      <c r="BH2" s="79"/>
    </row>
    <row r="3" spans="1:60" ht="49.5" customHeight="1">
      <c r="A3" s="447"/>
      <c r="B3" s="448"/>
      <c r="C3" s="268"/>
      <c r="D3" s="447"/>
      <c r="E3" s="446" t="s">
        <v>528</v>
      </c>
      <c r="F3" s="446" t="s">
        <v>587</v>
      </c>
      <c r="G3" s="446" t="s">
        <v>576</v>
      </c>
      <c r="H3" s="446" t="s">
        <v>528</v>
      </c>
      <c r="I3" s="446" t="s">
        <v>587</v>
      </c>
      <c r="J3" s="446" t="s">
        <v>576</v>
      </c>
      <c r="K3" s="446" t="s">
        <v>528</v>
      </c>
      <c r="L3" s="446" t="s">
        <v>587</v>
      </c>
      <c r="M3" s="446" t="s">
        <v>576</v>
      </c>
      <c r="N3" s="446" t="s">
        <v>528</v>
      </c>
      <c r="O3" s="446" t="s">
        <v>587</v>
      </c>
      <c r="P3" s="446" t="s">
        <v>576</v>
      </c>
      <c r="Q3" s="446" t="s">
        <v>528</v>
      </c>
      <c r="R3" s="446" t="s">
        <v>587</v>
      </c>
      <c r="S3" s="446" t="s">
        <v>576</v>
      </c>
      <c r="T3" s="446" t="s">
        <v>528</v>
      </c>
      <c r="U3" s="446" t="s">
        <v>587</v>
      </c>
      <c r="V3" s="446" t="s">
        <v>576</v>
      </c>
      <c r="W3" s="446" t="s">
        <v>528</v>
      </c>
      <c r="X3" s="446" t="s">
        <v>587</v>
      </c>
      <c r="Y3" s="446" t="s">
        <v>576</v>
      </c>
      <c r="Z3" s="446" t="s">
        <v>528</v>
      </c>
      <c r="AA3" s="446" t="s">
        <v>528</v>
      </c>
      <c r="AB3" s="446" t="s">
        <v>559</v>
      </c>
      <c r="AC3" s="446" t="s">
        <v>576</v>
      </c>
      <c r="AD3" s="446" t="s">
        <v>528</v>
      </c>
      <c r="AE3" s="446" t="s">
        <v>559</v>
      </c>
      <c r="AF3" s="446" t="s">
        <v>576</v>
      </c>
      <c r="AG3" s="446" t="s">
        <v>528</v>
      </c>
      <c r="AH3" s="446" t="s">
        <v>559</v>
      </c>
      <c r="AI3" s="446" t="s">
        <v>576</v>
      </c>
      <c r="AJ3" s="446" t="s">
        <v>528</v>
      </c>
      <c r="AK3" s="446" t="s">
        <v>528</v>
      </c>
      <c r="AL3" s="446" t="s">
        <v>525</v>
      </c>
      <c r="AM3" s="446" t="s">
        <v>528</v>
      </c>
      <c r="AN3" s="446" t="s">
        <v>525</v>
      </c>
      <c r="AO3" s="446" t="s">
        <v>528</v>
      </c>
      <c r="AP3" s="446" t="s">
        <v>525</v>
      </c>
      <c r="AQ3" s="446" t="s">
        <v>528</v>
      </c>
      <c r="AR3" s="446" t="s">
        <v>559</v>
      </c>
      <c r="AS3" s="446" t="s">
        <v>576</v>
      </c>
      <c r="AT3" s="446" t="s">
        <v>528</v>
      </c>
      <c r="AU3" s="446" t="s">
        <v>525</v>
      </c>
      <c r="AV3" s="446" t="s">
        <v>528</v>
      </c>
      <c r="AW3" s="446" t="s">
        <v>559</v>
      </c>
      <c r="AX3" s="547" t="s">
        <v>576</v>
      </c>
      <c r="AY3" s="79"/>
      <c r="AZ3" s="79"/>
      <c r="BA3" s="79"/>
      <c r="BB3" s="79"/>
      <c r="BC3" s="79"/>
      <c r="BD3" s="79"/>
      <c r="BE3" s="79"/>
      <c r="BF3" s="79"/>
      <c r="BG3" s="79"/>
      <c r="BH3" s="79"/>
    </row>
    <row r="4" spans="1:60" ht="18" customHeight="1">
      <c r="A4" s="72"/>
      <c r="B4" s="113" t="s">
        <v>67</v>
      </c>
      <c r="C4" s="113"/>
      <c r="D4" s="113"/>
      <c r="E4" s="3"/>
      <c r="F4" s="3"/>
      <c r="G4" s="3"/>
      <c r="H4" s="4"/>
      <c r="I4" s="4"/>
      <c r="J4" s="4"/>
      <c r="K4" s="4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15"/>
      <c r="AW4" s="526"/>
      <c r="AX4" s="551"/>
      <c r="AY4" s="80"/>
      <c r="AZ4" s="80"/>
      <c r="BA4" s="80"/>
      <c r="BB4" s="80"/>
      <c r="BC4" s="80"/>
      <c r="BD4" s="80"/>
      <c r="BE4" s="80"/>
      <c r="BF4" s="80"/>
      <c r="BG4" s="80"/>
      <c r="BH4" s="80"/>
    </row>
    <row r="5" spans="1:60" ht="18" customHeight="1">
      <c r="A5" s="114" t="s">
        <v>114</v>
      </c>
      <c r="B5" s="121" t="s">
        <v>115</v>
      </c>
      <c r="C5" s="121"/>
      <c r="D5" s="121"/>
      <c r="E5" s="302"/>
      <c r="F5" s="302"/>
      <c r="G5" s="302"/>
      <c r="H5" s="287"/>
      <c r="I5" s="287"/>
      <c r="J5" s="287"/>
      <c r="K5" s="287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121"/>
      <c r="AW5" s="526"/>
      <c r="AX5" s="551"/>
      <c r="AY5" s="80"/>
      <c r="AZ5" s="80"/>
      <c r="BA5" s="80"/>
      <c r="BB5" s="80"/>
      <c r="BC5" s="80"/>
      <c r="BD5" s="80"/>
      <c r="BE5" s="80"/>
      <c r="BF5" s="80"/>
      <c r="BG5" s="80"/>
      <c r="BH5" s="80"/>
    </row>
    <row r="6" spans="1:60" ht="19.5" customHeight="1">
      <c r="A6" s="151" t="s">
        <v>116</v>
      </c>
      <c r="B6" s="286" t="s">
        <v>117</v>
      </c>
      <c r="C6" s="286" t="s">
        <v>241</v>
      </c>
      <c r="D6" s="286"/>
      <c r="E6" s="304">
        <v>1870000</v>
      </c>
      <c r="F6" s="304">
        <v>1878531</v>
      </c>
      <c r="G6" s="304">
        <v>2019578</v>
      </c>
      <c r="H6" s="304">
        <v>510000</v>
      </c>
      <c r="I6" s="304">
        <v>536507</v>
      </c>
      <c r="J6" s="304">
        <v>594888</v>
      </c>
      <c r="K6" s="304">
        <v>3660000</v>
      </c>
      <c r="L6" s="304">
        <v>4055545</v>
      </c>
      <c r="M6" s="304">
        <v>4035445</v>
      </c>
      <c r="N6" s="304"/>
      <c r="O6" s="304"/>
      <c r="P6" s="304"/>
      <c r="Q6" s="304"/>
      <c r="R6" s="304"/>
      <c r="S6" s="304"/>
      <c r="T6" s="304">
        <v>2018000</v>
      </c>
      <c r="U6" s="304">
        <v>1995564</v>
      </c>
      <c r="V6" s="304">
        <v>2258328</v>
      </c>
      <c r="W6" s="304"/>
      <c r="X6" s="304">
        <v>200000</v>
      </c>
      <c r="Y6" s="304">
        <v>200000</v>
      </c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5">
        <f aca="true" t="shared" si="0" ref="AV6:AV11">SUM(E6,H6,K6,N6,Q6,T6,W6,Z6,AA6,AD6,AG6,AJ6,AK6,AM6,AO6,AT6)</f>
        <v>8058000</v>
      </c>
      <c r="AW6" s="301">
        <f>F6+I6+L6+O6+R6+U6+X6+AB6+AE6+AH6+AR6</f>
        <v>8666147</v>
      </c>
      <c r="AX6" s="551">
        <f>G6+J6+M6+P6+S6+V6+Y6+AC6+AF6+AI6+AS6</f>
        <v>9108239</v>
      </c>
      <c r="AY6" s="80"/>
      <c r="AZ6" s="81"/>
      <c r="BA6" s="81"/>
      <c r="BB6" s="81"/>
      <c r="BC6" s="81"/>
      <c r="BD6" s="81"/>
      <c r="BE6" s="81"/>
      <c r="BF6" s="81"/>
      <c r="BG6" s="81"/>
      <c r="BH6" s="81"/>
    </row>
    <row r="7" spans="1:60" ht="19.5" customHeight="1">
      <c r="A7" s="151" t="s">
        <v>116</v>
      </c>
      <c r="B7" s="286" t="s">
        <v>372</v>
      </c>
      <c r="C7" s="286" t="s">
        <v>306</v>
      </c>
      <c r="D7" s="286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5">
        <f t="shared" si="0"/>
        <v>0</v>
      </c>
      <c r="AW7" s="301">
        <f aca="true" t="shared" si="1" ref="AW7:AW34">F7+I7+L7+O7+R7+U7+X7+AB7+AE7+AH7+AR7</f>
        <v>0</v>
      </c>
      <c r="AX7" s="551">
        <f aca="true" t="shared" si="2" ref="AX7:AX56">G7+J7+M7+P7+S7+V7+Y7+AC7+AF7+AI7+AS7</f>
        <v>0</v>
      </c>
      <c r="AY7" s="80"/>
      <c r="AZ7" s="81"/>
      <c r="BA7" s="81"/>
      <c r="BB7" s="81"/>
      <c r="BC7" s="81"/>
      <c r="BD7" s="81"/>
      <c r="BE7" s="81"/>
      <c r="BF7" s="81"/>
      <c r="BG7" s="81"/>
      <c r="BH7" s="81"/>
    </row>
    <row r="8" spans="1:60" ht="19.5" customHeight="1">
      <c r="A8" s="152" t="s">
        <v>388</v>
      </c>
      <c r="B8" s="287" t="s">
        <v>373</v>
      </c>
      <c r="C8" s="287" t="s">
        <v>241</v>
      </c>
      <c r="D8" s="287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5">
        <f t="shared" si="0"/>
        <v>0</v>
      </c>
      <c r="AW8" s="452">
        <f t="shared" si="1"/>
        <v>0</v>
      </c>
      <c r="AX8" s="551">
        <f t="shared" si="2"/>
        <v>0</v>
      </c>
      <c r="AY8" s="82"/>
      <c r="AZ8" s="81"/>
      <c r="BA8" s="81"/>
      <c r="BB8" s="82"/>
      <c r="BC8" s="81"/>
      <c r="BD8" s="83"/>
      <c r="BE8" s="82"/>
      <c r="BF8" s="81"/>
      <c r="BG8" s="81"/>
      <c r="BH8" s="82"/>
    </row>
    <row r="9" spans="1:60" ht="19.5" customHeight="1">
      <c r="A9" s="275" t="s">
        <v>118</v>
      </c>
      <c r="B9" s="291" t="s">
        <v>374</v>
      </c>
      <c r="C9" s="287" t="s">
        <v>241</v>
      </c>
      <c r="D9" s="287"/>
      <c r="E9" s="304"/>
      <c r="F9" s="304"/>
      <c r="G9" s="304"/>
      <c r="H9" s="304"/>
      <c r="I9" s="304"/>
      <c r="J9" s="304"/>
      <c r="K9" s="304">
        <v>900000</v>
      </c>
      <c r="L9" s="304">
        <v>1030000</v>
      </c>
      <c r="M9" s="304">
        <v>1028734</v>
      </c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5">
        <f t="shared" si="0"/>
        <v>900000</v>
      </c>
      <c r="AW9" s="301">
        <f t="shared" si="1"/>
        <v>1030000</v>
      </c>
      <c r="AX9" s="548">
        <f t="shared" si="2"/>
        <v>1028734</v>
      </c>
      <c r="AY9" s="82"/>
      <c r="AZ9" s="84"/>
      <c r="BA9" s="84"/>
      <c r="BB9" s="82"/>
      <c r="BC9" s="85"/>
      <c r="BD9" s="85"/>
      <c r="BE9" s="86"/>
      <c r="BF9" s="88"/>
      <c r="BG9" s="88"/>
      <c r="BH9" s="82"/>
    </row>
    <row r="10" spans="1:60" ht="19.5" customHeight="1">
      <c r="A10" s="153" t="s">
        <v>119</v>
      </c>
      <c r="B10" s="306" t="s">
        <v>375</v>
      </c>
      <c r="C10" s="288" t="s">
        <v>241</v>
      </c>
      <c r="D10" s="288"/>
      <c r="E10" s="304"/>
      <c r="F10" s="304"/>
      <c r="G10" s="304"/>
      <c r="H10" s="304"/>
      <c r="I10" s="304"/>
      <c r="J10" s="304"/>
      <c r="K10" s="304">
        <v>180000</v>
      </c>
      <c r="L10" s="304">
        <v>881328</v>
      </c>
      <c r="M10" s="304">
        <v>881328</v>
      </c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5">
        <f t="shared" si="0"/>
        <v>180000</v>
      </c>
      <c r="AW10" s="301">
        <f t="shared" si="1"/>
        <v>881328</v>
      </c>
      <c r="AX10" s="548">
        <f t="shared" si="2"/>
        <v>881328</v>
      </c>
      <c r="AY10" s="82"/>
      <c r="AZ10" s="84"/>
      <c r="BA10" s="84"/>
      <c r="BB10" s="82"/>
      <c r="BC10" s="85"/>
      <c r="BD10" s="85"/>
      <c r="BE10" s="86"/>
      <c r="BF10" s="88"/>
      <c r="BG10" s="88"/>
      <c r="BH10" s="82"/>
    </row>
    <row r="11" spans="1:60" s="162" customFormat="1" ht="19.5" customHeight="1">
      <c r="A11" s="219" t="s">
        <v>156</v>
      </c>
      <c r="B11" s="289" t="s">
        <v>165</v>
      </c>
      <c r="C11" s="289" t="s">
        <v>241</v>
      </c>
      <c r="D11" s="289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>
        <v>1721587</v>
      </c>
      <c r="S11" s="307">
        <v>1721587</v>
      </c>
      <c r="T11" s="307"/>
      <c r="U11" s="307"/>
      <c r="V11" s="307"/>
      <c r="W11" s="307"/>
      <c r="X11" s="307"/>
      <c r="Y11" s="307"/>
      <c r="Z11" s="307"/>
      <c r="AA11" s="307"/>
      <c r="AB11" s="307">
        <v>7566659</v>
      </c>
      <c r="AC11" s="307">
        <v>0</v>
      </c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>
        <v>1585000</v>
      </c>
      <c r="AS11" s="307">
        <v>1585000</v>
      </c>
      <c r="AT11" s="307">
        <v>1584903</v>
      </c>
      <c r="AU11" s="307"/>
      <c r="AV11" s="305">
        <f t="shared" si="0"/>
        <v>1584903</v>
      </c>
      <c r="AW11" s="527">
        <f t="shared" si="1"/>
        <v>10873246</v>
      </c>
      <c r="AX11" s="552">
        <f t="shared" si="2"/>
        <v>3306587</v>
      </c>
      <c r="AY11" s="157"/>
      <c r="AZ11" s="159"/>
      <c r="BA11" s="159"/>
      <c r="BB11" s="159"/>
      <c r="BC11" s="159"/>
      <c r="BD11" s="159"/>
      <c r="BE11" s="159"/>
      <c r="BF11" s="159"/>
      <c r="BG11" s="159"/>
      <c r="BH11" s="159"/>
    </row>
    <row r="12" spans="1:60" ht="19.5" customHeight="1">
      <c r="A12" s="278"/>
      <c r="B12" s="290" t="s">
        <v>122</v>
      </c>
      <c r="C12" s="290"/>
      <c r="D12" s="308">
        <f aca="true" t="shared" si="3" ref="D12:O12">SUM(D6:D11)</f>
        <v>0</v>
      </c>
      <c r="E12" s="308">
        <f t="shared" si="3"/>
        <v>1870000</v>
      </c>
      <c r="F12" s="308">
        <f t="shared" si="3"/>
        <v>1878531</v>
      </c>
      <c r="G12" s="308">
        <f t="shared" si="3"/>
        <v>2019578</v>
      </c>
      <c r="H12" s="308">
        <f t="shared" si="3"/>
        <v>510000</v>
      </c>
      <c r="I12" s="308">
        <f t="shared" si="3"/>
        <v>536507</v>
      </c>
      <c r="J12" s="308">
        <f t="shared" si="3"/>
        <v>594888</v>
      </c>
      <c r="K12" s="308">
        <f t="shared" si="3"/>
        <v>4740000</v>
      </c>
      <c r="L12" s="308">
        <f t="shared" si="3"/>
        <v>5966873</v>
      </c>
      <c r="M12" s="308">
        <f t="shared" si="3"/>
        <v>5945507</v>
      </c>
      <c r="N12" s="308">
        <f t="shared" si="3"/>
        <v>0</v>
      </c>
      <c r="O12" s="308">
        <f t="shared" si="3"/>
        <v>0</v>
      </c>
      <c r="P12" s="308"/>
      <c r="Q12" s="308">
        <f>SUM(Q6:Q11)</f>
        <v>0</v>
      </c>
      <c r="R12" s="308">
        <f>SUM(R6:R11)</f>
        <v>1721587</v>
      </c>
      <c r="S12" s="308">
        <f>SUM(S6:S11)</f>
        <v>1721587</v>
      </c>
      <c r="T12" s="308">
        <f>SUM(T6:T11)</f>
        <v>2018000</v>
      </c>
      <c r="U12" s="308">
        <f>SUM(U5:U11)</f>
        <v>1995564</v>
      </c>
      <c r="V12" s="308">
        <f>SUM(V5:V11)</f>
        <v>2258328</v>
      </c>
      <c r="W12" s="308">
        <f>SUM(W6:W11)</f>
        <v>0</v>
      </c>
      <c r="X12" s="308">
        <f>SUM(X5:X11)</f>
        <v>200000</v>
      </c>
      <c r="Y12" s="308">
        <f>SUM(Y5:Y11)</f>
        <v>200000</v>
      </c>
      <c r="Z12" s="308">
        <f>SUM(Z6:Z11)</f>
        <v>0</v>
      </c>
      <c r="AA12" s="308">
        <f>SUM(AA6:AA11)</f>
        <v>0</v>
      </c>
      <c r="AB12" s="308">
        <f>SUM(AB6:AB11)</f>
        <v>7566659</v>
      </c>
      <c r="AC12" s="308">
        <v>0</v>
      </c>
      <c r="AD12" s="308">
        <f aca="true" t="shared" si="4" ref="AD12:AK12">SUM(AD6:AD11)</f>
        <v>0</v>
      </c>
      <c r="AE12" s="308">
        <f t="shared" si="4"/>
        <v>0</v>
      </c>
      <c r="AF12" s="308">
        <f t="shared" si="4"/>
        <v>0</v>
      </c>
      <c r="AG12" s="308">
        <f t="shared" si="4"/>
        <v>0</v>
      </c>
      <c r="AH12" s="308">
        <f t="shared" si="4"/>
        <v>0</v>
      </c>
      <c r="AI12" s="308">
        <f t="shared" si="4"/>
        <v>0</v>
      </c>
      <c r="AJ12" s="308">
        <f t="shared" si="4"/>
        <v>0</v>
      </c>
      <c r="AK12" s="308">
        <f t="shared" si="4"/>
        <v>0</v>
      </c>
      <c r="AL12" s="308"/>
      <c r="AM12" s="308">
        <f>SUM(AM6:AM11)</f>
        <v>0</v>
      </c>
      <c r="AN12" s="308"/>
      <c r="AO12" s="308">
        <f>SUM(AO6:AO11)</f>
        <v>0</v>
      </c>
      <c r="AP12" s="308"/>
      <c r="AQ12" s="308"/>
      <c r="AR12" s="308">
        <f>SUM(AR6:AR11)</f>
        <v>1585000</v>
      </c>
      <c r="AS12" s="308">
        <f>SUM(AS6:AS11)</f>
        <v>1585000</v>
      </c>
      <c r="AT12" s="308">
        <f>SUM(AT6:AT11)</f>
        <v>1584903</v>
      </c>
      <c r="AU12" s="308">
        <f>SUM(AU6:AU11)</f>
        <v>0</v>
      </c>
      <c r="AV12" s="308">
        <f>SUM(AV6:AV11)</f>
        <v>10722903</v>
      </c>
      <c r="AW12" s="528">
        <f t="shared" si="1"/>
        <v>21450721</v>
      </c>
      <c r="AX12" s="553">
        <f t="shared" si="2"/>
        <v>14324888</v>
      </c>
      <c r="AY12" s="82"/>
      <c r="AZ12" s="84"/>
      <c r="BA12" s="84"/>
      <c r="BB12" s="82"/>
      <c r="BC12" s="85"/>
      <c r="BD12" s="85"/>
      <c r="BE12" s="86"/>
      <c r="BF12" s="88"/>
      <c r="BG12" s="88"/>
      <c r="BH12" s="82"/>
    </row>
    <row r="13" spans="1:60" ht="19.5" customHeight="1">
      <c r="A13" s="121" t="s">
        <v>123</v>
      </c>
      <c r="B13" s="292" t="s">
        <v>124</v>
      </c>
      <c r="C13" s="292"/>
      <c r="D13" s="29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5">
        <f>SUM(E13,H13,K13,N13,Q13,T13,W13,Z13,AA13,AD13,AG13,AJ13,AK13,AM13,AO13,AT13)</f>
        <v>0</v>
      </c>
      <c r="AW13" s="452">
        <f t="shared" si="1"/>
        <v>0</v>
      </c>
      <c r="AX13" s="551">
        <f t="shared" si="2"/>
        <v>0</v>
      </c>
      <c r="AY13" s="82"/>
      <c r="AZ13" s="81"/>
      <c r="BA13" s="81"/>
      <c r="BB13" s="82"/>
      <c r="BC13" s="81"/>
      <c r="BD13" s="83"/>
      <c r="BE13" s="82"/>
      <c r="BF13" s="81"/>
      <c r="BG13" s="81"/>
      <c r="BH13" s="82"/>
    </row>
    <row r="14" spans="1:84" ht="19.5" customHeight="1">
      <c r="A14" s="156" t="s">
        <v>125</v>
      </c>
      <c r="B14" s="293" t="s">
        <v>126</v>
      </c>
      <c r="C14" s="287" t="s">
        <v>241</v>
      </c>
      <c r="D14" s="287"/>
      <c r="E14" s="302">
        <v>1425000</v>
      </c>
      <c r="F14" s="302">
        <v>9182190</v>
      </c>
      <c r="G14" s="302">
        <v>8496474</v>
      </c>
      <c r="H14" s="302">
        <v>192000</v>
      </c>
      <c r="I14" s="302">
        <v>1239221</v>
      </c>
      <c r="J14" s="302">
        <v>1197396</v>
      </c>
      <c r="K14" s="302"/>
      <c r="L14" s="302">
        <v>822687</v>
      </c>
      <c r="M14" s="302">
        <v>822687</v>
      </c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5">
        <f>SUM(E14,H14,K14,N14,Q14,T14,W14,Z14,AA14,AD14,AG14,AJ14,AK14,AM14,AO14,AT14)</f>
        <v>1617000</v>
      </c>
      <c r="AW14" s="452">
        <f t="shared" si="1"/>
        <v>11244098</v>
      </c>
      <c r="AX14" s="551">
        <f t="shared" si="2"/>
        <v>10516557</v>
      </c>
      <c r="AY14" s="82"/>
      <c r="AZ14" s="81"/>
      <c r="BA14" s="81"/>
      <c r="BB14" s="82"/>
      <c r="BC14" s="81"/>
      <c r="BD14" s="85"/>
      <c r="BE14" s="82"/>
      <c r="BF14" s="81"/>
      <c r="BG14" s="81"/>
      <c r="BH14" s="82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60" s="162" customFormat="1" ht="19.5" customHeight="1">
      <c r="A15" s="156" t="s">
        <v>343</v>
      </c>
      <c r="B15" s="293" t="s">
        <v>344</v>
      </c>
      <c r="C15" s="293" t="s">
        <v>241</v>
      </c>
      <c r="D15" s="293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5">
        <f>SUM(E15,H15,K15,N15,Q15,T15,W15,Z15,AA15,AD15,AG15,AJ15,AK15,AM15,AO15,AT15)</f>
        <v>0</v>
      </c>
      <c r="AW15" s="310">
        <f t="shared" si="1"/>
        <v>0</v>
      </c>
      <c r="AX15" s="552">
        <f t="shared" si="2"/>
        <v>0</v>
      </c>
      <c r="AY15" s="158"/>
      <c r="AZ15" s="159"/>
      <c r="BA15" s="159"/>
      <c r="BB15" s="158"/>
      <c r="BC15" s="159"/>
      <c r="BD15" s="160"/>
      <c r="BE15" s="158"/>
      <c r="BF15" s="159"/>
      <c r="BG15" s="159"/>
      <c r="BH15" s="158"/>
    </row>
    <row r="16" spans="1:60" ht="19.5" customHeight="1">
      <c r="A16" s="152" t="s">
        <v>127</v>
      </c>
      <c r="B16" s="287" t="s">
        <v>376</v>
      </c>
      <c r="C16" s="287" t="s">
        <v>241</v>
      </c>
      <c r="D16" s="287"/>
      <c r="E16" s="302"/>
      <c r="F16" s="302"/>
      <c r="G16" s="302"/>
      <c r="H16" s="302"/>
      <c r="I16" s="302"/>
      <c r="J16" s="302"/>
      <c r="K16" s="302"/>
      <c r="L16" s="302">
        <v>7531260</v>
      </c>
      <c r="M16" s="302">
        <v>7531260</v>
      </c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>
        <v>35000000</v>
      </c>
      <c r="AE16" s="302">
        <v>1908708</v>
      </c>
      <c r="AF16" s="302">
        <v>1908708</v>
      </c>
      <c r="AG16" s="302">
        <v>2000000</v>
      </c>
      <c r="AH16" s="302">
        <v>30942905</v>
      </c>
      <c r="AI16" s="302">
        <v>30934822</v>
      </c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5">
        <f>SUM(E16,H16,K16,N16,Q16,T16,W16,Z16,AA16,AD16,AG16,AJ16,AK16,AM16,AO16,AT16)</f>
        <v>37000000</v>
      </c>
      <c r="AW16" s="452">
        <f t="shared" si="1"/>
        <v>40382873</v>
      </c>
      <c r="AX16" s="551">
        <f t="shared" si="2"/>
        <v>40374790</v>
      </c>
      <c r="AY16" s="82"/>
      <c r="AZ16" s="81"/>
      <c r="BA16" s="81"/>
      <c r="BB16" s="82"/>
      <c r="BC16" s="81"/>
      <c r="BD16" s="83"/>
      <c r="BE16" s="82"/>
      <c r="BF16" s="81"/>
      <c r="BG16" s="81"/>
      <c r="BH16" s="82"/>
    </row>
    <row r="17" spans="1:60" ht="19.5" customHeight="1">
      <c r="A17" s="152" t="s">
        <v>129</v>
      </c>
      <c r="B17" s="287" t="s">
        <v>57</v>
      </c>
      <c r="C17" s="287" t="s">
        <v>241</v>
      </c>
      <c r="D17" s="287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5">
        <f>SUM(E17,H17,K17,N17,Q17,T17,W17,Z17,AA17,AD17,AG17,AJ17,AK17,AM17,AO17,AT17)</f>
        <v>0</v>
      </c>
      <c r="AW17" s="301">
        <f t="shared" si="1"/>
        <v>0</v>
      </c>
      <c r="AX17" s="551">
        <f t="shared" si="2"/>
        <v>0</v>
      </c>
      <c r="AY17" s="82"/>
      <c r="AZ17" s="80"/>
      <c r="BA17" s="80"/>
      <c r="BB17" s="82"/>
      <c r="BC17" s="81"/>
      <c r="BD17" s="81"/>
      <c r="BE17" s="82"/>
      <c r="BF17" s="80"/>
      <c r="BG17" s="80"/>
      <c r="BH17" s="82"/>
    </row>
    <row r="18" spans="1:60" ht="19.5" customHeight="1">
      <c r="A18" s="278"/>
      <c r="B18" s="294" t="s">
        <v>130</v>
      </c>
      <c r="C18" s="294"/>
      <c r="D18" s="308">
        <f aca="true" t="shared" si="5" ref="D18:O18">SUM(D14:D17)</f>
        <v>0</v>
      </c>
      <c r="E18" s="308">
        <f t="shared" si="5"/>
        <v>1425000</v>
      </c>
      <c r="F18" s="308">
        <f t="shared" si="5"/>
        <v>9182190</v>
      </c>
      <c r="G18" s="308">
        <f t="shared" si="5"/>
        <v>8496474</v>
      </c>
      <c r="H18" s="308">
        <f t="shared" si="5"/>
        <v>192000</v>
      </c>
      <c r="I18" s="308">
        <f t="shared" si="5"/>
        <v>1239221</v>
      </c>
      <c r="J18" s="308">
        <f t="shared" si="5"/>
        <v>1197396</v>
      </c>
      <c r="K18" s="308">
        <f t="shared" si="5"/>
        <v>0</v>
      </c>
      <c r="L18" s="308">
        <f t="shared" si="5"/>
        <v>8353947</v>
      </c>
      <c r="M18" s="308">
        <f t="shared" si="5"/>
        <v>8353947</v>
      </c>
      <c r="N18" s="308">
        <f t="shared" si="5"/>
        <v>0</v>
      </c>
      <c r="O18" s="308">
        <f t="shared" si="5"/>
        <v>0</v>
      </c>
      <c r="P18" s="308"/>
      <c r="Q18" s="308">
        <f aca="true" t="shared" si="6" ref="Q18:AB18">SUM(Q14:Q17)</f>
        <v>0</v>
      </c>
      <c r="R18" s="308">
        <f t="shared" si="6"/>
        <v>0</v>
      </c>
      <c r="S18" s="308">
        <f t="shared" si="6"/>
        <v>0</v>
      </c>
      <c r="T18" s="308">
        <f t="shared" si="6"/>
        <v>0</v>
      </c>
      <c r="U18" s="308">
        <f t="shared" si="6"/>
        <v>0</v>
      </c>
      <c r="V18" s="308">
        <f t="shared" si="6"/>
        <v>0</v>
      </c>
      <c r="W18" s="308">
        <f t="shared" si="6"/>
        <v>0</v>
      </c>
      <c r="X18" s="308">
        <f t="shared" si="6"/>
        <v>0</v>
      </c>
      <c r="Y18" s="308">
        <f t="shared" si="6"/>
        <v>0</v>
      </c>
      <c r="Z18" s="308">
        <f t="shared" si="6"/>
        <v>0</v>
      </c>
      <c r="AA18" s="308">
        <f t="shared" si="6"/>
        <v>0</v>
      </c>
      <c r="AB18" s="308">
        <f t="shared" si="6"/>
        <v>0</v>
      </c>
      <c r="AC18" s="308"/>
      <c r="AD18" s="308">
        <f aca="true" t="shared" si="7" ref="AD18:AK18">SUM(AD14:AD17)</f>
        <v>35000000</v>
      </c>
      <c r="AE18" s="308">
        <f t="shared" si="7"/>
        <v>1908708</v>
      </c>
      <c r="AF18" s="308">
        <f t="shared" si="7"/>
        <v>1908708</v>
      </c>
      <c r="AG18" s="308">
        <f t="shared" si="7"/>
        <v>2000000</v>
      </c>
      <c r="AH18" s="308">
        <f t="shared" si="7"/>
        <v>30942905</v>
      </c>
      <c r="AI18" s="308">
        <f t="shared" si="7"/>
        <v>30934822</v>
      </c>
      <c r="AJ18" s="308">
        <f t="shared" si="7"/>
        <v>0</v>
      </c>
      <c r="AK18" s="308">
        <f t="shared" si="7"/>
        <v>0</v>
      </c>
      <c r="AL18" s="308"/>
      <c r="AM18" s="308">
        <f>SUM(AM14:AM17)</f>
        <v>0</v>
      </c>
      <c r="AN18" s="308"/>
      <c r="AO18" s="308">
        <f>SUM(AO14:AO17)</f>
        <v>0</v>
      </c>
      <c r="AP18" s="308"/>
      <c r="AQ18" s="308"/>
      <c r="AR18" s="308">
        <f>SUM(AR14:AR17)</f>
        <v>0</v>
      </c>
      <c r="AS18" s="308">
        <f>SUM(AS14:AS17)</f>
        <v>0</v>
      </c>
      <c r="AT18" s="308">
        <f>SUM(AT14:AT17)</f>
        <v>0</v>
      </c>
      <c r="AU18" s="308">
        <f>SUM(AU14:AU17)</f>
        <v>0</v>
      </c>
      <c r="AV18" s="308">
        <f>SUM(AV13:AV17)</f>
        <v>38617000</v>
      </c>
      <c r="AW18" s="528">
        <f t="shared" si="1"/>
        <v>51626971</v>
      </c>
      <c r="AX18" s="377">
        <f t="shared" si="2"/>
        <v>50891347</v>
      </c>
      <c r="AY18" s="82"/>
      <c r="AZ18" s="80"/>
      <c r="BA18" s="80"/>
      <c r="BB18" s="82"/>
      <c r="BC18" s="81"/>
      <c r="BD18" s="81"/>
      <c r="BE18" s="82"/>
      <c r="BF18" s="80"/>
      <c r="BG18" s="80"/>
      <c r="BH18" s="82"/>
    </row>
    <row r="19" spans="1:60" ht="19.5" customHeight="1">
      <c r="A19" s="154" t="s">
        <v>131</v>
      </c>
      <c r="B19" s="121" t="s">
        <v>132</v>
      </c>
      <c r="C19" s="121"/>
      <c r="D19" s="121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5">
        <f>SUM(E19,H19,K19,N19,Q19,T19,W19,Z19,AA19,AD19,AG19,AJ19,AK19,AM19,AO19,AT19)</f>
        <v>0</v>
      </c>
      <c r="AW19" s="301">
        <f t="shared" si="1"/>
        <v>0</v>
      </c>
      <c r="AX19" s="551">
        <f t="shared" si="2"/>
        <v>0</v>
      </c>
      <c r="AY19" s="82"/>
      <c r="AZ19" s="80"/>
      <c r="BA19" s="80"/>
      <c r="BB19" s="82"/>
      <c r="BC19" s="81"/>
      <c r="BD19" s="81"/>
      <c r="BE19" s="82"/>
      <c r="BF19" s="80"/>
      <c r="BG19" s="80"/>
      <c r="BH19" s="82"/>
    </row>
    <row r="20" spans="1:60" ht="19.5" customHeight="1">
      <c r="A20" s="152" t="s">
        <v>133</v>
      </c>
      <c r="B20" s="287" t="s">
        <v>134</v>
      </c>
      <c r="C20" s="287" t="s">
        <v>241</v>
      </c>
      <c r="D20" s="287"/>
      <c r="E20" s="309"/>
      <c r="F20" s="309"/>
      <c r="G20" s="309"/>
      <c r="H20" s="309"/>
      <c r="I20" s="309"/>
      <c r="J20" s="309"/>
      <c r="K20" s="304"/>
      <c r="L20" s="304">
        <v>31750</v>
      </c>
      <c r="M20" s="304">
        <v>31750</v>
      </c>
      <c r="N20" s="302"/>
      <c r="O20" s="302"/>
      <c r="P20" s="302"/>
      <c r="Q20" s="302"/>
      <c r="R20" s="302"/>
      <c r="S20" s="302"/>
      <c r="T20" s="305"/>
      <c r="U20" s="305"/>
      <c r="V20" s="305"/>
      <c r="W20" s="305"/>
      <c r="X20" s="305"/>
      <c r="Y20" s="305"/>
      <c r="Z20" s="304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>
        <f>SUM(E20,H20,K20,N20,Q20,T20,W20,Z20,AA20,AD20,AG20,AJ20,AK20,AM20,AO20,AT20)</f>
        <v>0</v>
      </c>
      <c r="AW20" s="301">
        <f t="shared" si="1"/>
        <v>31750</v>
      </c>
      <c r="AX20" s="548">
        <f t="shared" si="2"/>
        <v>31750</v>
      </c>
      <c r="AY20" s="82"/>
      <c r="AZ20" s="84"/>
      <c r="BA20" s="84"/>
      <c r="BB20" s="82"/>
      <c r="BC20" s="85"/>
      <c r="BD20" s="85"/>
      <c r="BE20" s="86"/>
      <c r="BF20" s="84"/>
      <c r="BG20" s="84"/>
      <c r="BH20" s="82"/>
    </row>
    <row r="21" spans="1:84" s="162" customFormat="1" ht="19.5" customHeight="1">
      <c r="A21" s="156" t="s">
        <v>135</v>
      </c>
      <c r="B21" s="293" t="s">
        <v>136</v>
      </c>
      <c r="C21" s="293" t="s">
        <v>241</v>
      </c>
      <c r="D21" s="293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0"/>
      <c r="AV21" s="311">
        <f>SUM(E21,H21,K21,N21,Q21,T21,W21,Z21,AA21,AD21,AG21,AJ21,AK21,AM21,AO21,AT21)</f>
        <v>0</v>
      </c>
      <c r="AW21" s="310">
        <f t="shared" si="1"/>
        <v>0</v>
      </c>
      <c r="AX21" s="552">
        <f t="shared" si="2"/>
        <v>0</v>
      </c>
      <c r="AY21" s="158"/>
      <c r="AZ21" s="159"/>
      <c r="BA21" s="159"/>
      <c r="BB21" s="158"/>
      <c r="BC21" s="159"/>
      <c r="BD21" s="160"/>
      <c r="BE21" s="158"/>
      <c r="BF21" s="159"/>
      <c r="BG21" s="159"/>
      <c r="BH21" s="158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</row>
    <row r="22" spans="1:84" s="162" customFormat="1" ht="19.5" customHeight="1">
      <c r="A22" s="278"/>
      <c r="B22" s="294" t="s">
        <v>137</v>
      </c>
      <c r="C22" s="294"/>
      <c r="D22" s="294"/>
      <c r="E22" s="312">
        <f>SUM(E20:E21)</f>
        <v>0</v>
      </c>
      <c r="F22" s="312">
        <f>SUM(F20:F21)</f>
        <v>0</v>
      </c>
      <c r="G22" s="312"/>
      <c r="H22" s="312">
        <f>SUM(H20:H21)</f>
        <v>0</v>
      </c>
      <c r="I22" s="312">
        <f>SUM(I20:I21)</f>
        <v>0</v>
      </c>
      <c r="J22" s="312"/>
      <c r="K22" s="312">
        <f>SUM(K20:K21)</f>
        <v>0</v>
      </c>
      <c r="L22" s="312">
        <f>SUM(L20:L21)</f>
        <v>31750</v>
      </c>
      <c r="M22" s="312">
        <f>SUM(M20:M21)</f>
        <v>31750</v>
      </c>
      <c r="N22" s="312">
        <f>SUM(N20:N21)</f>
        <v>0</v>
      </c>
      <c r="O22" s="312">
        <f>SUM(O20:O21)</f>
        <v>0</v>
      </c>
      <c r="P22" s="312"/>
      <c r="Q22" s="312">
        <f aca="true" t="shared" si="8" ref="Q22:AB22">SUM(Q20:Q21)</f>
        <v>0</v>
      </c>
      <c r="R22" s="312">
        <f t="shared" si="8"/>
        <v>0</v>
      </c>
      <c r="S22" s="312">
        <f t="shared" si="8"/>
        <v>0</v>
      </c>
      <c r="T22" s="312">
        <f t="shared" si="8"/>
        <v>0</v>
      </c>
      <c r="U22" s="312">
        <f t="shared" si="8"/>
        <v>0</v>
      </c>
      <c r="V22" s="312">
        <f t="shared" si="8"/>
        <v>0</v>
      </c>
      <c r="W22" s="312">
        <f t="shared" si="8"/>
        <v>0</v>
      </c>
      <c r="X22" s="312">
        <f t="shared" si="8"/>
        <v>0</v>
      </c>
      <c r="Y22" s="312">
        <f t="shared" si="8"/>
        <v>0</v>
      </c>
      <c r="Z22" s="312">
        <f t="shared" si="8"/>
        <v>0</v>
      </c>
      <c r="AA22" s="312">
        <f t="shared" si="8"/>
        <v>0</v>
      </c>
      <c r="AB22" s="312">
        <f t="shared" si="8"/>
        <v>0</v>
      </c>
      <c r="AC22" s="312"/>
      <c r="AD22" s="312">
        <f aca="true" t="shared" si="9" ref="AD22:AK22">SUM(AD20:AD21)</f>
        <v>0</v>
      </c>
      <c r="AE22" s="312">
        <f t="shared" si="9"/>
        <v>0</v>
      </c>
      <c r="AF22" s="312">
        <f t="shared" si="9"/>
        <v>0</v>
      </c>
      <c r="AG22" s="312">
        <f t="shared" si="9"/>
        <v>0</v>
      </c>
      <c r="AH22" s="312">
        <f t="shared" si="9"/>
        <v>0</v>
      </c>
      <c r="AI22" s="312">
        <f t="shared" si="9"/>
        <v>0</v>
      </c>
      <c r="AJ22" s="312">
        <f t="shared" si="9"/>
        <v>0</v>
      </c>
      <c r="AK22" s="312">
        <f t="shared" si="9"/>
        <v>0</v>
      </c>
      <c r="AL22" s="312"/>
      <c r="AM22" s="312">
        <f>SUM(AM20:AM21)</f>
        <v>0</v>
      </c>
      <c r="AN22" s="312"/>
      <c r="AO22" s="312">
        <f>SUM(AO20:AO21)</f>
        <v>0</v>
      </c>
      <c r="AP22" s="312"/>
      <c r="AQ22" s="312"/>
      <c r="AR22" s="312">
        <f>SUM(AR20:AR21)</f>
        <v>0</v>
      </c>
      <c r="AS22" s="312">
        <f>SUM(AS20:AS21)</f>
        <v>0</v>
      </c>
      <c r="AT22" s="312">
        <f>SUM(AT20:AT21)</f>
        <v>0</v>
      </c>
      <c r="AU22" s="312">
        <f>SUM(AU20:AU21)</f>
        <v>0</v>
      </c>
      <c r="AV22" s="312">
        <f>SUM(AV19:AV21)</f>
        <v>0</v>
      </c>
      <c r="AW22" s="453">
        <f t="shared" si="1"/>
        <v>31750</v>
      </c>
      <c r="AX22" s="377">
        <f t="shared" si="2"/>
        <v>31750</v>
      </c>
      <c r="AY22" s="158"/>
      <c r="AZ22" s="159"/>
      <c r="BA22" s="159"/>
      <c r="BB22" s="158"/>
      <c r="BC22" s="159"/>
      <c r="BD22" s="160"/>
      <c r="BE22" s="158"/>
      <c r="BF22" s="159"/>
      <c r="BG22" s="159"/>
      <c r="BH22" s="158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</row>
    <row r="23" spans="1:60" ht="19.5" customHeight="1">
      <c r="A23" s="154" t="s">
        <v>138</v>
      </c>
      <c r="B23" s="121" t="s">
        <v>139</v>
      </c>
      <c r="C23" s="121"/>
      <c r="D23" s="121"/>
      <c r="E23" s="309"/>
      <c r="F23" s="309"/>
      <c r="G23" s="309"/>
      <c r="H23" s="309"/>
      <c r="I23" s="309"/>
      <c r="J23" s="309"/>
      <c r="K23" s="304"/>
      <c r="L23" s="304"/>
      <c r="M23" s="304"/>
      <c r="N23" s="302"/>
      <c r="O23" s="302"/>
      <c r="P23" s="302"/>
      <c r="Q23" s="302"/>
      <c r="R23" s="302"/>
      <c r="S23" s="302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>
        <f>SUM(E23,H23,K23,N23,Q23,T23,W23,Z23,AA23,AD23,AG23,AJ23,AK23,AM23,AO23,AT23)</f>
        <v>0</v>
      </c>
      <c r="AW23" s="301">
        <f t="shared" si="1"/>
        <v>0</v>
      </c>
      <c r="AX23" s="548">
        <f t="shared" si="2"/>
        <v>0</v>
      </c>
      <c r="AY23" s="82"/>
      <c r="AZ23" s="84"/>
      <c r="BA23" s="84"/>
      <c r="BB23" s="82"/>
      <c r="BC23" s="85"/>
      <c r="BD23" s="85"/>
      <c r="BE23" s="86"/>
      <c r="BF23" s="84"/>
      <c r="BG23" s="84"/>
      <c r="BH23" s="82"/>
    </row>
    <row r="24" spans="1:84" s="162" customFormat="1" ht="19.5" customHeight="1">
      <c r="A24" s="156" t="s">
        <v>140</v>
      </c>
      <c r="B24" s="293" t="s">
        <v>141</v>
      </c>
      <c r="C24" s="293" t="s">
        <v>241</v>
      </c>
      <c r="D24" s="293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>
        <v>978256</v>
      </c>
      <c r="AI24" s="310">
        <v>978256</v>
      </c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05">
        <f>SUM(E24,H24,K24,N24,Q24,T24,W24,Z24,AA24,AD24,AG24,AJ24,AK24,AM24,AO24,AT24)</f>
        <v>0</v>
      </c>
      <c r="AW24" s="310">
        <f t="shared" si="1"/>
        <v>978256</v>
      </c>
      <c r="AX24" s="552">
        <f t="shared" si="2"/>
        <v>978256</v>
      </c>
      <c r="AY24" s="158"/>
      <c r="AZ24" s="159"/>
      <c r="BA24" s="159"/>
      <c r="BB24" s="158"/>
      <c r="BC24" s="159"/>
      <c r="BD24" s="160"/>
      <c r="BE24" s="158"/>
      <c r="BF24" s="159"/>
      <c r="BG24" s="159"/>
      <c r="BH24" s="158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</row>
    <row r="25" spans="1:60" ht="19.5" customHeight="1">
      <c r="A25" s="152" t="s">
        <v>142</v>
      </c>
      <c r="B25" s="287" t="s">
        <v>53</v>
      </c>
      <c r="C25" s="287" t="s">
        <v>241</v>
      </c>
      <c r="D25" s="287"/>
      <c r="E25" s="302"/>
      <c r="F25" s="302"/>
      <c r="G25" s="302"/>
      <c r="H25" s="302"/>
      <c r="I25" s="302"/>
      <c r="J25" s="302"/>
      <c r="K25" s="302">
        <v>3660000</v>
      </c>
      <c r="L25" s="302">
        <v>2367000</v>
      </c>
      <c r="M25" s="302">
        <v>2295336</v>
      </c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5">
        <f>SUM(E25,H25,K25,N25,Q25,T25,W25,Z25,AA25,AD25,AG25,AJ25,AK25,AM25,AO25,AT25)</f>
        <v>3660000</v>
      </c>
      <c r="AW25" s="301">
        <f t="shared" si="1"/>
        <v>2367000</v>
      </c>
      <c r="AX25" s="551">
        <f t="shared" si="2"/>
        <v>2295336</v>
      </c>
      <c r="AY25" s="82"/>
      <c r="AZ25" s="81"/>
      <c r="BA25" s="81"/>
      <c r="BB25" s="82"/>
      <c r="BC25" s="81"/>
      <c r="BD25" s="81"/>
      <c r="BE25" s="82"/>
      <c r="BF25" s="81"/>
      <c r="BG25" s="81"/>
      <c r="BH25" s="82"/>
    </row>
    <row r="26" spans="1:84" ht="19.5" customHeight="1">
      <c r="A26" s="152" t="s">
        <v>143</v>
      </c>
      <c r="B26" s="287" t="s">
        <v>54</v>
      </c>
      <c r="C26" s="287" t="s">
        <v>241</v>
      </c>
      <c r="D26" s="287"/>
      <c r="E26" s="302"/>
      <c r="F26" s="302"/>
      <c r="G26" s="302"/>
      <c r="H26" s="302"/>
      <c r="I26" s="302"/>
      <c r="J26" s="302"/>
      <c r="K26" s="302">
        <v>2331000</v>
      </c>
      <c r="L26" s="302">
        <v>458196</v>
      </c>
      <c r="M26" s="302">
        <v>458196</v>
      </c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5">
        <f>SUM(E26,H26,K26,N26,Q26,T26,W26,Z26,AA26,AD26,AG26,AJ26,AK26,AM26,AO26,AT26)</f>
        <v>2331000</v>
      </c>
      <c r="AW26" s="452">
        <f t="shared" si="1"/>
        <v>458196</v>
      </c>
      <c r="AX26" s="551">
        <f t="shared" si="2"/>
        <v>458196</v>
      </c>
      <c r="AY26" s="82"/>
      <c r="AZ26" s="81"/>
      <c r="BA26" s="81"/>
      <c r="BB26" s="82"/>
      <c r="BC26" s="81"/>
      <c r="BD26" s="85"/>
      <c r="BE26" s="82"/>
      <c r="BF26" s="81"/>
      <c r="BG26" s="81"/>
      <c r="BH26" s="82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60" ht="19.5" customHeight="1">
      <c r="A27" s="152" t="s">
        <v>144</v>
      </c>
      <c r="B27" s="287" t="s">
        <v>145</v>
      </c>
      <c r="C27" s="287" t="s">
        <v>241</v>
      </c>
      <c r="D27" s="287"/>
      <c r="E27" s="302"/>
      <c r="F27" s="302"/>
      <c r="G27" s="302"/>
      <c r="H27" s="302"/>
      <c r="I27" s="302"/>
      <c r="J27" s="302"/>
      <c r="K27" s="302">
        <v>4000423</v>
      </c>
      <c r="L27" s="302">
        <v>5325508</v>
      </c>
      <c r="M27" s="302">
        <v>5325508</v>
      </c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5">
        <f>SUM(E27,H27,K27,N27,Q27,T27,W27,Z27,AA27,AD27,AG27,AJ27,AK27,AM27,AO27,AT27)</f>
        <v>4000423</v>
      </c>
      <c r="AW27" s="452">
        <f t="shared" si="1"/>
        <v>5325508</v>
      </c>
      <c r="AX27" s="551">
        <f t="shared" si="2"/>
        <v>5325508</v>
      </c>
      <c r="AY27" s="82"/>
      <c r="AZ27" s="81"/>
      <c r="BA27" s="81"/>
      <c r="BB27" s="82"/>
      <c r="BC27" s="81"/>
      <c r="BD27" s="83"/>
      <c r="BE27" s="82"/>
      <c r="BF27" s="81"/>
      <c r="BG27" s="81"/>
      <c r="BH27" s="82"/>
    </row>
    <row r="28" spans="1:60" ht="19.5" customHeight="1">
      <c r="A28" s="278"/>
      <c r="B28" s="294" t="s">
        <v>146</v>
      </c>
      <c r="C28" s="294"/>
      <c r="D28" s="294"/>
      <c r="E28" s="312">
        <f>SUM(E24:E27)</f>
        <v>0</v>
      </c>
      <c r="F28" s="312">
        <f>SUM(F24:F27)</f>
        <v>0</v>
      </c>
      <c r="G28" s="312"/>
      <c r="H28" s="312">
        <f>SUM(H24:H27)</f>
        <v>0</v>
      </c>
      <c r="I28" s="312">
        <f>SUM(I24:I27)</f>
        <v>0</v>
      </c>
      <c r="J28" s="312"/>
      <c r="K28" s="312">
        <f>SUM(K24:K27)</f>
        <v>9991423</v>
      </c>
      <c r="L28" s="312">
        <f>SUM(L24:L27)</f>
        <v>8150704</v>
      </c>
      <c r="M28" s="312">
        <f>SUM(M24:M27)</f>
        <v>8079040</v>
      </c>
      <c r="N28" s="312">
        <f>SUM(N24:N27)</f>
        <v>0</v>
      </c>
      <c r="O28" s="312">
        <f>SUM(O24:O27)</f>
        <v>0</v>
      </c>
      <c r="P28" s="312"/>
      <c r="Q28" s="312">
        <f aca="true" t="shared" si="10" ref="Q28:AB28">SUM(Q24:Q27)</f>
        <v>0</v>
      </c>
      <c r="R28" s="312">
        <f t="shared" si="10"/>
        <v>0</v>
      </c>
      <c r="S28" s="312">
        <f t="shared" si="10"/>
        <v>0</v>
      </c>
      <c r="T28" s="312">
        <f t="shared" si="10"/>
        <v>0</v>
      </c>
      <c r="U28" s="312">
        <f t="shared" si="10"/>
        <v>0</v>
      </c>
      <c r="V28" s="312">
        <f t="shared" si="10"/>
        <v>0</v>
      </c>
      <c r="W28" s="312">
        <f t="shared" si="10"/>
        <v>0</v>
      </c>
      <c r="X28" s="312">
        <f t="shared" si="10"/>
        <v>0</v>
      </c>
      <c r="Y28" s="312">
        <f t="shared" si="10"/>
        <v>0</v>
      </c>
      <c r="Z28" s="312">
        <f t="shared" si="10"/>
        <v>0</v>
      </c>
      <c r="AA28" s="312">
        <f t="shared" si="10"/>
        <v>0</v>
      </c>
      <c r="AB28" s="312">
        <f t="shared" si="10"/>
        <v>0</v>
      </c>
      <c r="AC28" s="312"/>
      <c r="AD28" s="312">
        <f aca="true" t="shared" si="11" ref="AD28:AK28">SUM(AD24:AD27)</f>
        <v>0</v>
      </c>
      <c r="AE28" s="312">
        <f t="shared" si="11"/>
        <v>0</v>
      </c>
      <c r="AF28" s="312">
        <f t="shared" si="11"/>
        <v>0</v>
      </c>
      <c r="AG28" s="312">
        <f t="shared" si="11"/>
        <v>0</v>
      </c>
      <c r="AH28" s="312">
        <f t="shared" si="11"/>
        <v>978256</v>
      </c>
      <c r="AI28" s="312">
        <f t="shared" si="11"/>
        <v>978256</v>
      </c>
      <c r="AJ28" s="312">
        <f t="shared" si="11"/>
        <v>0</v>
      </c>
      <c r="AK28" s="312">
        <f t="shared" si="11"/>
        <v>0</v>
      </c>
      <c r="AL28" s="312"/>
      <c r="AM28" s="312">
        <f>SUM(AM24:AM27)</f>
        <v>0</v>
      </c>
      <c r="AN28" s="312"/>
      <c r="AO28" s="312">
        <f>SUM(AO24:AO27)</f>
        <v>0</v>
      </c>
      <c r="AP28" s="312"/>
      <c r="AQ28" s="312"/>
      <c r="AR28" s="312">
        <f>SUM(AR24:AR27)</f>
        <v>0</v>
      </c>
      <c r="AS28" s="312">
        <f>SUM(AS24:AS27)</f>
        <v>0</v>
      </c>
      <c r="AT28" s="312">
        <f>SUM(AT24:AT27)</f>
        <v>0</v>
      </c>
      <c r="AU28" s="312">
        <f>SUM(AU24:AU27)</f>
        <v>0</v>
      </c>
      <c r="AV28" s="312">
        <f>SUM(AV23:AV27)</f>
        <v>9991423</v>
      </c>
      <c r="AW28" s="453">
        <f t="shared" si="1"/>
        <v>9128960</v>
      </c>
      <c r="AX28" s="377">
        <f t="shared" si="2"/>
        <v>9057296</v>
      </c>
      <c r="AY28" s="82"/>
      <c r="AZ28" s="81"/>
      <c r="BA28" s="81"/>
      <c r="BB28" s="82"/>
      <c r="BC28" s="81"/>
      <c r="BD28" s="83"/>
      <c r="BE28" s="82"/>
      <c r="BF28" s="81"/>
      <c r="BG28" s="81"/>
      <c r="BH28" s="82"/>
    </row>
    <row r="29" spans="1:60" ht="19.5" customHeight="1">
      <c r="A29" s="154" t="s">
        <v>147</v>
      </c>
      <c r="B29" s="121" t="s">
        <v>148</v>
      </c>
      <c r="C29" s="121"/>
      <c r="D29" s="121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5">
        <f>SUM(E29,H29,K29,N29,Q29,T29,W29,Z29,AA29,AD29,AG29,AJ29,AK29,AM29,AO29,AT29)</f>
        <v>0</v>
      </c>
      <c r="AW29" s="452">
        <f t="shared" si="1"/>
        <v>0</v>
      </c>
      <c r="AX29" s="551">
        <f t="shared" si="2"/>
        <v>0</v>
      </c>
      <c r="AY29" s="82"/>
      <c r="AZ29" s="81"/>
      <c r="BA29" s="81"/>
      <c r="BB29" s="82"/>
      <c r="BC29" s="81"/>
      <c r="BD29" s="83"/>
      <c r="BE29" s="82"/>
      <c r="BF29" s="81"/>
      <c r="BG29" s="81"/>
      <c r="BH29" s="82"/>
    </row>
    <row r="30" spans="1:60" ht="19.5" customHeight="1">
      <c r="A30" s="151" t="s">
        <v>149</v>
      </c>
      <c r="B30" s="288" t="s">
        <v>55</v>
      </c>
      <c r="C30" s="286" t="s">
        <v>241</v>
      </c>
      <c r="D30" s="286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5">
        <f>SUM(E30,H30,K30,N30,Q30,T30,W30,Z30,AA30,AD30,AG30,AJ30,AK30,AM30,AO30,AT30)</f>
        <v>0</v>
      </c>
      <c r="AW30" s="452">
        <f t="shared" si="1"/>
        <v>0</v>
      </c>
      <c r="AX30" s="451">
        <f t="shared" si="2"/>
        <v>0</v>
      </c>
      <c r="AY30" s="82"/>
      <c r="AZ30" s="81"/>
      <c r="BA30" s="81"/>
      <c r="BB30" s="82"/>
      <c r="BC30" s="81"/>
      <c r="BD30" s="83"/>
      <c r="BE30" s="82"/>
      <c r="BF30" s="81"/>
      <c r="BG30" s="81"/>
      <c r="BH30" s="82"/>
    </row>
    <row r="31" spans="1:60" ht="19.5" customHeight="1">
      <c r="A31" s="151" t="s">
        <v>345</v>
      </c>
      <c r="B31" s="288" t="s">
        <v>346</v>
      </c>
      <c r="C31" s="286" t="s">
        <v>241</v>
      </c>
      <c r="D31" s="286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5">
        <f>SUM(E31,H31,K31,N31,Q31,T31,W31,Z31,AA31,AD31,AG31,AJ31,AK31,AM31,AO31,AT31)</f>
        <v>0</v>
      </c>
      <c r="AW31" s="452">
        <f t="shared" si="1"/>
        <v>0</v>
      </c>
      <c r="AX31" s="451">
        <f t="shared" si="2"/>
        <v>0</v>
      </c>
      <c r="AY31" s="82"/>
      <c r="AZ31" s="81"/>
      <c r="BA31" s="81"/>
      <c r="BB31" s="82"/>
      <c r="BC31" s="81"/>
      <c r="BD31" s="83"/>
      <c r="BE31" s="82"/>
      <c r="BF31" s="81"/>
      <c r="BG31" s="81"/>
      <c r="BH31" s="82"/>
    </row>
    <row r="32" spans="1:60" ht="19.5" customHeight="1">
      <c r="A32" s="278"/>
      <c r="B32" s="294" t="s">
        <v>150</v>
      </c>
      <c r="C32" s="294"/>
      <c r="D32" s="312">
        <f>SUM(D30:D31)</f>
        <v>0</v>
      </c>
      <c r="E32" s="312">
        <f>SUM(E30:E31)</f>
        <v>0</v>
      </c>
      <c r="F32" s="312">
        <f>SUM(F30:F31)</f>
        <v>0</v>
      </c>
      <c r="G32" s="312"/>
      <c r="H32" s="312">
        <f>SUM(H30:H31)</f>
        <v>0</v>
      </c>
      <c r="I32" s="312">
        <f>SUM(I30:I31)</f>
        <v>0</v>
      </c>
      <c r="J32" s="312"/>
      <c r="K32" s="312">
        <f>SUM(K30:K31)</f>
        <v>0</v>
      </c>
      <c r="L32" s="312">
        <f>SUM(L30:L31)</f>
        <v>0</v>
      </c>
      <c r="M32" s="312"/>
      <c r="N32" s="312">
        <f>SUM(N30:N31)</f>
        <v>0</v>
      </c>
      <c r="O32" s="312">
        <f>SUM(O30:O31)</f>
        <v>0</v>
      </c>
      <c r="P32" s="312"/>
      <c r="Q32" s="312">
        <f aca="true" t="shared" si="12" ref="Q32:AB32">SUM(Q30:Q31)</f>
        <v>0</v>
      </c>
      <c r="R32" s="312">
        <f t="shared" si="12"/>
        <v>0</v>
      </c>
      <c r="S32" s="312">
        <f t="shared" si="12"/>
        <v>0</v>
      </c>
      <c r="T32" s="312">
        <f t="shared" si="12"/>
        <v>0</v>
      </c>
      <c r="U32" s="312">
        <f t="shared" si="12"/>
        <v>0</v>
      </c>
      <c r="V32" s="312">
        <f t="shared" si="12"/>
        <v>0</v>
      </c>
      <c r="W32" s="312">
        <f t="shared" si="12"/>
        <v>0</v>
      </c>
      <c r="X32" s="312">
        <f t="shared" si="12"/>
        <v>0</v>
      </c>
      <c r="Y32" s="312">
        <f t="shared" si="12"/>
        <v>0</v>
      </c>
      <c r="Z32" s="312">
        <f t="shared" si="12"/>
        <v>0</v>
      </c>
      <c r="AA32" s="312">
        <f t="shared" si="12"/>
        <v>0</v>
      </c>
      <c r="AB32" s="312">
        <f t="shared" si="12"/>
        <v>0</v>
      </c>
      <c r="AC32" s="312"/>
      <c r="AD32" s="312">
        <f aca="true" t="shared" si="13" ref="AD32:AK32">SUM(AD30:AD31)</f>
        <v>0</v>
      </c>
      <c r="AE32" s="312">
        <f t="shared" si="13"/>
        <v>0</v>
      </c>
      <c r="AF32" s="312">
        <f t="shared" si="13"/>
        <v>0</v>
      </c>
      <c r="AG32" s="312">
        <f t="shared" si="13"/>
        <v>0</v>
      </c>
      <c r="AH32" s="312">
        <f t="shared" si="13"/>
        <v>0</v>
      </c>
      <c r="AI32" s="312">
        <f t="shared" si="13"/>
        <v>0</v>
      </c>
      <c r="AJ32" s="312">
        <f t="shared" si="13"/>
        <v>0</v>
      </c>
      <c r="AK32" s="312">
        <f t="shared" si="13"/>
        <v>0</v>
      </c>
      <c r="AL32" s="312"/>
      <c r="AM32" s="312">
        <f>SUM(AM30:AM31)</f>
        <v>0</v>
      </c>
      <c r="AN32" s="312"/>
      <c r="AO32" s="312">
        <f>SUM(AO30:AO31)</f>
        <v>0</v>
      </c>
      <c r="AP32" s="312"/>
      <c r="AQ32" s="312"/>
      <c r="AR32" s="312">
        <f>SUM(AR30:AR31)</f>
        <v>0</v>
      </c>
      <c r="AS32" s="312">
        <f>SUM(AS30:AS31)</f>
        <v>0</v>
      </c>
      <c r="AT32" s="312">
        <f>SUM(AT30:AT31)</f>
        <v>0</v>
      </c>
      <c r="AU32" s="312">
        <f>SUM(AU30:AU31)</f>
        <v>0</v>
      </c>
      <c r="AV32" s="312">
        <f>SUM(AV30:AV31)</f>
        <v>0</v>
      </c>
      <c r="AW32" s="453">
        <f t="shared" si="1"/>
        <v>0</v>
      </c>
      <c r="AX32" s="374">
        <f t="shared" si="2"/>
        <v>0</v>
      </c>
      <c r="AY32" s="82"/>
      <c r="AZ32" s="81"/>
      <c r="BA32" s="81"/>
      <c r="BB32" s="82"/>
      <c r="BC32" s="81"/>
      <c r="BD32" s="83"/>
      <c r="BE32" s="82"/>
      <c r="BF32" s="81"/>
      <c r="BG32" s="81"/>
      <c r="BH32" s="82"/>
    </row>
    <row r="33" spans="1:60" ht="19.5" customHeight="1">
      <c r="A33" s="154" t="s">
        <v>151</v>
      </c>
      <c r="B33" s="121" t="s">
        <v>152</v>
      </c>
      <c r="C33" s="121"/>
      <c r="D33" s="121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5">
        <f>SUM(E33,H33,K33,N33,Q33,T33,W33,Z33,AA33,AD33,AG33,AJ33,AK33,AM33,AO33,AT33)</f>
        <v>0</v>
      </c>
      <c r="AW33" s="452">
        <f t="shared" si="1"/>
        <v>0</v>
      </c>
      <c r="AX33" s="451">
        <f t="shared" si="2"/>
        <v>0</v>
      </c>
      <c r="AY33" s="82"/>
      <c r="AZ33" s="81"/>
      <c r="BA33" s="81"/>
      <c r="BB33" s="82"/>
      <c r="BC33" s="81"/>
      <c r="BD33" s="83"/>
      <c r="BE33" s="82"/>
      <c r="BF33" s="81"/>
      <c r="BG33" s="81"/>
      <c r="BH33" s="82"/>
    </row>
    <row r="34" spans="1:60" ht="19.5" customHeight="1">
      <c r="A34" s="151" t="s">
        <v>157</v>
      </c>
      <c r="B34" s="288" t="s">
        <v>158</v>
      </c>
      <c r="C34" s="287" t="s">
        <v>241</v>
      </c>
      <c r="D34" s="287"/>
      <c r="E34" s="302">
        <v>2040000</v>
      </c>
      <c r="F34" s="302">
        <v>2040000</v>
      </c>
      <c r="G34" s="302">
        <v>1981286</v>
      </c>
      <c r="H34" s="302">
        <v>558000</v>
      </c>
      <c r="I34" s="302">
        <v>558000</v>
      </c>
      <c r="J34" s="302">
        <v>541444</v>
      </c>
      <c r="K34" s="302">
        <v>1976000</v>
      </c>
      <c r="L34" s="302">
        <v>2063722</v>
      </c>
      <c r="M34" s="302">
        <v>2063722</v>
      </c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305">
        <f>SUM(E34,H34,K34,N34,Q34,T34,W34,Z34,AA34,AD34,AG34,AJ34,AK34,AM34,AO34,AT34)</f>
        <v>4574000</v>
      </c>
      <c r="AW34" s="452">
        <f t="shared" si="1"/>
        <v>4661722</v>
      </c>
      <c r="AX34" s="551">
        <f t="shared" si="2"/>
        <v>4586452</v>
      </c>
      <c r="AY34" s="82"/>
      <c r="AZ34" s="81"/>
      <c r="BA34" s="81"/>
      <c r="BB34" s="82"/>
      <c r="BC34" s="81"/>
      <c r="BD34" s="83"/>
      <c r="BE34" s="82"/>
      <c r="BF34" s="81"/>
      <c r="BG34" s="81"/>
      <c r="BH34" s="82"/>
    </row>
    <row r="35" spans="1:60" ht="19.5" customHeight="1">
      <c r="A35" s="151"/>
      <c r="B35" s="288" t="s">
        <v>589</v>
      </c>
      <c r="C35" s="287"/>
      <c r="D35" s="287"/>
      <c r="E35" s="302"/>
      <c r="F35" s="302"/>
      <c r="G35" s="302"/>
      <c r="H35" s="302"/>
      <c r="I35" s="302"/>
      <c r="J35" s="302"/>
      <c r="K35" s="302"/>
      <c r="L35" s="302">
        <v>150112</v>
      </c>
      <c r="M35" s="302">
        <v>150000</v>
      </c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5"/>
      <c r="AW35" s="452"/>
      <c r="AX35" s="551">
        <f t="shared" si="2"/>
        <v>150000</v>
      </c>
      <c r="AY35" s="82"/>
      <c r="AZ35" s="81"/>
      <c r="BA35" s="81"/>
      <c r="BB35" s="82"/>
      <c r="BC35" s="81"/>
      <c r="BD35" s="83"/>
      <c r="BE35" s="82"/>
      <c r="BF35" s="81"/>
      <c r="BG35" s="81"/>
      <c r="BH35" s="82"/>
    </row>
    <row r="36" spans="1:60" s="163" customFormat="1" ht="19.5" customHeight="1">
      <c r="A36" s="278"/>
      <c r="B36" s="290" t="s">
        <v>153</v>
      </c>
      <c r="C36" s="290"/>
      <c r="D36" s="290"/>
      <c r="E36" s="308">
        <f aca="true" t="shared" si="14" ref="E36:K36">SUM(E34:E34)</f>
        <v>2040000</v>
      </c>
      <c r="F36" s="308">
        <f t="shared" si="14"/>
        <v>2040000</v>
      </c>
      <c r="G36" s="308">
        <f t="shared" si="14"/>
        <v>1981286</v>
      </c>
      <c r="H36" s="308">
        <f t="shared" si="14"/>
        <v>558000</v>
      </c>
      <c r="I36" s="308">
        <f t="shared" si="14"/>
        <v>558000</v>
      </c>
      <c r="J36" s="308">
        <f t="shared" si="14"/>
        <v>541444</v>
      </c>
      <c r="K36" s="308">
        <f t="shared" si="14"/>
        <v>1976000</v>
      </c>
      <c r="L36" s="308">
        <f>SUM(L34:L35)</f>
        <v>2213834</v>
      </c>
      <c r="M36" s="308">
        <f>SUM(M34:M35)</f>
        <v>2213722</v>
      </c>
      <c r="N36" s="308">
        <f>SUM(N34:N34)</f>
        <v>0</v>
      </c>
      <c r="O36" s="308">
        <f>SUM(O34:O34)</f>
        <v>0</v>
      </c>
      <c r="P36" s="308"/>
      <c r="Q36" s="308">
        <f aca="true" t="shared" si="15" ref="Q36:AB36">SUM(Q34:Q34)</f>
        <v>0</v>
      </c>
      <c r="R36" s="308">
        <f t="shared" si="15"/>
        <v>0</v>
      </c>
      <c r="S36" s="308">
        <f t="shared" si="15"/>
        <v>0</v>
      </c>
      <c r="T36" s="308">
        <f t="shared" si="15"/>
        <v>0</v>
      </c>
      <c r="U36" s="308">
        <f t="shared" si="15"/>
        <v>0</v>
      </c>
      <c r="V36" s="308">
        <f t="shared" si="15"/>
        <v>0</v>
      </c>
      <c r="W36" s="308">
        <f t="shared" si="15"/>
        <v>0</v>
      </c>
      <c r="X36" s="308">
        <f t="shared" si="15"/>
        <v>0</v>
      </c>
      <c r="Y36" s="308">
        <f t="shared" si="15"/>
        <v>0</v>
      </c>
      <c r="Z36" s="308">
        <f t="shared" si="15"/>
        <v>0</v>
      </c>
      <c r="AA36" s="308">
        <f t="shared" si="15"/>
        <v>0</v>
      </c>
      <c r="AB36" s="308">
        <f t="shared" si="15"/>
        <v>0</v>
      </c>
      <c r="AC36" s="308"/>
      <c r="AD36" s="308">
        <f aca="true" t="shared" si="16" ref="AD36:AK36">SUM(AD34:AD34)</f>
        <v>0</v>
      </c>
      <c r="AE36" s="308">
        <f t="shared" si="16"/>
        <v>0</v>
      </c>
      <c r="AF36" s="308">
        <f t="shared" si="16"/>
        <v>0</v>
      </c>
      <c r="AG36" s="308">
        <f t="shared" si="16"/>
        <v>0</v>
      </c>
      <c r="AH36" s="308">
        <f t="shared" si="16"/>
        <v>0</v>
      </c>
      <c r="AI36" s="308">
        <f t="shared" si="16"/>
        <v>0</v>
      </c>
      <c r="AJ36" s="308">
        <f t="shared" si="16"/>
        <v>0</v>
      </c>
      <c r="AK36" s="308">
        <f t="shared" si="16"/>
        <v>0</v>
      </c>
      <c r="AL36" s="308"/>
      <c r="AM36" s="308">
        <f>SUM(AM34:AM34)</f>
        <v>0</v>
      </c>
      <c r="AN36" s="308"/>
      <c r="AO36" s="308">
        <f>SUM(AO34:AO34)</f>
        <v>0</v>
      </c>
      <c r="AP36" s="308"/>
      <c r="AQ36" s="308"/>
      <c r="AR36" s="308">
        <f>SUM(AR34:AR34)</f>
        <v>0</v>
      </c>
      <c r="AS36" s="308">
        <f>SUM(AS34:AS34)</f>
        <v>0</v>
      </c>
      <c r="AT36" s="308">
        <f>SUM(AT34:AT34)</f>
        <v>0</v>
      </c>
      <c r="AU36" s="308">
        <f>SUM(AU34:AU34)</f>
        <v>0</v>
      </c>
      <c r="AV36" s="308">
        <f>SUM(AV33:AV34)</f>
        <v>4574000</v>
      </c>
      <c r="AW36" s="528">
        <f aca="true" t="shared" si="17" ref="AW36:AW57">F36+I36+L36+O36+R36+U36+X36+AB36+AE36+AH36+AR36</f>
        <v>4811834</v>
      </c>
      <c r="AX36" s="554">
        <f t="shared" si="2"/>
        <v>4736452</v>
      </c>
      <c r="AY36" s="82"/>
      <c r="AZ36" s="84"/>
      <c r="BA36" s="84"/>
      <c r="BB36" s="82"/>
      <c r="BC36" s="85"/>
      <c r="BD36" s="85"/>
      <c r="BE36" s="82"/>
      <c r="BF36" s="88"/>
      <c r="BG36" s="88"/>
      <c r="BH36" s="82"/>
    </row>
    <row r="37" spans="1:60" ht="19.5" customHeight="1">
      <c r="A37" s="154" t="s">
        <v>16</v>
      </c>
      <c r="B37" s="121" t="s">
        <v>154</v>
      </c>
      <c r="C37" s="121"/>
      <c r="D37" s="121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5">
        <f>SUM(E37,H37,K37,N37,Q37,T37,W37,Z37,AA37,AD37,AG37,AJ37,AK37,AM37,AO37,AT37)</f>
        <v>0</v>
      </c>
      <c r="AW37" s="452">
        <f t="shared" si="17"/>
        <v>0</v>
      </c>
      <c r="AX37" s="551">
        <f t="shared" si="2"/>
        <v>0</v>
      </c>
      <c r="AY37" s="82"/>
      <c r="AZ37" s="81"/>
      <c r="BA37" s="81"/>
      <c r="BB37" s="82"/>
      <c r="BC37" s="81"/>
      <c r="BD37" s="83"/>
      <c r="BE37" s="82"/>
      <c r="BF37" s="81"/>
      <c r="BG37" s="81"/>
      <c r="BH37" s="82"/>
    </row>
    <row r="38" spans="1:60" ht="19.5" customHeight="1">
      <c r="A38" s="152" t="s">
        <v>217</v>
      </c>
      <c r="B38" s="119" t="s">
        <v>377</v>
      </c>
      <c r="C38" s="119" t="s">
        <v>241</v>
      </c>
      <c r="D38" s="119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5">
        <f>SUM(E38,H38,K38,N38,Q38,T38,W38,Z38,AA38,AD38,AG38,AJ38,AK38,AM38,AO38,AT38)</f>
        <v>0</v>
      </c>
      <c r="AW38" s="452">
        <f t="shared" si="17"/>
        <v>0</v>
      </c>
      <c r="AX38" s="551">
        <f t="shared" si="2"/>
        <v>0</v>
      </c>
      <c r="AY38" s="82"/>
      <c r="AZ38" s="81"/>
      <c r="BA38" s="81"/>
      <c r="BB38" s="82"/>
      <c r="BC38" s="81"/>
      <c r="BD38" s="83"/>
      <c r="BE38" s="82"/>
      <c r="BF38" s="81"/>
      <c r="BG38" s="81"/>
      <c r="BH38" s="82"/>
    </row>
    <row r="39" spans="1:60" ht="19.5" customHeight="1">
      <c r="A39" s="152" t="s">
        <v>541</v>
      </c>
      <c r="B39" s="286" t="s">
        <v>542</v>
      </c>
      <c r="C39" s="119"/>
      <c r="D39" s="119"/>
      <c r="E39" s="302"/>
      <c r="F39" s="302"/>
      <c r="G39" s="302"/>
      <c r="H39" s="302"/>
      <c r="I39" s="302"/>
      <c r="J39" s="302"/>
      <c r="K39" s="302"/>
      <c r="L39" s="302">
        <v>343470</v>
      </c>
      <c r="M39" s="302">
        <v>340162</v>
      </c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5"/>
      <c r="AW39" s="452">
        <f t="shared" si="17"/>
        <v>343470</v>
      </c>
      <c r="AX39" s="551">
        <f t="shared" si="2"/>
        <v>340162</v>
      </c>
      <c r="AY39" s="82"/>
      <c r="AZ39" s="81"/>
      <c r="BA39" s="81"/>
      <c r="BB39" s="82"/>
      <c r="BC39" s="81"/>
      <c r="BD39" s="83"/>
      <c r="BE39" s="82"/>
      <c r="BF39" s="81"/>
      <c r="BG39" s="81"/>
      <c r="BH39" s="82"/>
    </row>
    <row r="40" spans="1:60" ht="19.5" customHeight="1">
      <c r="A40" s="152" t="s">
        <v>380</v>
      </c>
      <c r="B40" s="286" t="s">
        <v>352</v>
      </c>
      <c r="C40" s="119" t="s">
        <v>241</v>
      </c>
      <c r="D40" s="119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5">
        <f aca="true" t="shared" si="18" ref="AV40:AV46">SUM(E40,H40,K40,N40,Q40,T40,W40,Z40,AA40,AD40,AG40,AJ40,AK40,AM40,AO40,AT40)</f>
        <v>0</v>
      </c>
      <c r="AW40" s="452">
        <f t="shared" si="17"/>
        <v>0</v>
      </c>
      <c r="AX40" s="551">
        <f t="shared" si="2"/>
        <v>0</v>
      </c>
      <c r="AY40" s="82"/>
      <c r="AZ40" s="81"/>
      <c r="BA40" s="81"/>
      <c r="BB40" s="82"/>
      <c r="BC40" s="81"/>
      <c r="BD40" s="83"/>
      <c r="BE40" s="82"/>
      <c r="BF40" s="81"/>
      <c r="BG40" s="81"/>
      <c r="BH40" s="82"/>
    </row>
    <row r="41" spans="1:60" ht="19.5" customHeight="1">
      <c r="A41" s="152" t="s">
        <v>218</v>
      </c>
      <c r="B41" s="119" t="s">
        <v>378</v>
      </c>
      <c r="C41" s="119" t="s">
        <v>241</v>
      </c>
      <c r="D41" s="119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5">
        <f t="shared" si="18"/>
        <v>0</v>
      </c>
      <c r="AW41" s="452">
        <f t="shared" si="17"/>
        <v>0</v>
      </c>
      <c r="AX41" s="551">
        <f t="shared" si="2"/>
        <v>0</v>
      </c>
      <c r="AY41" s="82"/>
      <c r="AZ41" s="81"/>
      <c r="BA41" s="81"/>
      <c r="BB41" s="82"/>
      <c r="BC41" s="81"/>
      <c r="BD41" s="83"/>
      <c r="BE41" s="82"/>
      <c r="BF41" s="81"/>
      <c r="BG41" s="81"/>
      <c r="BH41" s="82"/>
    </row>
    <row r="42" spans="1:60" ht="19.5" customHeight="1">
      <c r="A42" s="152" t="s">
        <v>219</v>
      </c>
      <c r="B42" s="119" t="s">
        <v>220</v>
      </c>
      <c r="C42" s="119" t="s">
        <v>241</v>
      </c>
      <c r="D42" s="119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5">
        <f t="shared" si="18"/>
        <v>0</v>
      </c>
      <c r="AW42" s="452">
        <f t="shared" si="17"/>
        <v>0</v>
      </c>
      <c r="AX42" s="551">
        <f t="shared" si="2"/>
        <v>0</v>
      </c>
      <c r="AY42" s="82"/>
      <c r="AZ42" s="81"/>
      <c r="BA42" s="81"/>
      <c r="BB42" s="82"/>
      <c r="BC42" s="81"/>
      <c r="BD42" s="83"/>
      <c r="BE42" s="82"/>
      <c r="BF42" s="81"/>
      <c r="BG42" s="81"/>
      <c r="BH42" s="82"/>
    </row>
    <row r="43" spans="1:60" ht="19.5" customHeight="1">
      <c r="A43" s="152" t="s">
        <v>221</v>
      </c>
      <c r="B43" s="119" t="s">
        <v>379</v>
      </c>
      <c r="C43" s="119" t="s">
        <v>241</v>
      </c>
      <c r="D43" s="119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>
        <v>0</v>
      </c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5">
        <f t="shared" si="18"/>
        <v>0</v>
      </c>
      <c r="AW43" s="452">
        <f t="shared" si="17"/>
        <v>0</v>
      </c>
      <c r="AX43" s="551">
        <f t="shared" si="2"/>
        <v>0</v>
      </c>
      <c r="AY43" s="82"/>
      <c r="AZ43" s="81"/>
      <c r="BA43" s="81"/>
      <c r="BB43" s="82"/>
      <c r="BC43" s="81"/>
      <c r="BD43" s="83"/>
      <c r="BE43" s="82"/>
      <c r="BF43" s="81"/>
      <c r="BG43" s="81"/>
      <c r="BH43" s="82"/>
    </row>
    <row r="44" spans="1:60" ht="19.5" customHeight="1">
      <c r="A44" s="90">
        <v>107051</v>
      </c>
      <c r="B44" s="287" t="s">
        <v>56</v>
      </c>
      <c r="C44" s="287" t="s">
        <v>241</v>
      </c>
      <c r="D44" s="287"/>
      <c r="E44" s="302"/>
      <c r="F44" s="302"/>
      <c r="G44" s="302"/>
      <c r="H44" s="302"/>
      <c r="I44" s="302"/>
      <c r="J44" s="302"/>
      <c r="K44" s="302">
        <v>4000000</v>
      </c>
      <c r="L44" s="302">
        <v>5036925</v>
      </c>
      <c r="M44" s="302">
        <v>5036925</v>
      </c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5">
        <f t="shared" si="18"/>
        <v>4000000</v>
      </c>
      <c r="AW44" s="452">
        <f t="shared" si="17"/>
        <v>5036925</v>
      </c>
      <c r="AX44" s="451">
        <f t="shared" si="2"/>
        <v>5036925</v>
      </c>
      <c r="AY44" s="82"/>
      <c r="AZ44" s="81"/>
      <c r="BA44" s="81"/>
      <c r="BB44" s="82"/>
      <c r="BC44" s="81"/>
      <c r="BD44" s="83"/>
      <c r="BE44" s="82"/>
      <c r="BF44" s="82"/>
      <c r="BG44" s="82"/>
      <c r="BH44" s="82"/>
    </row>
    <row r="45" spans="1:60" ht="19.5" customHeight="1">
      <c r="A45" s="151" t="s">
        <v>381</v>
      </c>
      <c r="B45" s="286" t="s">
        <v>353</v>
      </c>
      <c r="C45" s="295" t="s">
        <v>241</v>
      </c>
      <c r="D45" s="295"/>
      <c r="E45" s="313"/>
      <c r="F45" s="313"/>
      <c r="G45" s="313"/>
      <c r="H45" s="313"/>
      <c r="I45" s="313"/>
      <c r="J45" s="313"/>
      <c r="K45" s="313"/>
      <c r="L45" s="313">
        <v>383550</v>
      </c>
      <c r="M45" s="313">
        <v>383550</v>
      </c>
      <c r="N45" s="313"/>
      <c r="O45" s="313"/>
      <c r="P45" s="313"/>
      <c r="Q45" s="313"/>
      <c r="R45" s="313"/>
      <c r="S45" s="313"/>
      <c r="T45" s="313">
        <v>620000</v>
      </c>
      <c r="U45" s="313">
        <v>383550</v>
      </c>
      <c r="V45" s="313">
        <v>0</v>
      </c>
      <c r="W45" s="313"/>
      <c r="X45" s="313">
        <v>258886</v>
      </c>
      <c r="Y45" s="313">
        <v>254960</v>
      </c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05">
        <f t="shared" si="18"/>
        <v>620000</v>
      </c>
      <c r="AW45" s="452">
        <f t="shared" si="17"/>
        <v>1025986</v>
      </c>
      <c r="AX45" s="451">
        <f t="shared" si="2"/>
        <v>638510</v>
      </c>
      <c r="AY45" s="82"/>
      <c r="AZ45" s="81"/>
      <c r="BA45" s="81"/>
      <c r="BB45" s="82"/>
      <c r="BC45" s="81"/>
      <c r="BD45" s="83"/>
      <c r="BE45" s="82"/>
      <c r="BF45" s="82"/>
      <c r="BG45" s="82"/>
      <c r="BH45" s="82"/>
    </row>
    <row r="46" spans="1:60" s="162" customFormat="1" ht="19.5" customHeight="1">
      <c r="A46" s="285">
        <v>107060</v>
      </c>
      <c r="B46" s="288" t="s">
        <v>382</v>
      </c>
      <c r="C46" s="296" t="s">
        <v>241</v>
      </c>
      <c r="D46" s="296"/>
      <c r="E46" s="314"/>
      <c r="F46" s="314"/>
      <c r="G46" s="314"/>
      <c r="H46" s="314"/>
      <c r="I46" s="314"/>
      <c r="J46" s="314"/>
      <c r="K46" s="314"/>
      <c r="L46" s="314">
        <v>145479</v>
      </c>
      <c r="M46" s="314">
        <v>145479</v>
      </c>
      <c r="N46" s="314">
        <v>4584000</v>
      </c>
      <c r="O46" s="314">
        <v>6190341</v>
      </c>
      <c r="P46" s="314">
        <v>6190341</v>
      </c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4"/>
      <c r="AM46" s="314"/>
      <c r="AN46" s="314"/>
      <c r="AO46" s="314"/>
      <c r="AP46" s="314"/>
      <c r="AQ46" s="314"/>
      <c r="AR46" s="314"/>
      <c r="AS46" s="314"/>
      <c r="AT46" s="314"/>
      <c r="AU46" s="314"/>
      <c r="AV46" s="305">
        <f t="shared" si="18"/>
        <v>4584000</v>
      </c>
      <c r="AW46" s="310">
        <f t="shared" si="17"/>
        <v>6335820</v>
      </c>
      <c r="AX46" s="549">
        <f t="shared" si="2"/>
        <v>6335820</v>
      </c>
      <c r="AY46" s="158"/>
      <c r="AZ46" s="159"/>
      <c r="BA46" s="159"/>
      <c r="BB46" s="158"/>
      <c r="BC46" s="159"/>
      <c r="BD46" s="220"/>
      <c r="BE46" s="158"/>
      <c r="BF46" s="159"/>
      <c r="BG46" s="159"/>
      <c r="BH46" s="158"/>
    </row>
    <row r="47" spans="1:60" ht="19.5" customHeight="1">
      <c r="A47" s="91"/>
      <c r="B47" s="294" t="s">
        <v>155</v>
      </c>
      <c r="C47" s="294"/>
      <c r="D47" s="312">
        <f>SUM(D38:D46)</f>
        <v>0</v>
      </c>
      <c r="E47" s="312">
        <f>SUM(E38:E46)</f>
        <v>0</v>
      </c>
      <c r="F47" s="312">
        <f>SUM(F38:F46)</f>
        <v>0</v>
      </c>
      <c r="G47" s="312"/>
      <c r="H47" s="312">
        <f>SUM(H38:H46)</f>
        <v>0</v>
      </c>
      <c r="I47" s="312">
        <f>SUM(I38:I46)</f>
        <v>0</v>
      </c>
      <c r="J47" s="312"/>
      <c r="K47" s="312">
        <f aca="true" t="shared" si="19" ref="K47:AB47">SUM(K38:K46)</f>
        <v>4000000</v>
      </c>
      <c r="L47" s="312">
        <f>SUM(L38:L46)</f>
        <v>5909424</v>
      </c>
      <c r="M47" s="312">
        <f t="shared" si="19"/>
        <v>5906116</v>
      </c>
      <c r="N47" s="312">
        <f t="shared" si="19"/>
        <v>4584000</v>
      </c>
      <c r="O47" s="312">
        <f t="shared" si="19"/>
        <v>6190341</v>
      </c>
      <c r="P47" s="312">
        <f t="shared" si="19"/>
        <v>6190341</v>
      </c>
      <c r="Q47" s="312">
        <f t="shared" si="19"/>
        <v>0</v>
      </c>
      <c r="R47" s="312">
        <f t="shared" si="19"/>
        <v>0</v>
      </c>
      <c r="S47" s="312">
        <f t="shared" si="19"/>
        <v>0</v>
      </c>
      <c r="T47" s="312">
        <f t="shared" si="19"/>
        <v>620000</v>
      </c>
      <c r="U47" s="312">
        <f t="shared" si="19"/>
        <v>383550</v>
      </c>
      <c r="V47" s="312">
        <f t="shared" si="19"/>
        <v>0</v>
      </c>
      <c r="W47" s="312">
        <f t="shared" si="19"/>
        <v>0</v>
      </c>
      <c r="X47" s="312">
        <f t="shared" si="19"/>
        <v>258886</v>
      </c>
      <c r="Y47" s="312">
        <f t="shared" si="19"/>
        <v>254960</v>
      </c>
      <c r="Z47" s="312">
        <f t="shared" si="19"/>
        <v>0</v>
      </c>
      <c r="AA47" s="312">
        <f t="shared" si="19"/>
        <v>0</v>
      </c>
      <c r="AB47" s="312">
        <f t="shared" si="19"/>
        <v>0</v>
      </c>
      <c r="AC47" s="312"/>
      <c r="AD47" s="312">
        <f aca="true" t="shared" si="20" ref="AD47:AK47">SUM(AD38:AD46)</f>
        <v>0</v>
      </c>
      <c r="AE47" s="312">
        <f t="shared" si="20"/>
        <v>0</v>
      </c>
      <c r="AF47" s="312">
        <f t="shared" si="20"/>
        <v>0</v>
      </c>
      <c r="AG47" s="312">
        <f t="shared" si="20"/>
        <v>0</v>
      </c>
      <c r="AH47" s="312">
        <f t="shared" si="20"/>
        <v>0</v>
      </c>
      <c r="AI47" s="312">
        <f t="shared" si="20"/>
        <v>0</v>
      </c>
      <c r="AJ47" s="312">
        <f t="shared" si="20"/>
        <v>0</v>
      </c>
      <c r="AK47" s="312">
        <f t="shared" si="20"/>
        <v>0</v>
      </c>
      <c r="AL47" s="312"/>
      <c r="AM47" s="312">
        <f>SUM(AM38:AM46)</f>
        <v>0</v>
      </c>
      <c r="AN47" s="312"/>
      <c r="AO47" s="312">
        <f>SUM(AO38:AO46)</f>
        <v>0</v>
      </c>
      <c r="AP47" s="312"/>
      <c r="AQ47" s="312"/>
      <c r="AR47" s="312">
        <f>SUM(AR38:AR46)</f>
        <v>0</v>
      </c>
      <c r="AS47" s="312">
        <f>SUM(AS38:AS46)</f>
        <v>0</v>
      </c>
      <c r="AT47" s="312">
        <f>SUM(AT38:AT46)</f>
        <v>0</v>
      </c>
      <c r="AU47" s="312">
        <f>SUM(AU38:AU46)</f>
        <v>0</v>
      </c>
      <c r="AV47" s="312">
        <f>SUM(AV38:AV46)</f>
        <v>9204000</v>
      </c>
      <c r="AW47" s="453">
        <f t="shared" si="17"/>
        <v>12742201</v>
      </c>
      <c r="AX47" s="374">
        <f t="shared" si="2"/>
        <v>12351417</v>
      </c>
      <c r="AY47" s="82"/>
      <c r="AZ47" s="81"/>
      <c r="BA47" s="81"/>
      <c r="BB47" s="82"/>
      <c r="BC47" s="81"/>
      <c r="BD47" s="83"/>
      <c r="BE47" s="82"/>
      <c r="BF47" s="81"/>
      <c r="BG47" s="81"/>
      <c r="BH47" s="82"/>
    </row>
    <row r="48" spans="1:60" s="162" customFormat="1" ht="19.5" customHeight="1">
      <c r="A48" s="258" t="s">
        <v>166</v>
      </c>
      <c r="B48" s="290" t="s">
        <v>167</v>
      </c>
      <c r="C48" s="297"/>
      <c r="D48" s="297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/>
      <c r="AO48" s="312"/>
      <c r="AP48" s="312"/>
      <c r="AQ48" s="312"/>
      <c r="AR48" s="312"/>
      <c r="AS48" s="312"/>
      <c r="AT48" s="312"/>
      <c r="AU48" s="312"/>
      <c r="AV48" s="312">
        <f>SUM(E48,H48,K48,N48,Q48,T48,W48,Z48,AA48,AD48,AG48,AJ48,AK48,AM48,AO48,AT48)</f>
        <v>0</v>
      </c>
      <c r="AW48" s="528">
        <f t="shared" si="17"/>
        <v>0</v>
      </c>
      <c r="AX48" s="377">
        <f t="shared" si="2"/>
        <v>0</v>
      </c>
      <c r="AY48" s="157"/>
      <c r="AZ48" s="159"/>
      <c r="BA48" s="159"/>
      <c r="BB48" s="159"/>
      <c r="BC48" s="159"/>
      <c r="BD48" s="159"/>
      <c r="BE48" s="159"/>
      <c r="BF48" s="159"/>
      <c r="BG48" s="159"/>
      <c r="BH48" s="159"/>
    </row>
    <row r="49" spans="1:60" s="162" customFormat="1" ht="19.5" customHeight="1">
      <c r="A49" s="282"/>
      <c r="B49" s="298" t="s">
        <v>64</v>
      </c>
      <c r="C49" s="298"/>
      <c r="D49" s="315">
        <f aca="true" t="shared" si="21" ref="D49:AB49">SUM(D12,D18,D22,D28,D32,D36,D47,D48)</f>
        <v>0</v>
      </c>
      <c r="E49" s="315">
        <f t="shared" si="21"/>
        <v>5335000</v>
      </c>
      <c r="F49" s="315">
        <f t="shared" si="21"/>
        <v>13100721</v>
      </c>
      <c r="G49" s="315">
        <f t="shared" si="21"/>
        <v>12497338</v>
      </c>
      <c r="H49" s="315">
        <f t="shared" si="21"/>
        <v>1260000</v>
      </c>
      <c r="I49" s="315">
        <f t="shared" si="21"/>
        <v>2333728</v>
      </c>
      <c r="J49" s="315">
        <f t="shared" si="21"/>
        <v>2333728</v>
      </c>
      <c r="K49" s="315">
        <f t="shared" si="21"/>
        <v>20707423</v>
      </c>
      <c r="L49" s="315">
        <f>SUM(L12,L18,L22,L28,L32,L36,L47,L48)</f>
        <v>30626532</v>
      </c>
      <c r="M49" s="315">
        <f t="shared" si="21"/>
        <v>30530082</v>
      </c>
      <c r="N49" s="315">
        <f t="shared" si="21"/>
        <v>4584000</v>
      </c>
      <c r="O49" s="315">
        <f t="shared" si="21"/>
        <v>6190341</v>
      </c>
      <c r="P49" s="315">
        <f t="shared" si="21"/>
        <v>6190341</v>
      </c>
      <c r="Q49" s="315">
        <f t="shared" si="21"/>
        <v>0</v>
      </c>
      <c r="R49" s="315">
        <f t="shared" si="21"/>
        <v>1721587</v>
      </c>
      <c r="S49" s="315">
        <f t="shared" si="21"/>
        <v>1721587</v>
      </c>
      <c r="T49" s="315">
        <f t="shared" si="21"/>
        <v>2638000</v>
      </c>
      <c r="U49" s="315">
        <f t="shared" si="21"/>
        <v>2379114</v>
      </c>
      <c r="V49" s="315">
        <f t="shared" si="21"/>
        <v>2258328</v>
      </c>
      <c r="W49" s="315">
        <f t="shared" si="21"/>
        <v>0</v>
      </c>
      <c r="X49" s="315">
        <f t="shared" si="21"/>
        <v>458886</v>
      </c>
      <c r="Y49" s="315">
        <f t="shared" si="21"/>
        <v>454960</v>
      </c>
      <c r="Z49" s="315">
        <f t="shared" si="21"/>
        <v>0</v>
      </c>
      <c r="AA49" s="315">
        <f t="shared" si="21"/>
        <v>0</v>
      </c>
      <c r="AB49" s="315">
        <f t="shared" si="21"/>
        <v>7566659</v>
      </c>
      <c r="AC49" s="315">
        <v>0</v>
      </c>
      <c r="AD49" s="315">
        <f aca="true" t="shared" si="22" ref="AD49:AK49">SUM(AD12,AD18,AD22,AD28,AD32,AD36,AD47,AD48)</f>
        <v>35000000</v>
      </c>
      <c r="AE49" s="315">
        <f t="shared" si="22"/>
        <v>1908708</v>
      </c>
      <c r="AF49" s="315">
        <f t="shared" si="22"/>
        <v>1908708</v>
      </c>
      <c r="AG49" s="315">
        <f t="shared" si="22"/>
        <v>2000000</v>
      </c>
      <c r="AH49" s="315">
        <f t="shared" si="22"/>
        <v>31921161</v>
      </c>
      <c r="AI49" s="315">
        <f t="shared" si="22"/>
        <v>31913078</v>
      </c>
      <c r="AJ49" s="315">
        <f t="shared" si="22"/>
        <v>0</v>
      </c>
      <c r="AK49" s="315">
        <f t="shared" si="22"/>
        <v>0</v>
      </c>
      <c r="AL49" s="315"/>
      <c r="AM49" s="315">
        <f>SUM(AM12,AM18,AM22,AM28,AM32,AM36,AM47,AM48)</f>
        <v>0</v>
      </c>
      <c r="AN49" s="315"/>
      <c r="AO49" s="315">
        <f>SUM(AO12,AO18,AO22,AO28,AO32,AO36,AO47,AO48)</f>
        <v>0</v>
      </c>
      <c r="AP49" s="315"/>
      <c r="AQ49" s="315"/>
      <c r="AR49" s="315">
        <f>SUM(AR12,AR18,AR22,AR28,AR32,AR36,AR47,AR48)</f>
        <v>1585000</v>
      </c>
      <c r="AS49" s="315">
        <f>SUM(AS12,AS18,AS22,AS28,AS32,AS36,AS47,AS48)</f>
        <v>1585000</v>
      </c>
      <c r="AT49" s="315">
        <f>SUM(AT12,AT18,AT22,AT28,AT32,AT36,AT47,AT48)</f>
        <v>1584903</v>
      </c>
      <c r="AU49" s="315">
        <f>SUM(AU12,AU18,AU22,AU28,AU32,AU36,AU47,AU48)</f>
        <v>0</v>
      </c>
      <c r="AV49" s="315">
        <f>SUM(AV12,AV18,AV22,AV28,AV32,AV36,AV47,AV48)</f>
        <v>73109326</v>
      </c>
      <c r="AW49" s="529">
        <f t="shared" si="17"/>
        <v>99792437</v>
      </c>
      <c r="AX49" s="555">
        <f t="shared" si="2"/>
        <v>91393150</v>
      </c>
      <c r="AY49" s="157"/>
      <c r="AZ49" s="159"/>
      <c r="BA49" s="159"/>
      <c r="BB49" s="159"/>
      <c r="BC49" s="159"/>
      <c r="BD49" s="159"/>
      <c r="BE49" s="159"/>
      <c r="BF49" s="159"/>
      <c r="BG49" s="159"/>
      <c r="BH49" s="159"/>
    </row>
    <row r="50" spans="1:60" ht="19.5" customHeight="1">
      <c r="A50" s="72"/>
      <c r="B50" s="820" t="s">
        <v>466</v>
      </c>
      <c r="C50" s="821"/>
      <c r="D50" s="821"/>
      <c r="E50" s="822"/>
      <c r="F50" s="365"/>
      <c r="G50" s="365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305"/>
      <c r="AL50" s="305"/>
      <c r="AM50" s="305"/>
      <c r="AN50" s="305"/>
      <c r="AO50" s="305"/>
      <c r="AP50" s="305"/>
      <c r="AQ50" s="305"/>
      <c r="AR50" s="305"/>
      <c r="AS50" s="305"/>
      <c r="AT50" s="305"/>
      <c r="AU50" s="305"/>
      <c r="AV50" s="305">
        <f aca="true" t="shared" si="23" ref="AV50:AV55">SUM(E50,H50,K50,N50,Q50,T50,W50,Z50,AA50,AD50,AG50,AJ50,AK50,AM50,AO50,AT50)</f>
        <v>0</v>
      </c>
      <c r="AW50" s="301">
        <f t="shared" si="17"/>
        <v>0</v>
      </c>
      <c r="AX50" s="550">
        <f t="shared" si="2"/>
        <v>0</v>
      </c>
      <c r="AY50" s="82"/>
      <c r="AZ50" s="77"/>
      <c r="BA50" s="77"/>
      <c r="BB50" s="86"/>
      <c r="BC50" s="85"/>
      <c r="BD50" s="85"/>
      <c r="BE50" s="86"/>
      <c r="BF50" s="78"/>
      <c r="BG50" s="78"/>
      <c r="BH50" s="86"/>
    </row>
    <row r="51" spans="1:60" ht="19.5" customHeight="1">
      <c r="A51" s="155" t="s">
        <v>159</v>
      </c>
      <c r="B51" s="286" t="s">
        <v>356</v>
      </c>
      <c r="C51" s="119" t="s">
        <v>241</v>
      </c>
      <c r="D51" s="119"/>
      <c r="E51" s="316">
        <v>18097000</v>
      </c>
      <c r="F51" s="316">
        <v>18117300</v>
      </c>
      <c r="G51" s="316">
        <v>16803315</v>
      </c>
      <c r="H51" s="316">
        <v>4893000</v>
      </c>
      <c r="I51" s="316">
        <v>4898481</v>
      </c>
      <c r="J51" s="316">
        <v>4769309</v>
      </c>
      <c r="K51" s="316">
        <v>295000</v>
      </c>
      <c r="L51" s="316">
        <v>295000</v>
      </c>
      <c r="M51" s="316">
        <v>208304</v>
      </c>
      <c r="N51" s="301"/>
      <c r="O51" s="301"/>
      <c r="P51" s="301"/>
      <c r="Q51" s="301"/>
      <c r="R51" s="301"/>
      <c r="S51" s="301"/>
      <c r="T51" s="305"/>
      <c r="U51" s="305"/>
      <c r="V51" s="305"/>
      <c r="W51" s="305"/>
      <c r="X51" s="305"/>
      <c r="Y51" s="305"/>
      <c r="Z51" s="305"/>
      <c r="AA51" s="305"/>
      <c r="AB51" s="305"/>
      <c r="AC51" s="305"/>
      <c r="AD51" s="305">
        <v>600000</v>
      </c>
      <c r="AE51" s="305">
        <v>696618</v>
      </c>
      <c r="AF51" s="305">
        <v>696618</v>
      </c>
      <c r="AG51" s="305"/>
      <c r="AH51" s="305"/>
      <c r="AI51" s="305"/>
      <c r="AJ51" s="305"/>
      <c r="AK51" s="305"/>
      <c r="AL51" s="305"/>
      <c r="AM51" s="305"/>
      <c r="AN51" s="305"/>
      <c r="AO51" s="305"/>
      <c r="AP51" s="305"/>
      <c r="AQ51" s="305"/>
      <c r="AR51" s="305"/>
      <c r="AS51" s="305"/>
      <c r="AT51" s="305"/>
      <c r="AU51" s="305"/>
      <c r="AV51" s="305">
        <f t="shared" si="23"/>
        <v>23885000</v>
      </c>
      <c r="AW51" s="301">
        <f t="shared" si="17"/>
        <v>24007399</v>
      </c>
      <c r="AX51" s="550">
        <f t="shared" si="2"/>
        <v>22477546</v>
      </c>
      <c r="AY51" s="82"/>
      <c r="AZ51" s="77"/>
      <c r="BA51" s="77"/>
      <c r="BB51" s="86"/>
      <c r="BC51" s="85"/>
      <c r="BD51" s="85"/>
      <c r="BE51" s="86"/>
      <c r="BF51" s="78"/>
      <c r="BG51" s="78"/>
      <c r="BH51" s="86"/>
    </row>
    <row r="52" spans="1:60" ht="19.5" customHeight="1">
      <c r="A52" s="155" t="s">
        <v>160</v>
      </c>
      <c r="B52" s="286" t="s">
        <v>357</v>
      </c>
      <c r="C52" s="119" t="s">
        <v>241</v>
      </c>
      <c r="D52" s="119"/>
      <c r="E52" s="316"/>
      <c r="F52" s="316"/>
      <c r="G52" s="316"/>
      <c r="H52" s="316"/>
      <c r="I52" s="316"/>
      <c r="J52" s="316"/>
      <c r="K52" s="316">
        <v>1811000</v>
      </c>
      <c r="L52" s="316">
        <v>1811000</v>
      </c>
      <c r="M52" s="316">
        <v>3814344</v>
      </c>
      <c r="N52" s="301"/>
      <c r="O52" s="301"/>
      <c r="P52" s="301"/>
      <c r="Q52" s="301"/>
      <c r="R52" s="301"/>
      <c r="S52" s="301"/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4"/>
      <c r="AE52" s="304"/>
      <c r="AF52" s="304"/>
      <c r="AG52" s="305"/>
      <c r="AH52" s="305"/>
      <c r="AI52" s="305"/>
      <c r="AJ52" s="305"/>
      <c r="AK52" s="305"/>
      <c r="AL52" s="305"/>
      <c r="AM52" s="305"/>
      <c r="AN52" s="305"/>
      <c r="AO52" s="305"/>
      <c r="AP52" s="305"/>
      <c r="AQ52" s="305"/>
      <c r="AR52" s="305"/>
      <c r="AS52" s="305"/>
      <c r="AT52" s="305"/>
      <c r="AU52" s="305"/>
      <c r="AV52" s="305">
        <f t="shared" si="23"/>
        <v>1811000</v>
      </c>
      <c r="AW52" s="301">
        <f t="shared" si="17"/>
        <v>1811000</v>
      </c>
      <c r="AX52" s="550">
        <f t="shared" si="2"/>
        <v>3814344</v>
      </c>
      <c r="AY52" s="82"/>
      <c r="AZ52" s="77"/>
      <c r="BA52" s="77"/>
      <c r="BB52" s="86"/>
      <c r="BC52" s="85"/>
      <c r="BD52" s="85"/>
      <c r="BE52" s="86"/>
      <c r="BF52" s="78"/>
      <c r="BG52" s="78"/>
      <c r="BH52" s="86"/>
    </row>
    <row r="53" spans="1:60" ht="19.5" customHeight="1">
      <c r="A53" s="155" t="s">
        <v>433</v>
      </c>
      <c r="B53" s="286" t="s">
        <v>434</v>
      </c>
      <c r="C53" s="119" t="s">
        <v>241</v>
      </c>
      <c r="D53" s="119"/>
      <c r="E53" s="316">
        <v>951000</v>
      </c>
      <c r="F53" s="316">
        <v>1151469</v>
      </c>
      <c r="G53" s="316">
        <v>740461</v>
      </c>
      <c r="H53" s="316">
        <v>262000</v>
      </c>
      <c r="I53" s="316">
        <v>316126</v>
      </c>
      <c r="J53" s="316">
        <v>208959</v>
      </c>
      <c r="K53" s="316">
        <v>1912000</v>
      </c>
      <c r="L53" s="316">
        <v>1912000</v>
      </c>
      <c r="M53" s="316">
        <v>1586882</v>
      </c>
      <c r="N53" s="301"/>
      <c r="O53" s="13"/>
      <c r="P53" s="13"/>
      <c r="Q53" s="301"/>
      <c r="R53" s="301"/>
      <c r="S53" s="301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4"/>
      <c r="AE53" s="304"/>
      <c r="AF53" s="304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5"/>
      <c r="AV53" s="305">
        <f t="shared" si="23"/>
        <v>3125000</v>
      </c>
      <c r="AW53" s="301">
        <f t="shared" si="17"/>
        <v>3379595</v>
      </c>
      <c r="AX53" s="550">
        <f t="shared" si="2"/>
        <v>2536302</v>
      </c>
      <c r="AY53" s="82"/>
      <c r="AZ53" s="77"/>
      <c r="BA53" s="77"/>
      <c r="BB53" s="86"/>
      <c r="BC53" s="85"/>
      <c r="BD53" s="85"/>
      <c r="BE53" s="86"/>
      <c r="BF53" s="78"/>
      <c r="BG53" s="78"/>
      <c r="BH53" s="86"/>
    </row>
    <row r="54" spans="1:60" ht="19.5" customHeight="1">
      <c r="A54" s="155" t="s">
        <v>498</v>
      </c>
      <c r="B54" s="289" t="s">
        <v>499</v>
      </c>
      <c r="C54" s="119" t="s">
        <v>241</v>
      </c>
      <c r="D54" s="119"/>
      <c r="E54" s="316">
        <v>5123000</v>
      </c>
      <c r="F54" s="316">
        <v>5123000</v>
      </c>
      <c r="G54" s="316">
        <v>5207434</v>
      </c>
      <c r="H54" s="316">
        <v>1414000</v>
      </c>
      <c r="I54" s="316">
        <v>1414000</v>
      </c>
      <c r="J54" s="316">
        <v>1469544</v>
      </c>
      <c r="K54" s="316">
        <v>10296000</v>
      </c>
      <c r="L54" s="316">
        <v>14256634</v>
      </c>
      <c r="M54" s="316">
        <v>11160056</v>
      </c>
      <c r="N54" s="301"/>
      <c r="O54" s="303"/>
      <c r="P54" s="303"/>
      <c r="Q54" s="301"/>
      <c r="R54" s="301"/>
      <c r="S54" s="301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305"/>
      <c r="AJ54" s="305"/>
      <c r="AK54" s="305"/>
      <c r="AL54" s="305"/>
      <c r="AM54" s="305"/>
      <c r="AN54" s="305"/>
      <c r="AO54" s="305"/>
      <c r="AP54" s="305"/>
      <c r="AQ54" s="305"/>
      <c r="AR54" s="305"/>
      <c r="AS54" s="305"/>
      <c r="AT54" s="305"/>
      <c r="AU54" s="305"/>
      <c r="AV54" s="305">
        <f t="shared" si="23"/>
        <v>16833000</v>
      </c>
      <c r="AW54" s="301">
        <f t="shared" si="17"/>
        <v>20793634</v>
      </c>
      <c r="AX54" s="550">
        <f t="shared" si="2"/>
        <v>17837034</v>
      </c>
      <c r="AY54" s="82"/>
      <c r="AZ54" s="77"/>
      <c r="BA54" s="77"/>
      <c r="BB54" s="86"/>
      <c r="BC54" s="85"/>
      <c r="BD54" s="85"/>
      <c r="BE54" s="86"/>
      <c r="BF54" s="78"/>
      <c r="BG54" s="78"/>
      <c r="BH54" s="86"/>
    </row>
    <row r="55" spans="1:60" ht="19.5" customHeight="1">
      <c r="A55" s="155" t="s">
        <v>470</v>
      </c>
      <c r="B55" s="286" t="s">
        <v>471</v>
      </c>
      <c r="C55" s="119" t="s">
        <v>241</v>
      </c>
      <c r="D55" s="119"/>
      <c r="E55" s="316">
        <v>353845</v>
      </c>
      <c r="F55" s="316">
        <v>353845</v>
      </c>
      <c r="G55" s="316">
        <v>258819</v>
      </c>
      <c r="H55" s="316">
        <v>97907</v>
      </c>
      <c r="I55" s="316">
        <v>97907</v>
      </c>
      <c r="J55" s="316">
        <v>73039</v>
      </c>
      <c r="K55" s="316">
        <v>709825</v>
      </c>
      <c r="L55" s="316">
        <v>709825</v>
      </c>
      <c r="M55" s="316">
        <v>554677</v>
      </c>
      <c r="N55" s="301"/>
      <c r="O55" s="304"/>
      <c r="P55" s="304"/>
      <c r="Q55" s="301"/>
      <c r="R55" s="301"/>
      <c r="S55" s="301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  <c r="AK55" s="305"/>
      <c r="AL55" s="305"/>
      <c r="AM55" s="305"/>
      <c r="AN55" s="305"/>
      <c r="AO55" s="305"/>
      <c r="AP55" s="305"/>
      <c r="AQ55" s="305"/>
      <c r="AR55" s="305"/>
      <c r="AS55" s="305"/>
      <c r="AT55" s="305"/>
      <c r="AU55" s="305"/>
      <c r="AV55" s="305">
        <f t="shared" si="23"/>
        <v>1161577</v>
      </c>
      <c r="AW55" s="301">
        <f t="shared" si="17"/>
        <v>1161577</v>
      </c>
      <c r="AX55" s="550">
        <f t="shared" si="2"/>
        <v>886535</v>
      </c>
      <c r="AY55" s="82"/>
      <c r="AZ55" s="77"/>
      <c r="BA55" s="77"/>
      <c r="BB55" s="86"/>
      <c r="BC55" s="85"/>
      <c r="BD55" s="85"/>
      <c r="BE55" s="86"/>
      <c r="BF55" s="78"/>
      <c r="BG55" s="78"/>
      <c r="BH55" s="86"/>
    </row>
    <row r="56" spans="1:60" s="162" customFormat="1" ht="19.5" customHeight="1">
      <c r="A56" s="283"/>
      <c r="B56" s="299" t="s">
        <v>467</v>
      </c>
      <c r="C56" s="299"/>
      <c r="D56" s="363">
        <f aca="true" t="shared" si="24" ref="D56:AB56">SUM(D51:D55)</f>
        <v>0</v>
      </c>
      <c r="E56" s="315">
        <f t="shared" si="24"/>
        <v>24524845</v>
      </c>
      <c r="F56" s="315">
        <f t="shared" si="24"/>
        <v>24745614</v>
      </c>
      <c r="G56" s="315">
        <f t="shared" si="24"/>
        <v>23010029</v>
      </c>
      <c r="H56" s="315">
        <f t="shared" si="24"/>
        <v>6666907</v>
      </c>
      <c r="I56" s="315">
        <f t="shared" si="24"/>
        <v>6726514</v>
      </c>
      <c r="J56" s="315">
        <f t="shared" si="24"/>
        <v>6520851</v>
      </c>
      <c r="K56" s="315">
        <f t="shared" si="24"/>
        <v>15023825</v>
      </c>
      <c r="L56" s="315">
        <f t="shared" si="24"/>
        <v>18984459</v>
      </c>
      <c r="M56" s="315">
        <f t="shared" si="24"/>
        <v>17324263</v>
      </c>
      <c r="N56" s="315">
        <f t="shared" si="24"/>
        <v>0</v>
      </c>
      <c r="O56" s="497">
        <f t="shared" si="24"/>
        <v>0</v>
      </c>
      <c r="P56" s="497">
        <f t="shared" si="24"/>
        <v>0</v>
      </c>
      <c r="Q56" s="315">
        <f t="shared" si="24"/>
        <v>0</v>
      </c>
      <c r="R56" s="315">
        <f t="shared" si="24"/>
        <v>0</v>
      </c>
      <c r="S56" s="315">
        <f t="shared" si="24"/>
        <v>0</v>
      </c>
      <c r="T56" s="315">
        <f t="shared" si="24"/>
        <v>0</v>
      </c>
      <c r="U56" s="315">
        <f t="shared" si="24"/>
        <v>0</v>
      </c>
      <c r="V56" s="315">
        <f t="shared" si="24"/>
        <v>0</v>
      </c>
      <c r="W56" s="315">
        <f t="shared" si="24"/>
        <v>0</v>
      </c>
      <c r="X56" s="315">
        <f t="shared" si="24"/>
        <v>0</v>
      </c>
      <c r="Y56" s="315">
        <f t="shared" si="24"/>
        <v>0</v>
      </c>
      <c r="Z56" s="315">
        <f t="shared" si="24"/>
        <v>0</v>
      </c>
      <c r="AA56" s="315">
        <f t="shared" si="24"/>
        <v>0</v>
      </c>
      <c r="AB56" s="315">
        <f t="shared" si="24"/>
        <v>0</v>
      </c>
      <c r="AC56" s="315">
        <v>0</v>
      </c>
      <c r="AD56" s="315">
        <f aca="true" t="shared" si="25" ref="AD56:AK56">SUM(AD51:AD55)</f>
        <v>600000</v>
      </c>
      <c r="AE56" s="315">
        <f t="shared" si="25"/>
        <v>696618</v>
      </c>
      <c r="AF56" s="315">
        <f t="shared" si="25"/>
        <v>696618</v>
      </c>
      <c r="AG56" s="315">
        <f t="shared" si="25"/>
        <v>0</v>
      </c>
      <c r="AH56" s="315">
        <f t="shared" si="25"/>
        <v>0</v>
      </c>
      <c r="AI56" s="315">
        <f t="shared" si="25"/>
        <v>0</v>
      </c>
      <c r="AJ56" s="315">
        <f t="shared" si="25"/>
        <v>0</v>
      </c>
      <c r="AK56" s="315">
        <f t="shared" si="25"/>
        <v>0</v>
      </c>
      <c r="AL56" s="315"/>
      <c r="AM56" s="315">
        <f>SUM(AM51:AM55)</f>
        <v>0</v>
      </c>
      <c r="AN56" s="315"/>
      <c r="AO56" s="315">
        <f>SUM(AO51:AO55)</f>
        <v>0</v>
      </c>
      <c r="AP56" s="315"/>
      <c r="AQ56" s="315"/>
      <c r="AR56" s="315">
        <f>SUM(AR51:AR55)</f>
        <v>0</v>
      </c>
      <c r="AS56" s="315">
        <f>SUM(AS51:AS55)</f>
        <v>0</v>
      </c>
      <c r="AT56" s="315">
        <f>SUM(AT51:AT55)</f>
        <v>0</v>
      </c>
      <c r="AU56" s="315">
        <f>SUM(AU51:AU55)</f>
        <v>0</v>
      </c>
      <c r="AV56" s="315">
        <f>SUM(AV51:AV55)</f>
        <v>46815577</v>
      </c>
      <c r="AW56" s="529">
        <f t="shared" si="17"/>
        <v>51153205</v>
      </c>
      <c r="AX56" s="556">
        <f t="shared" si="2"/>
        <v>47551761</v>
      </c>
      <c r="AY56" s="158"/>
      <c r="AZ56" s="279"/>
      <c r="BA56" s="279"/>
      <c r="BB56" s="280"/>
      <c r="BC56" s="160"/>
      <c r="BD56" s="160"/>
      <c r="BE56" s="280"/>
      <c r="BF56" s="281"/>
      <c r="BG56" s="281"/>
      <c r="BH56" s="280"/>
    </row>
    <row r="57" spans="1:60" s="259" customFormat="1" ht="24.75" customHeight="1">
      <c r="A57" s="284"/>
      <c r="B57" s="300" t="s">
        <v>168</v>
      </c>
      <c r="C57" s="300"/>
      <c r="D57" s="317">
        <f aca="true" t="shared" si="26" ref="D57:AB57">D49+D56</f>
        <v>0</v>
      </c>
      <c r="E57" s="317">
        <f t="shared" si="26"/>
        <v>29859845</v>
      </c>
      <c r="F57" s="317">
        <f t="shared" si="26"/>
        <v>37846335</v>
      </c>
      <c r="G57" s="317">
        <f t="shared" si="26"/>
        <v>35507367</v>
      </c>
      <c r="H57" s="317">
        <f t="shared" si="26"/>
        <v>7926907</v>
      </c>
      <c r="I57" s="317">
        <f t="shared" si="26"/>
        <v>9060242</v>
      </c>
      <c r="J57" s="317">
        <f t="shared" si="26"/>
        <v>8854579</v>
      </c>
      <c r="K57" s="317">
        <f t="shared" si="26"/>
        <v>35731248</v>
      </c>
      <c r="L57" s="317">
        <f>L49+L56</f>
        <v>49610991</v>
      </c>
      <c r="M57" s="317">
        <f t="shared" si="26"/>
        <v>47854345</v>
      </c>
      <c r="N57" s="317">
        <f t="shared" si="26"/>
        <v>4584000</v>
      </c>
      <c r="O57" s="558">
        <f t="shared" si="26"/>
        <v>6190341</v>
      </c>
      <c r="P57" s="558">
        <f t="shared" si="26"/>
        <v>6190341</v>
      </c>
      <c r="Q57" s="317">
        <f t="shared" si="26"/>
        <v>0</v>
      </c>
      <c r="R57" s="317">
        <f t="shared" si="26"/>
        <v>1721587</v>
      </c>
      <c r="S57" s="317">
        <f t="shared" si="26"/>
        <v>1721587</v>
      </c>
      <c r="T57" s="317">
        <f t="shared" si="26"/>
        <v>2638000</v>
      </c>
      <c r="U57" s="317">
        <f t="shared" si="26"/>
        <v>2379114</v>
      </c>
      <c r="V57" s="317">
        <f t="shared" si="26"/>
        <v>2258328</v>
      </c>
      <c r="W57" s="317">
        <f t="shared" si="26"/>
        <v>0</v>
      </c>
      <c r="X57" s="317">
        <f t="shared" si="26"/>
        <v>458886</v>
      </c>
      <c r="Y57" s="317">
        <f t="shared" si="26"/>
        <v>454960</v>
      </c>
      <c r="Z57" s="317">
        <f t="shared" si="26"/>
        <v>0</v>
      </c>
      <c r="AA57" s="317">
        <f t="shared" si="26"/>
        <v>0</v>
      </c>
      <c r="AB57" s="317">
        <f t="shared" si="26"/>
        <v>7566659</v>
      </c>
      <c r="AC57" s="317">
        <v>0</v>
      </c>
      <c r="AD57" s="317">
        <f aca="true" t="shared" si="27" ref="AD57:AK57">AD49+AD56</f>
        <v>35600000</v>
      </c>
      <c r="AE57" s="317">
        <f t="shared" si="27"/>
        <v>2605326</v>
      </c>
      <c r="AF57" s="317">
        <f t="shared" si="27"/>
        <v>2605326</v>
      </c>
      <c r="AG57" s="317">
        <f t="shared" si="27"/>
        <v>2000000</v>
      </c>
      <c r="AH57" s="317">
        <f t="shared" si="27"/>
        <v>31921161</v>
      </c>
      <c r="AI57" s="317">
        <f t="shared" si="27"/>
        <v>31913078</v>
      </c>
      <c r="AJ57" s="317">
        <f t="shared" si="27"/>
        <v>0</v>
      </c>
      <c r="AK57" s="317">
        <f t="shared" si="27"/>
        <v>0</v>
      </c>
      <c r="AL57" s="317"/>
      <c r="AM57" s="317">
        <f>AM49+AM56</f>
        <v>0</v>
      </c>
      <c r="AN57" s="317"/>
      <c r="AO57" s="317">
        <f>AO49+AO56</f>
        <v>0</v>
      </c>
      <c r="AP57" s="317"/>
      <c r="AQ57" s="317"/>
      <c r="AR57" s="317">
        <f>AR49+AR56</f>
        <v>1585000</v>
      </c>
      <c r="AS57" s="317">
        <f>AS49+AS56</f>
        <v>1585000</v>
      </c>
      <c r="AT57" s="317">
        <f>AT49+AT56</f>
        <v>1584903</v>
      </c>
      <c r="AU57" s="317">
        <f>AU49+AU56</f>
        <v>0</v>
      </c>
      <c r="AV57" s="317">
        <f>AV49+AV56</f>
        <v>119924903</v>
      </c>
      <c r="AW57" s="530">
        <f t="shared" si="17"/>
        <v>150945642</v>
      </c>
      <c r="AX57" s="557">
        <f>G57+J57+M57+P57+S57+V57+Y57+AC57+AF57+AI57+AT57</f>
        <v>138944814</v>
      </c>
      <c r="AY57" s="262"/>
      <c r="AZ57" s="263"/>
      <c r="BA57" s="263"/>
      <c r="BB57" s="262"/>
      <c r="BC57" s="263"/>
      <c r="BD57" s="263"/>
      <c r="BE57" s="262"/>
      <c r="BF57" s="262"/>
      <c r="BG57" s="263"/>
      <c r="BH57" s="262"/>
    </row>
    <row r="58" spans="2:48" ht="24.75" customHeight="1">
      <c r="B58" s="87" t="s">
        <v>305</v>
      </c>
      <c r="C58" s="269"/>
      <c r="D58" s="269"/>
      <c r="E58" s="266"/>
      <c r="F58" s="266"/>
      <c r="G58" s="266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</row>
    <row r="59" ht="13.5" customHeight="1"/>
    <row r="60" spans="2:10" ht="13.5" customHeight="1">
      <c r="B60" s="107"/>
      <c r="C60" s="271"/>
      <c r="D60" s="271"/>
      <c r="E60" s="107"/>
      <c r="F60" s="107"/>
      <c r="G60" s="107"/>
      <c r="H60" s="107"/>
      <c r="I60" s="107"/>
      <c r="J60" s="107"/>
    </row>
    <row r="61" ht="13.5" customHeight="1"/>
    <row r="62" ht="13.5" customHeight="1"/>
    <row r="63" ht="13.5" customHeight="1"/>
  </sheetData>
  <sheetProtection/>
  <mergeCells count="25">
    <mergeCell ref="B50:E50"/>
    <mergeCell ref="AM2:AN2"/>
    <mergeCell ref="AQ1:AS2"/>
    <mergeCell ref="AV1:AY2"/>
    <mergeCell ref="Q2:R2"/>
    <mergeCell ref="AT1:AU2"/>
    <mergeCell ref="AJ1:AP1"/>
    <mergeCell ref="AG1:AI2"/>
    <mergeCell ref="AK2:AL2"/>
    <mergeCell ref="A1:A2"/>
    <mergeCell ref="B1:B2"/>
    <mergeCell ref="D1:D2"/>
    <mergeCell ref="Q1:AC1"/>
    <mergeCell ref="AA2:AC2"/>
    <mergeCell ref="AD1:AF2"/>
    <mergeCell ref="BF1:BH1"/>
    <mergeCell ref="AZ1:BB1"/>
    <mergeCell ref="BC1:BE1"/>
    <mergeCell ref="E1:G2"/>
    <mergeCell ref="H1:J2"/>
    <mergeCell ref="K1:M2"/>
    <mergeCell ref="N1:P2"/>
    <mergeCell ref="T2:V2"/>
    <mergeCell ref="W2:Y2"/>
    <mergeCell ref="AO2:AP2"/>
  </mergeCells>
  <printOptions horizontalCentered="1"/>
  <pageMargins left="0.1968503937007874" right="0.2362204724409449" top="0.9448818897637796" bottom="0.1968503937007874" header="0.31496062992125984" footer="0.1968503937007874"/>
  <pageSetup fitToHeight="0" fitToWidth="1" horizontalDpi="600" verticalDpi="600" orientation="landscape" paperSize="9" scale="13" r:id="rId1"/>
  <headerFooter alignWithMargins="0">
    <oddHeader>&amp;C&amp;"Garamond,Félkövér"&amp;16 5/2017.(IV.28.) számú költségvetési rendelethez
ZALASZABAR KÖZSÉG  ÖNKORMÁNYZATA ÉS INTÉZMÉNYE
2016. ÉVI KIADÁSI ELŐIRÁNYZATAI 
 &amp;R&amp;A
&amp;P.oldal
Ft-ban
</oddHeader>
  </headerFooter>
  <colBreaks count="1" manualBreakCount="1">
    <brk id="29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36"/>
  <sheetViews>
    <sheetView view="pageLayout" zoomScaleSheetLayoutView="100" workbookViewId="0" topLeftCell="A1">
      <selection activeCell="B26" sqref="B26"/>
    </sheetView>
  </sheetViews>
  <sheetFormatPr defaultColWidth="11.375" defaultRowHeight="12.75"/>
  <cols>
    <col min="1" max="1" width="5.625" style="5" customWidth="1"/>
    <col min="2" max="2" width="73.875" style="5" customWidth="1"/>
    <col min="3" max="3" width="12.00390625" style="5" customWidth="1"/>
    <col min="4" max="16384" width="11.375" style="5" customWidth="1"/>
  </cols>
  <sheetData>
    <row r="1" spans="1:6" ht="19.5" customHeight="1">
      <c r="A1" s="180" t="s">
        <v>14</v>
      </c>
      <c r="B1" s="181" t="s">
        <v>13</v>
      </c>
      <c r="C1" s="827" t="s">
        <v>390</v>
      </c>
      <c r="D1" s="831" t="s">
        <v>553</v>
      </c>
      <c r="E1" s="829" t="s">
        <v>576</v>
      </c>
      <c r="F1" s="829" t="s">
        <v>1002</v>
      </c>
    </row>
    <row r="2" spans="1:6" ht="19.5" customHeight="1">
      <c r="A2" s="182"/>
      <c r="B2" s="183"/>
      <c r="C2" s="828"/>
      <c r="D2" s="831"/>
      <c r="E2" s="830"/>
      <c r="F2" s="830"/>
    </row>
    <row r="3" spans="1:6" ht="30" customHeight="1">
      <c r="A3" s="388"/>
      <c r="B3" s="390" t="s">
        <v>253</v>
      </c>
      <c r="C3" s="391"/>
      <c r="D3" s="531"/>
      <c r="E3" s="531"/>
      <c r="F3" s="531"/>
    </row>
    <row r="4" spans="1:6" ht="24.75" customHeight="1">
      <c r="A4" s="9" t="s">
        <v>73</v>
      </c>
      <c r="B4" s="212" t="s">
        <v>75</v>
      </c>
      <c r="C4" s="12"/>
      <c r="D4" s="7"/>
      <c r="E4" s="7"/>
      <c r="F4" s="7"/>
    </row>
    <row r="5" spans="1:6" ht="24.75" customHeight="1">
      <c r="A5" s="9" t="s">
        <v>2</v>
      </c>
      <c r="B5" s="9" t="s">
        <v>104</v>
      </c>
      <c r="C5" s="7"/>
      <c r="D5" s="7"/>
      <c r="E5" s="7"/>
      <c r="F5" s="7"/>
    </row>
    <row r="6" spans="1:6" ht="24.75" customHeight="1">
      <c r="A6" s="9"/>
      <c r="B6" s="101" t="s">
        <v>225</v>
      </c>
      <c r="C6" s="66">
        <v>650000</v>
      </c>
      <c r="D6" s="7">
        <v>640000</v>
      </c>
      <c r="E6" s="66">
        <v>640000</v>
      </c>
      <c r="F6" s="723">
        <f>E6/D6</f>
        <v>1</v>
      </c>
    </row>
    <row r="7" spans="1:6" ht="24.75" customHeight="1">
      <c r="A7" s="9"/>
      <c r="B7" s="10" t="s">
        <v>391</v>
      </c>
      <c r="C7" s="66">
        <v>680000</v>
      </c>
      <c r="D7" s="7">
        <v>357630</v>
      </c>
      <c r="E7" s="66">
        <v>357630</v>
      </c>
      <c r="F7" s="723">
        <f aca="true" t="shared" si="0" ref="F7:F24">E7/D7</f>
        <v>1</v>
      </c>
    </row>
    <row r="8" spans="1:6" ht="24.75" customHeight="1">
      <c r="A8" s="9"/>
      <c r="B8" s="101" t="s">
        <v>224</v>
      </c>
      <c r="C8" s="66">
        <v>90000</v>
      </c>
      <c r="D8" s="7">
        <v>677628</v>
      </c>
      <c r="E8" s="66">
        <v>677628</v>
      </c>
      <c r="F8" s="723">
        <f t="shared" si="0"/>
        <v>1</v>
      </c>
    </row>
    <row r="9" spans="1:6" ht="24.75" customHeight="1">
      <c r="A9" s="9"/>
      <c r="B9" s="10" t="s">
        <v>449</v>
      </c>
      <c r="C9" s="66">
        <v>70000</v>
      </c>
      <c r="D9" s="7">
        <v>70000</v>
      </c>
      <c r="E9" s="66">
        <v>70000</v>
      </c>
      <c r="F9" s="723">
        <f t="shared" si="0"/>
        <v>1</v>
      </c>
    </row>
    <row r="10" spans="1:6" ht="24.75" customHeight="1">
      <c r="A10" s="9"/>
      <c r="B10" s="10" t="s">
        <v>514</v>
      </c>
      <c r="C10" s="66">
        <v>500000</v>
      </c>
      <c r="D10" s="7">
        <v>484070</v>
      </c>
      <c r="E10" s="66">
        <v>483970</v>
      </c>
      <c r="F10" s="723">
        <f t="shared" si="0"/>
        <v>0.9997934183072696</v>
      </c>
    </row>
    <row r="11" spans="1:6" ht="24.75" customHeight="1">
      <c r="A11" s="9"/>
      <c r="B11" s="10" t="s">
        <v>515</v>
      </c>
      <c r="C11" s="66">
        <v>620000</v>
      </c>
      <c r="D11" s="7">
        <v>120786</v>
      </c>
      <c r="E11" s="66">
        <v>0</v>
      </c>
      <c r="F11" s="723">
        <f t="shared" si="0"/>
        <v>0</v>
      </c>
    </row>
    <row r="12" spans="1:6" ht="24.75" customHeight="1">
      <c r="A12" s="102"/>
      <c r="B12" s="10" t="s">
        <v>450</v>
      </c>
      <c r="C12" s="66">
        <v>28000</v>
      </c>
      <c r="D12" s="7">
        <v>29000</v>
      </c>
      <c r="E12" s="66">
        <v>29100</v>
      </c>
      <c r="F12" s="723">
        <f t="shared" si="0"/>
        <v>1.0034482758620689</v>
      </c>
    </row>
    <row r="13" spans="1:6" ht="24.75" customHeight="1">
      <c r="A13" s="102"/>
      <c r="B13" s="212" t="s">
        <v>107</v>
      </c>
      <c r="C13" s="117">
        <f>SUM(C6:C12)</f>
        <v>2638000</v>
      </c>
      <c r="D13" s="6">
        <f>SUM(D6:D12)</f>
        <v>2379114</v>
      </c>
      <c r="E13" s="67">
        <f>SUM(E6:E12)</f>
        <v>2258328</v>
      </c>
      <c r="F13" s="724">
        <f t="shared" si="0"/>
        <v>0.9492306799926359</v>
      </c>
    </row>
    <row r="14" spans="1:6" ht="24.75" customHeight="1">
      <c r="A14" s="213" t="s">
        <v>4</v>
      </c>
      <c r="B14" s="6" t="s">
        <v>392</v>
      </c>
      <c r="C14" s="117"/>
      <c r="D14" s="7"/>
      <c r="E14" s="66"/>
      <c r="F14" s="723"/>
    </row>
    <row r="15" spans="1:6" ht="24.75" customHeight="1">
      <c r="A15" s="100"/>
      <c r="B15" s="10" t="s">
        <v>451</v>
      </c>
      <c r="C15" s="66"/>
      <c r="D15" s="7"/>
      <c r="E15" s="66"/>
      <c r="F15" s="723"/>
    </row>
    <row r="16" spans="1:6" ht="24.75" customHeight="1">
      <c r="A16" s="100"/>
      <c r="B16" s="10" t="s">
        <v>452</v>
      </c>
      <c r="C16" s="66"/>
      <c r="D16" s="7"/>
      <c r="E16" s="66"/>
      <c r="F16" s="723"/>
    </row>
    <row r="17" spans="1:6" ht="24.75" customHeight="1">
      <c r="A17" s="100"/>
      <c r="B17" s="10" t="s">
        <v>565</v>
      </c>
      <c r="C17" s="66"/>
      <c r="D17" s="7">
        <v>254960</v>
      </c>
      <c r="E17" s="66">
        <v>254960</v>
      </c>
      <c r="F17" s="723">
        <f t="shared" si="0"/>
        <v>1</v>
      </c>
    </row>
    <row r="18" spans="1:6" ht="24.75" customHeight="1">
      <c r="A18" s="100"/>
      <c r="B18" s="10" t="s">
        <v>564</v>
      </c>
      <c r="C18" s="66"/>
      <c r="D18" s="7">
        <v>200000</v>
      </c>
      <c r="E18" s="66">
        <v>200000</v>
      </c>
      <c r="F18" s="723">
        <f t="shared" si="0"/>
        <v>1</v>
      </c>
    </row>
    <row r="19" spans="1:6" ht="24.75" customHeight="1">
      <c r="A19" s="10"/>
      <c r="B19" s="214" t="s">
        <v>108</v>
      </c>
      <c r="C19" s="117">
        <f>SUM(C15:C18)</f>
        <v>0</v>
      </c>
      <c r="D19" s="6">
        <f>SUM(D15:D18)</f>
        <v>454960</v>
      </c>
      <c r="E19" s="67">
        <f>SUM(E15:E18)</f>
        <v>454960</v>
      </c>
      <c r="F19" s="725">
        <f t="shared" si="0"/>
        <v>1</v>
      </c>
    </row>
    <row r="20" spans="1:6" ht="24.75" customHeight="1">
      <c r="A20" s="10" t="s">
        <v>298</v>
      </c>
      <c r="B20" s="212" t="s">
        <v>393</v>
      </c>
      <c r="C20" s="117"/>
      <c r="D20" s="7"/>
      <c r="E20" s="66"/>
      <c r="F20" s="723"/>
    </row>
    <row r="21" spans="1:6" ht="24.75" customHeight="1">
      <c r="A21" s="10"/>
      <c r="B21" s="212" t="s">
        <v>299</v>
      </c>
      <c r="C21" s="117">
        <v>0</v>
      </c>
      <c r="D21" s="7">
        <v>0</v>
      </c>
      <c r="E21" s="66">
        <v>0</v>
      </c>
      <c r="F21" s="723"/>
    </row>
    <row r="22" spans="1:6" ht="24.75" customHeight="1">
      <c r="A22" s="6" t="s">
        <v>6</v>
      </c>
      <c r="B22" s="212" t="s">
        <v>410</v>
      </c>
      <c r="C22" s="117"/>
      <c r="D22" s="7">
        <v>1721587</v>
      </c>
      <c r="E22" s="66">
        <v>1721587</v>
      </c>
      <c r="F22" s="723">
        <f t="shared" si="0"/>
        <v>1</v>
      </c>
    </row>
    <row r="23" spans="1:6" ht="24.75" customHeight="1">
      <c r="A23" s="6" t="s">
        <v>8</v>
      </c>
      <c r="B23" s="9" t="s">
        <v>394</v>
      </c>
      <c r="C23" s="117"/>
      <c r="D23" s="7">
        <v>7566659</v>
      </c>
      <c r="E23" s="66">
        <v>0</v>
      </c>
      <c r="F23" s="723">
        <f t="shared" si="0"/>
        <v>0</v>
      </c>
    </row>
    <row r="24" spans="1:6" ht="24.75" customHeight="1">
      <c r="A24" s="387"/>
      <c r="B24" s="388" t="s">
        <v>252</v>
      </c>
      <c r="C24" s="389">
        <f>C13+C19+C23</f>
        <v>2638000</v>
      </c>
      <c r="D24" s="532">
        <f>D13+D19+D23+D22</f>
        <v>12122320</v>
      </c>
      <c r="E24" s="67">
        <f>E13+E19+E23+E22</f>
        <v>4434875</v>
      </c>
      <c r="F24" s="725">
        <f t="shared" si="0"/>
        <v>0.36584374938130654</v>
      </c>
    </row>
    <row r="25" spans="1:6" ht="30" customHeight="1">
      <c r="A25" s="392"/>
      <c r="B25" s="390" t="s">
        <v>1003</v>
      </c>
      <c r="C25" s="389"/>
      <c r="D25" s="531"/>
      <c r="E25" s="66"/>
      <c r="F25" s="7"/>
    </row>
    <row r="26" spans="1:6" ht="24.75" customHeight="1">
      <c r="A26" s="6" t="s">
        <v>73</v>
      </c>
      <c r="B26" s="212" t="s">
        <v>75</v>
      </c>
      <c r="C26" s="67"/>
      <c r="D26" s="7"/>
      <c r="E26" s="66"/>
      <c r="F26" s="7"/>
    </row>
    <row r="27" spans="1:6" ht="24.75" customHeight="1">
      <c r="A27" s="6" t="s">
        <v>2</v>
      </c>
      <c r="B27" s="212" t="s">
        <v>106</v>
      </c>
      <c r="C27" s="67"/>
      <c r="D27" s="7"/>
      <c r="E27" s="66"/>
      <c r="F27" s="7"/>
    </row>
    <row r="28" spans="1:6" ht="24.75" customHeight="1">
      <c r="A28" s="6" t="s">
        <v>4</v>
      </c>
      <c r="B28" s="9" t="s">
        <v>109</v>
      </c>
      <c r="C28" s="67">
        <v>0</v>
      </c>
      <c r="D28" s="7">
        <v>0</v>
      </c>
      <c r="E28" s="66">
        <v>0</v>
      </c>
      <c r="F28" s="7"/>
    </row>
    <row r="29" spans="1:6" ht="24.75" customHeight="1">
      <c r="A29" s="10"/>
      <c r="B29" s="212" t="s">
        <v>395</v>
      </c>
      <c r="C29" s="67"/>
      <c r="D29" s="7"/>
      <c r="E29" s="66"/>
      <c r="F29" s="7"/>
    </row>
    <row r="30" spans="1:6" ht="24.75" customHeight="1">
      <c r="A30" s="6"/>
      <c r="B30" s="145" t="s">
        <v>110</v>
      </c>
      <c r="C30" s="67"/>
      <c r="D30" s="7"/>
      <c r="E30" s="66"/>
      <c r="F30" s="7"/>
    </row>
    <row r="31" spans="1:6" ht="24.75" customHeight="1">
      <c r="A31" s="6" t="s">
        <v>5</v>
      </c>
      <c r="B31" s="6" t="s">
        <v>304</v>
      </c>
      <c r="C31" s="67">
        <f>C28+C30</f>
        <v>0</v>
      </c>
      <c r="D31" s="7">
        <v>0</v>
      </c>
      <c r="E31" s="66">
        <v>0</v>
      </c>
      <c r="F31" s="7"/>
    </row>
    <row r="32" spans="1:6" s="146" customFormat="1" ht="24.75" customHeight="1">
      <c r="A32" s="6" t="s">
        <v>6</v>
      </c>
      <c r="B32" s="6" t="s">
        <v>453</v>
      </c>
      <c r="C32" s="67">
        <v>0</v>
      </c>
      <c r="D32" s="7">
        <v>0</v>
      </c>
      <c r="E32" s="66">
        <v>0</v>
      </c>
      <c r="F32" s="7"/>
    </row>
    <row r="33" spans="1:6" s="146" customFormat="1" ht="27" customHeight="1">
      <c r="A33" s="6"/>
      <c r="B33" s="392" t="s">
        <v>411</v>
      </c>
      <c r="C33" s="393">
        <v>0</v>
      </c>
      <c r="D33" s="531">
        <v>0</v>
      </c>
      <c r="E33" s="66">
        <v>0</v>
      </c>
      <c r="F33" s="7"/>
    </row>
    <row r="34" spans="1:3" s="146" customFormat="1" ht="27" customHeight="1">
      <c r="A34" s="30"/>
      <c r="B34" s="30"/>
      <c r="C34" s="184"/>
    </row>
    <row r="35" spans="1:3" ht="24.75" customHeight="1">
      <c r="A35" s="30"/>
      <c r="B35" s="30"/>
      <c r="C35" s="30"/>
    </row>
    <row r="36" ht="24.75" customHeight="1">
      <c r="C36" s="30"/>
    </row>
  </sheetData>
  <sheetProtection/>
  <mergeCells count="4">
    <mergeCell ref="C1:C2"/>
    <mergeCell ref="E1:E2"/>
    <mergeCell ref="D1:D2"/>
    <mergeCell ref="F1:F2"/>
  </mergeCells>
  <printOptions horizontalCentered="1"/>
  <pageMargins left="0.2362204724409449" right="0.2362204724409449" top="1.2" bottom="0.19" header="0.45" footer="0.19"/>
  <pageSetup horizontalDpi="600" verticalDpi="600" orientation="portrait" paperSize="9" scale="68" r:id="rId1"/>
  <headerFooter alignWithMargins="0">
    <oddHeader>&amp;C&amp;"Garamond,Félkövér"&amp;12 5/2017.(IV.28.) számú költségvetési rendelethez
ZALASZABAR KÖZSÉG ÖNKORMÁNYZATA ÉS INTÉZMÉNYE   
EGYÉB MŰKÖDÉSI ÉS EGYÉB FEJLESZTÉSI CÉLÚ KIADÁSAI 
ÁLLAMHÁZTARTÁSON BELÜLRE ÉS KÍVÜLRE 2016.évben
&amp;R&amp;A
&amp;P.oldal
Ft-ban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E27"/>
  <sheetViews>
    <sheetView view="pageLayout" workbookViewId="0" topLeftCell="A1">
      <selection activeCell="G7" sqref="G7"/>
    </sheetView>
  </sheetViews>
  <sheetFormatPr defaultColWidth="9.00390625" defaultRowHeight="12.75"/>
  <cols>
    <col min="1" max="1" width="5.875" style="19" customWidth="1"/>
    <col min="2" max="2" width="56.75390625" style="19" customWidth="1"/>
    <col min="3" max="3" width="12.625" style="19" customWidth="1"/>
    <col min="4" max="4" width="11.875" style="19" customWidth="1"/>
    <col min="5" max="5" width="11.25390625" style="19" customWidth="1"/>
    <col min="6" max="16384" width="9.125" style="19" customWidth="1"/>
  </cols>
  <sheetData>
    <row r="2" spans="1:5" ht="15" customHeight="1">
      <c r="A2" s="838" t="s">
        <v>46</v>
      </c>
      <c r="B2" s="837" t="s">
        <v>13</v>
      </c>
      <c r="C2" s="839" t="s">
        <v>500</v>
      </c>
      <c r="D2" s="833" t="s">
        <v>566</v>
      </c>
      <c r="E2" s="832" t="s">
        <v>576</v>
      </c>
    </row>
    <row r="3" spans="1:5" ht="15" customHeight="1">
      <c r="A3" s="838"/>
      <c r="B3" s="837"/>
      <c r="C3" s="840"/>
      <c r="D3" s="833"/>
      <c r="E3" s="832"/>
    </row>
    <row r="4" spans="1:5" ht="15" customHeight="1">
      <c r="A4" s="838"/>
      <c r="B4" s="837"/>
      <c r="C4" s="840"/>
      <c r="D4" s="833"/>
      <c r="E4" s="832"/>
    </row>
    <row r="5" spans="1:5" ht="15" customHeight="1">
      <c r="A5" s="838"/>
      <c r="B5" s="837"/>
      <c r="C5" s="841"/>
      <c r="D5" s="833"/>
      <c r="E5" s="832"/>
    </row>
    <row r="6" spans="1:5" ht="27.75" customHeight="1">
      <c r="A6" s="834" t="s">
        <v>180</v>
      </c>
      <c r="B6" s="835"/>
      <c r="C6" s="836"/>
      <c r="D6" s="559"/>
      <c r="E6" s="565"/>
    </row>
    <row r="7" spans="1:5" ht="27.75" customHeight="1">
      <c r="A7" s="405"/>
      <c r="B7" s="406" t="s">
        <v>531</v>
      </c>
      <c r="C7" s="407"/>
      <c r="D7" s="559"/>
      <c r="E7" s="565"/>
    </row>
    <row r="8" spans="1:5" ht="27.75" customHeight="1">
      <c r="A8" s="407"/>
      <c r="B8" s="408" t="s">
        <v>501</v>
      </c>
      <c r="C8" s="407"/>
      <c r="D8" s="560">
        <v>348000</v>
      </c>
      <c r="E8" s="565">
        <v>348000</v>
      </c>
    </row>
    <row r="9" spans="1:5" ht="27.75" customHeight="1">
      <c r="A9" s="466" t="s">
        <v>2</v>
      </c>
      <c r="B9" s="467" t="s">
        <v>532</v>
      </c>
      <c r="C9" s="471">
        <v>0</v>
      </c>
      <c r="D9" s="561">
        <f>SUM(D8)</f>
        <v>348000</v>
      </c>
      <c r="E9" s="566">
        <f>SUM(E8)</f>
        <v>348000</v>
      </c>
    </row>
    <row r="10" spans="1:5" ht="24.75" customHeight="1">
      <c r="A10" s="341"/>
      <c r="B10" s="460" t="s">
        <v>80</v>
      </c>
      <c r="C10" s="136"/>
      <c r="D10" s="562"/>
      <c r="E10" s="565"/>
    </row>
    <row r="11" spans="1:5" ht="24.75" customHeight="1">
      <c r="A11" s="341"/>
      <c r="B11" s="461" t="s">
        <v>171</v>
      </c>
      <c r="C11" s="104"/>
      <c r="D11" s="560"/>
      <c r="E11" s="565"/>
    </row>
    <row r="12" spans="1:5" ht="24.75" customHeight="1">
      <c r="A12" s="468" t="s">
        <v>4</v>
      </c>
      <c r="B12" s="469" t="s">
        <v>533</v>
      </c>
      <c r="C12" s="470">
        <f>SUM(C10:C11)</f>
        <v>0</v>
      </c>
      <c r="D12" s="563">
        <f>SUM(D10:D11)</f>
        <v>0</v>
      </c>
      <c r="E12" s="567">
        <f>SUM(E10:E11)</f>
        <v>0</v>
      </c>
    </row>
    <row r="13" spans="1:5" ht="24.75" customHeight="1">
      <c r="A13" s="404" t="s">
        <v>5</v>
      </c>
      <c r="B13" s="128" t="s">
        <v>173</v>
      </c>
      <c r="C13" s="104"/>
      <c r="D13" s="560"/>
      <c r="E13" s="565"/>
    </row>
    <row r="14" spans="1:5" ht="24.75" customHeight="1">
      <c r="A14" s="341"/>
      <c r="B14" s="461" t="s">
        <v>172</v>
      </c>
      <c r="C14" s="104">
        <v>0</v>
      </c>
      <c r="D14" s="560">
        <v>0</v>
      </c>
      <c r="E14" s="565">
        <v>0</v>
      </c>
    </row>
    <row r="15" spans="1:5" ht="24.75" customHeight="1">
      <c r="A15" s="472"/>
      <c r="B15" s="469" t="s">
        <v>174</v>
      </c>
      <c r="C15" s="473">
        <f>SUM(C14)</f>
        <v>0</v>
      </c>
      <c r="D15" s="563">
        <f>SUM(D14)</f>
        <v>0</v>
      </c>
      <c r="E15" s="567">
        <f>SUM(E14)</f>
        <v>0</v>
      </c>
    </row>
    <row r="16" spans="1:5" ht="24.75" customHeight="1">
      <c r="A16" s="404" t="s">
        <v>6</v>
      </c>
      <c r="B16" s="128" t="s">
        <v>175</v>
      </c>
      <c r="C16" s="65"/>
      <c r="D16" s="560"/>
      <c r="E16" s="565"/>
    </row>
    <row r="17" spans="1:5" ht="24.75" customHeight="1">
      <c r="A17" s="341"/>
      <c r="B17" s="461" t="s">
        <v>176</v>
      </c>
      <c r="C17" s="112">
        <v>0</v>
      </c>
      <c r="D17" s="560">
        <v>0</v>
      </c>
      <c r="E17" s="565">
        <v>0</v>
      </c>
    </row>
    <row r="18" spans="1:5" ht="24.75" customHeight="1">
      <c r="A18" s="341"/>
      <c r="B18" s="461" t="s">
        <v>177</v>
      </c>
      <c r="C18" s="112">
        <v>0</v>
      </c>
      <c r="D18" s="560">
        <v>0</v>
      </c>
      <c r="E18" s="565">
        <v>0</v>
      </c>
    </row>
    <row r="19" spans="1:5" ht="24.75" customHeight="1">
      <c r="A19" s="474"/>
      <c r="B19" s="469" t="s">
        <v>175</v>
      </c>
      <c r="C19" s="470">
        <f>SUM(C17:C18)</f>
        <v>0</v>
      </c>
      <c r="D19" s="563">
        <f>SUM(D17:D18)</f>
        <v>0</v>
      </c>
      <c r="E19" s="567">
        <f>SUM(E17:E18)</f>
        <v>0</v>
      </c>
    </row>
    <row r="20" spans="1:5" ht="24.75" customHeight="1">
      <c r="A20" s="404" t="s">
        <v>8</v>
      </c>
      <c r="B20" s="128" t="s">
        <v>178</v>
      </c>
      <c r="C20" s="112"/>
      <c r="D20" s="560"/>
      <c r="E20" s="565"/>
    </row>
    <row r="21" spans="1:5" ht="24.75" customHeight="1">
      <c r="A21" s="342"/>
      <c r="B21" s="128" t="s">
        <v>534</v>
      </c>
      <c r="C21" s="112">
        <v>4584000</v>
      </c>
      <c r="D21" s="560">
        <v>5842341</v>
      </c>
      <c r="E21" s="565">
        <v>5842341</v>
      </c>
    </row>
    <row r="22" spans="1:5" ht="24.75" customHeight="1">
      <c r="A22" s="342"/>
      <c r="B22" s="128" t="s">
        <v>535</v>
      </c>
      <c r="C22" s="112">
        <v>0</v>
      </c>
      <c r="D22" s="560">
        <v>0</v>
      </c>
      <c r="E22" s="565">
        <v>0</v>
      </c>
    </row>
    <row r="23" spans="1:5" ht="24.75" customHeight="1">
      <c r="A23" s="127"/>
      <c r="B23" s="475" t="s">
        <v>179</v>
      </c>
      <c r="C23" s="143">
        <f>SUM(C21:C22)</f>
        <v>4584000</v>
      </c>
      <c r="D23" s="564">
        <f>SUM(D21:D22)</f>
        <v>5842341</v>
      </c>
      <c r="E23" s="463">
        <f>SUM(E21:E22)</f>
        <v>5842341</v>
      </c>
    </row>
    <row r="24" spans="1:5" ht="26.25" customHeight="1">
      <c r="A24" s="464"/>
      <c r="B24" s="462" t="s">
        <v>181</v>
      </c>
      <c r="C24" s="463">
        <f>C13+C16+C20+C23</f>
        <v>4584000</v>
      </c>
      <c r="D24" s="564">
        <f>D13+D16+D20+D23+D9</f>
        <v>6190341</v>
      </c>
      <c r="E24" s="463">
        <f>E13+E16+E20+E23+E9</f>
        <v>6190341</v>
      </c>
    </row>
    <row r="26" ht="12.75">
      <c r="B26" s="177"/>
    </row>
    <row r="27" ht="12.75">
      <c r="B27" s="177"/>
    </row>
  </sheetData>
  <sheetProtection/>
  <mergeCells count="6">
    <mergeCell ref="E2:E5"/>
    <mergeCell ref="D2:D5"/>
    <mergeCell ref="A6:C6"/>
    <mergeCell ref="B2:B5"/>
    <mergeCell ref="A2:A5"/>
    <mergeCell ref="C2:C5"/>
  </mergeCells>
  <printOptions horizontalCentered="1"/>
  <pageMargins left="0.2362204724409449" right="0.2362204724409449" top="1.09" bottom="0.19" header="0.36" footer="0.19"/>
  <pageSetup fitToHeight="0" fitToWidth="1" horizontalDpi="600" verticalDpi="600" orientation="portrait" paperSize="9" r:id="rId1"/>
  <headerFooter alignWithMargins="0">
    <oddHeader>&amp;C&amp;"Garamond,Félkövér"&amp;14  5/2017.(IV.28.) számú zárszámadási rendelethez
Z&amp;12ALASZABAR KÖZSÉG ÖNKORMÁNYZATA ÁLTAL FOLYÓSÍTOTT 
ELLÁTÁSOK (SZOCIÁLIS) RÉSZLETEZÉSE  2016. ÉVBEN
 &amp;R&amp;A
&amp;P.oldal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F35"/>
  <sheetViews>
    <sheetView view="pageLayout" zoomScaleSheetLayoutView="80" workbookViewId="0" topLeftCell="A1">
      <selection activeCell="I16" sqref="I16"/>
    </sheetView>
  </sheetViews>
  <sheetFormatPr defaultColWidth="9.00390625" defaultRowHeight="12.75"/>
  <cols>
    <col min="1" max="1" width="7.125" style="19" customWidth="1"/>
    <col min="2" max="2" width="55.375" style="19" customWidth="1"/>
    <col min="3" max="3" width="13.125" style="19" customWidth="1"/>
    <col min="4" max="4" width="12.75390625" style="19" bestFit="1" customWidth="1"/>
    <col min="5" max="5" width="13.25390625" style="19" customWidth="1"/>
    <col min="6" max="6" width="10.875" style="19" customWidth="1"/>
    <col min="7" max="16384" width="9.125" style="19" customWidth="1"/>
  </cols>
  <sheetData>
    <row r="2" spans="1:6" ht="15" customHeight="1">
      <c r="A2" s="838" t="s">
        <v>46</v>
      </c>
      <c r="B2" s="837" t="s">
        <v>12</v>
      </c>
      <c r="C2" s="844" t="s">
        <v>182</v>
      </c>
      <c r="D2" s="843" t="s">
        <v>553</v>
      </c>
      <c r="E2" s="842" t="s">
        <v>576</v>
      </c>
      <c r="F2" s="845" t="s">
        <v>577</v>
      </c>
    </row>
    <row r="3" spans="1:6" ht="15" customHeight="1">
      <c r="A3" s="838"/>
      <c r="B3" s="837"/>
      <c r="C3" s="840"/>
      <c r="D3" s="843"/>
      <c r="E3" s="842"/>
      <c r="F3" s="846"/>
    </row>
    <row r="4" spans="1:6" ht="15" customHeight="1">
      <c r="A4" s="838"/>
      <c r="B4" s="837"/>
      <c r="C4" s="840"/>
      <c r="D4" s="843"/>
      <c r="E4" s="842"/>
      <c r="F4" s="846"/>
    </row>
    <row r="5" spans="1:6" ht="15" customHeight="1">
      <c r="A5" s="838"/>
      <c r="B5" s="837"/>
      <c r="C5" s="841"/>
      <c r="D5" s="843"/>
      <c r="E5" s="842"/>
      <c r="F5" s="847"/>
    </row>
    <row r="6" spans="1:6" ht="19.5" customHeight="1">
      <c r="A6" s="20"/>
      <c r="B6" s="124" t="s">
        <v>59</v>
      </c>
      <c r="C6" s="20"/>
      <c r="D6" s="455"/>
      <c r="E6" s="454"/>
      <c r="F6" s="726"/>
    </row>
    <row r="7" spans="1:6" ht="19.5" customHeight="1">
      <c r="A7" s="125" t="s">
        <v>33</v>
      </c>
      <c r="B7" s="138" t="s">
        <v>60</v>
      </c>
      <c r="C7" s="20"/>
      <c r="D7" s="455"/>
      <c r="E7" s="454"/>
      <c r="F7" s="726"/>
    </row>
    <row r="8" spans="1:6" ht="19.5" customHeight="1">
      <c r="A8" s="125"/>
      <c r="B8" s="124" t="s">
        <v>76</v>
      </c>
      <c r="C8" s="20"/>
      <c r="D8" s="455"/>
      <c r="E8" s="454"/>
      <c r="F8" s="726"/>
    </row>
    <row r="9" spans="1:6" ht="19.5" customHeight="1">
      <c r="A9" s="345" t="s">
        <v>2</v>
      </c>
      <c r="B9" s="103" t="s">
        <v>454</v>
      </c>
      <c r="C9" s="104"/>
      <c r="D9" s="455"/>
      <c r="E9" s="454"/>
      <c r="F9" s="726"/>
    </row>
    <row r="10" spans="1:6" ht="19.5" customHeight="1">
      <c r="A10" s="345" t="s">
        <v>4</v>
      </c>
      <c r="B10" s="103" t="s">
        <v>455</v>
      </c>
      <c r="C10" s="456">
        <v>35000000</v>
      </c>
      <c r="D10" s="455">
        <v>0</v>
      </c>
      <c r="E10" s="454">
        <v>0</v>
      </c>
      <c r="F10" s="726"/>
    </row>
    <row r="11" spans="1:6" ht="19.5" customHeight="1">
      <c r="A11" s="345" t="s">
        <v>544</v>
      </c>
      <c r="B11" s="103" t="s">
        <v>545</v>
      </c>
      <c r="C11" s="456"/>
      <c r="D11" s="455">
        <v>177900</v>
      </c>
      <c r="E11" s="454">
        <v>177900</v>
      </c>
      <c r="F11" s="727">
        <f>E11/D11</f>
        <v>1</v>
      </c>
    </row>
    <row r="12" spans="1:6" ht="19.5" customHeight="1">
      <c r="A12" s="345" t="s">
        <v>6</v>
      </c>
      <c r="B12" s="103" t="s">
        <v>546</v>
      </c>
      <c r="C12" s="456"/>
      <c r="D12" s="455">
        <v>194691</v>
      </c>
      <c r="E12" s="454">
        <v>194691</v>
      </c>
      <c r="F12" s="727"/>
    </row>
    <row r="13" spans="1:6" ht="19.5" customHeight="1">
      <c r="A13" s="345" t="s">
        <v>8</v>
      </c>
      <c r="B13" s="103" t="s">
        <v>547</v>
      </c>
      <c r="C13" s="456"/>
      <c r="D13" s="455">
        <v>285750</v>
      </c>
      <c r="E13" s="454">
        <v>285750</v>
      </c>
      <c r="F13" s="727">
        <f>E13/D13</f>
        <v>1</v>
      </c>
    </row>
    <row r="14" spans="1:6" ht="19.5" customHeight="1">
      <c r="A14" s="345" t="s">
        <v>281</v>
      </c>
      <c r="B14" s="103" t="s">
        <v>548</v>
      </c>
      <c r="C14" s="456"/>
      <c r="D14" s="455">
        <v>599700</v>
      </c>
      <c r="E14" s="454">
        <v>599700</v>
      </c>
      <c r="F14" s="727">
        <f>E14/D14</f>
        <v>1</v>
      </c>
    </row>
    <row r="15" spans="1:6" ht="19.5" customHeight="1">
      <c r="A15" s="345" t="s">
        <v>570</v>
      </c>
      <c r="B15" s="103" t="s">
        <v>571</v>
      </c>
      <c r="C15" s="456"/>
      <c r="D15" s="455">
        <v>300000</v>
      </c>
      <c r="E15" s="454">
        <v>300000</v>
      </c>
      <c r="F15" s="727">
        <f>E15/D15</f>
        <v>1</v>
      </c>
    </row>
    <row r="16" spans="1:6" ht="19.5" customHeight="1">
      <c r="A16" s="345" t="s">
        <v>572</v>
      </c>
      <c r="B16" s="103" t="s">
        <v>573</v>
      </c>
      <c r="C16" s="456"/>
      <c r="D16" s="455">
        <v>350667</v>
      </c>
      <c r="E16" s="454">
        <v>350667</v>
      </c>
      <c r="F16" s="727">
        <f>E16/D16</f>
        <v>1</v>
      </c>
    </row>
    <row r="17" spans="1:6" ht="19.5" customHeight="1">
      <c r="A17" s="346"/>
      <c r="B17" s="105" t="s">
        <v>77</v>
      </c>
      <c r="C17" s="729">
        <f>SUM(C9:C10)</f>
        <v>35000000</v>
      </c>
      <c r="D17" s="463">
        <f>SUM(D9:D16)</f>
        <v>1908708</v>
      </c>
      <c r="E17" s="459">
        <f>SUM(E9:E16)</f>
        <v>1908708</v>
      </c>
      <c r="F17" s="728">
        <f>E17/D17</f>
        <v>1</v>
      </c>
    </row>
    <row r="18" spans="1:6" ht="19.5" customHeight="1">
      <c r="A18" s="346"/>
      <c r="B18" s="137"/>
      <c r="C18" s="457"/>
      <c r="D18" s="455"/>
      <c r="E18" s="454"/>
      <c r="F18" s="727"/>
    </row>
    <row r="19" spans="1:6" ht="19.5" customHeight="1">
      <c r="A19" s="346"/>
      <c r="B19" s="137" t="s">
        <v>502</v>
      </c>
      <c r="C19" s="457"/>
      <c r="D19" s="455"/>
      <c r="E19" s="454"/>
      <c r="F19" s="727"/>
    </row>
    <row r="20" spans="1:6" ht="19.5" customHeight="1">
      <c r="A20" s="346" t="s">
        <v>2</v>
      </c>
      <c r="B20" s="103" t="s">
        <v>503</v>
      </c>
      <c r="C20" s="112">
        <v>600000</v>
      </c>
      <c r="D20" s="455">
        <v>532130</v>
      </c>
      <c r="E20" s="454">
        <v>532130</v>
      </c>
      <c r="F20" s="727">
        <f aca="true" t="shared" si="0" ref="F20:F25">E20/D20</f>
        <v>1</v>
      </c>
    </row>
    <row r="21" spans="1:6" ht="19.5" customHeight="1">
      <c r="A21" s="346" t="s">
        <v>4</v>
      </c>
      <c r="B21" s="103" t="s">
        <v>574</v>
      </c>
      <c r="C21" s="457">
        <v>0</v>
      </c>
      <c r="D21" s="455">
        <v>45490</v>
      </c>
      <c r="E21" s="454">
        <v>45490</v>
      </c>
      <c r="F21" s="727">
        <f t="shared" si="0"/>
        <v>1</v>
      </c>
    </row>
    <row r="22" spans="1:6" ht="19.5" customHeight="1">
      <c r="A22" s="346" t="s">
        <v>5</v>
      </c>
      <c r="B22" s="103" t="s">
        <v>575</v>
      </c>
      <c r="C22" s="457"/>
      <c r="D22" s="455">
        <v>118998</v>
      </c>
      <c r="E22" s="454">
        <v>118998</v>
      </c>
      <c r="F22" s="727">
        <f t="shared" si="0"/>
        <v>1</v>
      </c>
    </row>
    <row r="23" spans="1:6" ht="19.5" customHeight="1">
      <c r="A23" s="346"/>
      <c r="B23" s="105" t="s">
        <v>516</v>
      </c>
      <c r="C23" s="730">
        <f>SUM(C20:C21)</f>
        <v>600000</v>
      </c>
      <c r="D23" s="731">
        <f>SUM(D20:D22)</f>
        <v>696618</v>
      </c>
      <c r="E23" s="732">
        <f>SUM(E20:E22)</f>
        <v>696618</v>
      </c>
      <c r="F23" s="728">
        <f t="shared" si="0"/>
        <v>1</v>
      </c>
    </row>
    <row r="24" spans="1:6" ht="19.5" customHeight="1">
      <c r="A24" s="346"/>
      <c r="B24" s="137"/>
      <c r="C24" s="457"/>
      <c r="D24" s="455"/>
      <c r="E24" s="454"/>
      <c r="F24" s="727"/>
    </row>
    <row r="25" spans="1:6" ht="19.5" customHeight="1">
      <c r="A25" s="347"/>
      <c r="B25" s="216" t="s">
        <v>62</v>
      </c>
      <c r="C25" s="217">
        <f>SUM(C17,C23)</f>
        <v>35600000</v>
      </c>
      <c r="D25" s="463">
        <f>SUM(D17,D23)</f>
        <v>2605326</v>
      </c>
      <c r="E25" s="459">
        <f>SUM(E17,E23)</f>
        <v>2605326</v>
      </c>
      <c r="F25" s="728">
        <f t="shared" si="0"/>
        <v>1</v>
      </c>
    </row>
    <row r="26" spans="1:6" ht="19.5" customHeight="1">
      <c r="A26" s="346"/>
      <c r="B26" s="105"/>
      <c r="C26" s="458"/>
      <c r="D26" s="455"/>
      <c r="E26" s="454"/>
      <c r="F26" s="727"/>
    </row>
    <row r="27" spans="1:6" ht="19.5" customHeight="1">
      <c r="A27" s="125" t="s">
        <v>404</v>
      </c>
      <c r="B27" s="343" t="s">
        <v>84</v>
      </c>
      <c r="C27" s="457"/>
      <c r="D27" s="455"/>
      <c r="E27" s="454"/>
      <c r="F27" s="727"/>
    </row>
    <row r="28" spans="1:6" ht="19.5" customHeight="1">
      <c r="A28" s="346"/>
      <c r="B28" s="137" t="s">
        <v>405</v>
      </c>
      <c r="C28" s="457"/>
      <c r="D28" s="455"/>
      <c r="E28" s="454"/>
      <c r="F28" s="727"/>
    </row>
    <row r="29" spans="1:6" ht="19.5" customHeight="1">
      <c r="A29" s="346"/>
      <c r="B29" s="344" t="s">
        <v>504</v>
      </c>
      <c r="C29" s="457">
        <v>2000000</v>
      </c>
      <c r="D29" s="455">
        <v>1728933</v>
      </c>
      <c r="E29" s="454">
        <v>1720850</v>
      </c>
      <c r="F29" s="727">
        <f aca="true" t="shared" si="1" ref="F29:F35">E29/D29</f>
        <v>0.9953248622127058</v>
      </c>
    </row>
    <row r="30" spans="1:6" ht="19.5" customHeight="1">
      <c r="A30" s="346"/>
      <c r="B30" s="103" t="s">
        <v>543</v>
      </c>
      <c r="C30" s="457"/>
      <c r="D30" s="455">
        <v>28287672</v>
      </c>
      <c r="E30" s="454">
        <v>28287672</v>
      </c>
      <c r="F30" s="727">
        <f t="shared" si="1"/>
        <v>1</v>
      </c>
    </row>
    <row r="31" spans="1:6" ht="19.5" customHeight="1">
      <c r="A31" s="346"/>
      <c r="B31" s="103" t="s">
        <v>567</v>
      </c>
      <c r="C31" s="457"/>
      <c r="D31" s="455">
        <v>978256</v>
      </c>
      <c r="E31" s="454">
        <v>978256</v>
      </c>
      <c r="F31" s="727">
        <f t="shared" si="1"/>
        <v>1</v>
      </c>
    </row>
    <row r="32" spans="1:6" ht="19.5" customHeight="1">
      <c r="A32" s="346"/>
      <c r="B32" s="103" t="s">
        <v>568</v>
      </c>
      <c r="C32" s="457"/>
      <c r="D32" s="455">
        <v>876300</v>
      </c>
      <c r="E32" s="454">
        <v>876300</v>
      </c>
      <c r="F32" s="727">
        <f t="shared" si="1"/>
        <v>1</v>
      </c>
    </row>
    <row r="33" spans="1:6" ht="19.5" customHeight="1">
      <c r="A33" s="346"/>
      <c r="B33" s="103" t="s">
        <v>569</v>
      </c>
      <c r="C33" s="457"/>
      <c r="D33" s="455">
        <v>50000</v>
      </c>
      <c r="E33" s="454">
        <v>50000</v>
      </c>
      <c r="F33" s="727">
        <f t="shared" si="1"/>
        <v>1</v>
      </c>
    </row>
    <row r="34" spans="1:6" ht="19.5" customHeight="1">
      <c r="A34" s="215"/>
      <c r="B34" s="216" t="s">
        <v>409</v>
      </c>
      <c r="C34" s="217">
        <f>C29+C30</f>
        <v>2000000</v>
      </c>
      <c r="D34" s="463">
        <f>D29+D30+D31+D32+D33</f>
        <v>31921161</v>
      </c>
      <c r="E34" s="459">
        <f>E29+E30+E31+E32+E33</f>
        <v>31913078</v>
      </c>
      <c r="F34" s="728">
        <f t="shared" si="1"/>
        <v>0.9997467823930339</v>
      </c>
    </row>
    <row r="35" spans="1:6" ht="19.5" customHeight="1">
      <c r="A35" s="215"/>
      <c r="B35" s="216" t="s">
        <v>408</v>
      </c>
      <c r="C35" s="217">
        <f>C25+C34</f>
        <v>37600000</v>
      </c>
      <c r="D35" s="463">
        <f>D25+D34</f>
        <v>34526487</v>
      </c>
      <c r="E35" s="459">
        <f>E25+E34</f>
        <v>34518404</v>
      </c>
      <c r="F35" s="728">
        <f t="shared" si="1"/>
        <v>0.9997658898804271</v>
      </c>
    </row>
  </sheetData>
  <sheetProtection/>
  <mergeCells count="6">
    <mergeCell ref="E2:E5"/>
    <mergeCell ref="D2:D5"/>
    <mergeCell ref="B2:B5"/>
    <mergeCell ref="A2:A5"/>
    <mergeCell ref="C2:C5"/>
    <mergeCell ref="F2:F5"/>
  </mergeCells>
  <printOptions horizontalCentered="1"/>
  <pageMargins left="0.2362204724409449" right="0.2362204724409449" top="1.09" bottom="0.19" header="0.36" footer="0.19"/>
  <pageSetup fitToHeight="0" fitToWidth="1" horizontalDpi="600" verticalDpi="600" orientation="portrait" paperSize="9" scale="90" r:id="rId1"/>
  <headerFooter alignWithMargins="0">
    <oddHeader>&amp;C5/2017. (IV.28.) számú költségvetési rendelethez 
ZALASZABAR KÖZSÉG ÖNKORMÁNYZATÁNAK ÉS INTÉZMÉNYÉNEK
2016. ÉVI  BERUHÁZÁSI CÉLÚ KIADÁSAI FELADATONKÉNT
&amp;R&amp;A
&amp;P.oldal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2017-04-27T13:32:44Z</cp:lastPrinted>
  <dcterms:created xsi:type="dcterms:W3CDTF">2001-01-10T12:44:25Z</dcterms:created>
  <dcterms:modified xsi:type="dcterms:W3CDTF">2017-04-27T13:32:48Z</dcterms:modified>
  <cp:category/>
  <cp:version/>
  <cp:contentType/>
  <cp:contentStatus/>
</cp:coreProperties>
</file>