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okument\word\Anikó\A testület\képviselő testület\rendeletek\2020\"/>
    </mc:Choice>
  </mc:AlternateContent>
  <xr:revisionPtr revIDLastSave="0" documentId="13_ncr:1_{60CCA5B6-F97E-4FD4-B0EF-D1040CF5DFBD}" xr6:coauthVersionLast="45" xr6:coauthVersionMax="45" xr10:uidLastSave="{00000000-0000-0000-0000-000000000000}"/>
  <bookViews>
    <workbookView xWindow="-120" yWindow="-120" windowWidth="19440" windowHeight="15000" tabRatio="847" firstSheet="12" activeTab="19" xr2:uid="{00000000-000D-0000-FFFF-FFFF00000000}"/>
  </bookViews>
  <sheets>
    <sheet name="Önk.bev." sheetId="34" r:id="rId1"/>
    <sheet name="Önk.kiad." sheetId="33" r:id="rId2"/>
    <sheet name="Hiv.bev." sheetId="32" r:id="rId3"/>
    <sheet name="Hiv.kiad." sheetId="31" r:id="rId4"/>
    <sheet name="Művh.bev." sheetId="36" r:id="rId5"/>
    <sheet name="Művh.kiad." sheetId="35" r:id="rId6"/>
    <sheet name="Ovibev." sheetId="30" r:id="rId7"/>
    <sheet name="Ovikiad." sheetId="29" r:id="rId8"/>
    <sheet name="1.sz.melléklet" sheetId="19" r:id="rId9"/>
    <sheet name="2. sz.melléklet" sheetId="3" r:id="rId10"/>
    <sheet name="3.sz. melléklet" sheetId="20" r:id="rId11"/>
    <sheet name="4. sz. melléklet" sheetId="2" r:id="rId12"/>
    <sheet name="5. sz. melléklet" sheetId="18" r:id="rId13"/>
    <sheet name="6. sz.melléklet" sheetId="5" r:id="rId14"/>
    <sheet name="7.sz. melléklet" sheetId="21" r:id="rId15"/>
    <sheet name="8.sz. melléklet" sheetId="22" r:id="rId16"/>
    <sheet name="9.sz.melléklet" sheetId="23" r:id="rId17"/>
    <sheet name="10.sz.melléklet" sheetId="24" r:id="rId18"/>
    <sheet name="11.sz.melléklet" sheetId="25" r:id="rId19"/>
    <sheet name="12.sz.melléklet" sheetId="28" r:id="rId20"/>
  </sheets>
  <definedNames>
    <definedName name="_xlnm._FilterDatabase" localSheetId="8" hidden="1">'1.sz.melléklet'!$D$2:$D$127</definedName>
    <definedName name="_xlnm._FilterDatabase" localSheetId="10" hidden="1">'3.sz. melléklet'!$B$1:$B$162</definedName>
    <definedName name="_xlnm.Print_Area" localSheetId="8">'1.sz.melléklet'!$A$1:$E$93</definedName>
    <definedName name="_xlnm.Print_Area" localSheetId="17">'10.sz.melléklet'!$A$1:$N$44</definedName>
    <definedName name="_xlnm.Print_Area" localSheetId="10">'3.sz. melléklet'!$A$1:$P$162</definedName>
    <definedName name="_xlnm.Print_Area" localSheetId="12">'5. sz. melléklet'!$A$1:$B$16</definedName>
  </definedNames>
  <calcPr calcId="181029"/>
</workbook>
</file>

<file path=xl/calcChain.xml><?xml version="1.0" encoding="utf-8"?>
<calcChain xmlns="http://schemas.openxmlformats.org/spreadsheetml/2006/main">
  <c r="H75" i="20" l="1"/>
  <c r="Q159" i="20" l="1"/>
  <c r="G159" i="20"/>
  <c r="E160" i="20"/>
  <c r="Q101" i="20"/>
  <c r="Q102" i="20"/>
  <c r="Q37" i="20"/>
  <c r="B27" i="3" l="1"/>
  <c r="F21" i="3"/>
  <c r="H76" i="33"/>
  <c r="H83" i="33"/>
  <c r="P18" i="24" l="1"/>
  <c r="C33" i="23"/>
  <c r="C20" i="23"/>
  <c r="H18" i="3" l="1"/>
  <c r="Q103" i="20"/>
  <c r="Q9" i="20"/>
  <c r="Q154" i="20"/>
  <c r="E75" i="20"/>
  <c r="F75" i="20"/>
  <c r="G75" i="20"/>
  <c r="I75" i="20"/>
  <c r="J75" i="20"/>
  <c r="K75" i="20"/>
  <c r="L75" i="20"/>
  <c r="M75" i="20"/>
  <c r="N75" i="20"/>
  <c r="O75" i="20"/>
  <c r="P75" i="20"/>
  <c r="D75" i="20"/>
  <c r="F159" i="20"/>
  <c r="H159" i="20"/>
  <c r="I159" i="20"/>
  <c r="J159" i="20"/>
  <c r="K159" i="20"/>
  <c r="L159" i="20"/>
  <c r="M159" i="20"/>
  <c r="N159" i="20"/>
  <c r="O159" i="20"/>
  <c r="P159" i="20"/>
  <c r="E159" i="20"/>
  <c r="D76" i="20" l="1"/>
  <c r="Q76" i="20" s="1"/>
  <c r="C11" i="3" l="1"/>
  <c r="D18" i="3"/>
  <c r="C14" i="3"/>
  <c r="C21" i="24"/>
  <c r="D21" i="24"/>
  <c r="E21" i="24"/>
  <c r="F21" i="24"/>
  <c r="G21" i="24"/>
  <c r="H21" i="24"/>
  <c r="J21" i="24"/>
  <c r="K21" i="24"/>
  <c r="L21" i="24"/>
  <c r="M21" i="24"/>
  <c r="N21" i="24"/>
  <c r="I21" i="24"/>
  <c r="G35" i="29"/>
  <c r="H35" i="29"/>
  <c r="F35" i="29"/>
  <c r="E35" i="29"/>
  <c r="C34" i="29"/>
  <c r="D34" i="29"/>
  <c r="E34" i="29"/>
  <c r="F34" i="29"/>
  <c r="H34" i="29"/>
  <c r="H31" i="29"/>
  <c r="F31" i="29"/>
  <c r="C31" i="29"/>
  <c r="D31" i="29"/>
  <c r="E31" i="29"/>
  <c r="G11" i="29"/>
  <c r="G12" i="29"/>
  <c r="G13" i="29"/>
  <c r="G14" i="29"/>
  <c r="G17" i="29"/>
  <c r="G18" i="29"/>
  <c r="G20" i="29"/>
  <c r="G21" i="29"/>
  <c r="G22" i="29"/>
  <c r="G23" i="29"/>
  <c r="G24" i="29"/>
  <c r="G25" i="29"/>
  <c r="G26" i="29"/>
  <c r="G27" i="29"/>
  <c r="G28" i="29"/>
  <c r="G29" i="29"/>
  <c r="G30" i="29"/>
  <c r="G32" i="29"/>
  <c r="G33" i="29"/>
  <c r="G8" i="29"/>
  <c r="H19" i="29"/>
  <c r="G19" i="29" s="1"/>
  <c r="D19" i="29"/>
  <c r="E19" i="29"/>
  <c r="F19" i="29"/>
  <c r="C19" i="29"/>
  <c r="H16" i="29"/>
  <c r="G34" i="29" l="1"/>
  <c r="G31" i="29"/>
  <c r="E14" i="34"/>
  <c r="D16" i="29"/>
  <c r="G16" i="29" s="1"/>
  <c r="E16" i="29"/>
  <c r="F16" i="29"/>
  <c r="C16" i="29"/>
  <c r="F27" i="30"/>
  <c r="E27" i="30"/>
  <c r="E13" i="30"/>
  <c r="F13" i="30"/>
  <c r="H13" i="30"/>
  <c r="H27" i="30"/>
  <c r="G32" i="35"/>
  <c r="H33" i="35"/>
  <c r="H29" i="35"/>
  <c r="F15" i="35"/>
  <c r="F18" i="35"/>
  <c r="F29" i="35"/>
  <c r="F33" i="35" l="1"/>
  <c r="E15" i="35" l="1"/>
  <c r="E18" i="35"/>
  <c r="E29" i="35"/>
  <c r="G9" i="35"/>
  <c r="G11" i="35"/>
  <c r="G12" i="35"/>
  <c r="G14" i="35"/>
  <c r="G15" i="35"/>
  <c r="G16" i="35"/>
  <c r="G17" i="35"/>
  <c r="G18" i="35"/>
  <c r="G19" i="35"/>
  <c r="G20" i="35"/>
  <c r="G21" i="35"/>
  <c r="G22" i="35"/>
  <c r="G23" i="35"/>
  <c r="G24" i="35"/>
  <c r="G25" i="35"/>
  <c r="G26" i="35"/>
  <c r="G27" i="35"/>
  <c r="G28" i="35"/>
  <c r="G29" i="35"/>
  <c r="G30" i="35"/>
  <c r="G31" i="35"/>
  <c r="G33" i="35"/>
  <c r="G8" i="35"/>
  <c r="F16" i="35"/>
  <c r="F17" i="35"/>
  <c r="F19" i="35"/>
  <c r="F20" i="35"/>
  <c r="F21" i="35"/>
  <c r="F22" i="35"/>
  <c r="F23" i="35"/>
  <c r="F24" i="35"/>
  <c r="F25" i="35"/>
  <c r="F26" i="35"/>
  <c r="F27" i="35"/>
  <c r="F28" i="35"/>
  <c r="F30" i="35"/>
  <c r="F31" i="35"/>
  <c r="F9" i="35"/>
  <c r="F10" i="35"/>
  <c r="F11" i="35"/>
  <c r="F12" i="35"/>
  <c r="F13" i="35"/>
  <c r="F14" i="35"/>
  <c r="F8" i="35"/>
  <c r="E33" i="35" l="1"/>
  <c r="H14" i="36"/>
  <c r="H22" i="36" s="1"/>
  <c r="F22" i="36" l="1"/>
  <c r="F20" i="36"/>
  <c r="E20" i="36"/>
  <c r="G14" i="36"/>
  <c r="E14" i="36"/>
  <c r="H34" i="31"/>
  <c r="F34" i="31"/>
  <c r="E34" i="31"/>
  <c r="E24" i="31"/>
  <c r="H21" i="31"/>
  <c r="F21" i="31"/>
  <c r="E21" i="31"/>
  <c r="F13" i="32"/>
  <c r="E13" i="32"/>
  <c r="H20" i="33"/>
  <c r="H23" i="33"/>
  <c r="H53" i="33"/>
  <c r="H61" i="33"/>
  <c r="H67" i="33"/>
  <c r="C83" i="33"/>
  <c r="D83" i="33"/>
  <c r="F83" i="33"/>
  <c r="E83" i="33"/>
  <c r="F76" i="33"/>
  <c r="E76" i="33"/>
  <c r="F67" i="33"/>
  <c r="E67" i="33"/>
  <c r="F61" i="33"/>
  <c r="E61" i="33"/>
  <c r="F53" i="33"/>
  <c r="E53" i="33"/>
  <c r="F23" i="33"/>
  <c r="E23" i="33"/>
  <c r="F20" i="33"/>
  <c r="E20" i="33"/>
  <c r="G83" i="33" l="1"/>
  <c r="G58" i="33"/>
  <c r="G9" i="33"/>
  <c r="G11" i="33"/>
  <c r="G12" i="33"/>
  <c r="G13" i="33"/>
  <c r="G14" i="33"/>
  <c r="G16" i="33"/>
  <c r="G17" i="33"/>
  <c r="G18" i="33"/>
  <c r="G19" i="33"/>
  <c r="G20" i="33"/>
  <c r="G21" i="33"/>
  <c r="G22" i="33"/>
  <c r="G23" i="33"/>
  <c r="G24" i="33"/>
  <c r="G25" i="33"/>
  <c r="G26" i="33"/>
  <c r="G27" i="33"/>
  <c r="G28" i="33"/>
  <c r="G29" i="33"/>
  <c r="G30" i="33"/>
  <c r="G31" i="33"/>
  <c r="G32" i="33"/>
  <c r="G33" i="33"/>
  <c r="G34" i="33"/>
  <c r="G35" i="33"/>
  <c r="G36" i="33"/>
  <c r="G38" i="33"/>
  <c r="G39" i="33"/>
  <c r="G40" i="33"/>
  <c r="G41" i="33"/>
  <c r="G42" i="33"/>
  <c r="G43" i="33"/>
  <c r="G44" i="33"/>
  <c r="G45" i="33"/>
  <c r="G46" i="33"/>
  <c r="G47" i="33"/>
  <c r="G48" i="33"/>
  <c r="G49" i="33"/>
  <c r="G50" i="33"/>
  <c r="G51" i="33"/>
  <c r="G52" i="33"/>
  <c r="G53" i="33"/>
  <c r="G57" i="33"/>
  <c r="G60" i="33"/>
  <c r="G61" i="33"/>
  <c r="G62" i="33"/>
  <c r="G64" i="33"/>
  <c r="G65" i="33"/>
  <c r="G66" i="33"/>
  <c r="G67" i="33"/>
  <c r="G68" i="33"/>
  <c r="G69" i="33"/>
  <c r="G70" i="33"/>
  <c r="G71" i="33"/>
  <c r="G72" i="33"/>
  <c r="G73" i="33"/>
  <c r="G74" i="33"/>
  <c r="G75" i="33"/>
  <c r="G76" i="33"/>
  <c r="G78" i="33"/>
  <c r="G79" i="33"/>
  <c r="G80" i="33"/>
  <c r="G81" i="33"/>
  <c r="G8" i="33"/>
  <c r="H14" i="34"/>
  <c r="H51" i="34"/>
  <c r="F17" i="34"/>
  <c r="F51" i="34" s="1"/>
  <c r="E51" i="34"/>
  <c r="G9" i="34"/>
  <c r="G10" i="34"/>
  <c r="G11" i="34"/>
  <c r="G14" i="34"/>
  <c r="G16" i="34"/>
  <c r="G17" i="34"/>
  <c r="G18" i="34"/>
  <c r="G20" i="34"/>
  <c r="G21" i="34"/>
  <c r="G22" i="34"/>
  <c r="G24" i="34"/>
  <c r="G28" i="34"/>
  <c r="G30" i="34"/>
  <c r="G31" i="34"/>
  <c r="G33" i="34"/>
  <c r="G34" i="34"/>
  <c r="G35" i="34"/>
  <c r="G36" i="34"/>
  <c r="G37" i="34"/>
  <c r="G38" i="34"/>
  <c r="G39" i="34"/>
  <c r="G40" i="34"/>
  <c r="G41" i="34"/>
  <c r="G42" i="34"/>
  <c r="G43" i="34"/>
  <c r="G44" i="34"/>
  <c r="G45" i="34"/>
  <c r="G48" i="34"/>
  <c r="G49" i="34"/>
  <c r="G8" i="34"/>
  <c r="C6" i="28" l="1"/>
  <c r="N42" i="24"/>
  <c r="P40" i="24"/>
  <c r="C22" i="24"/>
  <c r="P13" i="24"/>
  <c r="C18" i="21"/>
  <c r="C25" i="21" s="1"/>
  <c r="C37" i="21"/>
  <c r="B35" i="2" l="1"/>
  <c r="B34" i="2"/>
  <c r="B33" i="2"/>
  <c r="B32" i="2"/>
  <c r="B36" i="2" s="1"/>
  <c r="B30" i="2"/>
  <c r="B29" i="2"/>
  <c r="B28" i="2"/>
  <c r="B26" i="2"/>
  <c r="B27" i="2"/>
  <c r="B25" i="2"/>
  <c r="B24" i="2"/>
  <c r="B23" i="2"/>
  <c r="B22" i="2"/>
  <c r="B21" i="2"/>
  <c r="B19" i="2"/>
  <c r="B17" i="2"/>
  <c r="B15" i="2"/>
  <c r="B14" i="2"/>
  <c r="B13" i="2"/>
  <c r="B12" i="2"/>
  <c r="B10" i="2"/>
  <c r="B9" i="2"/>
  <c r="B8" i="2"/>
  <c r="B11" i="2" l="1"/>
  <c r="B31" i="2"/>
  <c r="B18" i="2"/>
  <c r="C17" i="22" l="1"/>
  <c r="C14" i="22"/>
  <c r="B12" i="5"/>
  <c r="B11" i="5"/>
  <c r="B13" i="18"/>
  <c r="B12" i="18"/>
  <c r="B11" i="18"/>
  <c r="B10" i="18"/>
  <c r="H9" i="3" l="1"/>
  <c r="G9" i="3"/>
  <c r="H8" i="3"/>
  <c r="G8" i="3" s="1"/>
  <c r="F8" i="3" s="1"/>
  <c r="F20" i="3"/>
  <c r="G14" i="3"/>
  <c r="F14" i="3" s="1"/>
  <c r="G12" i="3"/>
  <c r="F12" i="3" s="1"/>
  <c r="H13" i="3"/>
  <c r="F13" i="3" s="1"/>
  <c r="G21" i="3"/>
  <c r="F18" i="3"/>
  <c r="F19" i="3"/>
  <c r="H21" i="3"/>
  <c r="G15" i="3"/>
  <c r="F15" i="3" s="1"/>
  <c r="H11" i="3"/>
  <c r="G11" i="3"/>
  <c r="F11" i="3" s="1"/>
  <c r="G10" i="3"/>
  <c r="F10" i="3" s="1"/>
  <c r="C23" i="3"/>
  <c r="C22" i="3"/>
  <c r="C21" i="3"/>
  <c r="C20" i="3"/>
  <c r="C19" i="3"/>
  <c r="C17" i="3"/>
  <c r="C13" i="3"/>
  <c r="C10" i="3"/>
  <c r="C9" i="3"/>
  <c r="C8" i="3"/>
  <c r="F9" i="3" l="1"/>
  <c r="F16" i="3" s="1"/>
  <c r="F25" i="3" s="1"/>
  <c r="D42" i="24" l="1"/>
  <c r="E42" i="24"/>
  <c r="F42" i="24"/>
  <c r="G42" i="24"/>
  <c r="H42" i="24"/>
  <c r="I42" i="24"/>
  <c r="J42" i="24"/>
  <c r="K42" i="24"/>
  <c r="L42" i="24"/>
  <c r="M42" i="24"/>
  <c r="C42" i="24"/>
  <c r="D22" i="24"/>
  <c r="E22" i="24"/>
  <c r="F22" i="24"/>
  <c r="G22" i="24"/>
  <c r="H22" i="24"/>
  <c r="I22" i="24"/>
  <c r="J22" i="24"/>
  <c r="K22" i="24"/>
  <c r="L22" i="24"/>
  <c r="M22" i="24"/>
  <c r="N22" i="24"/>
  <c r="K23" i="24" l="1"/>
  <c r="G23" i="24"/>
  <c r="J23" i="24"/>
  <c r="F23" i="24"/>
  <c r="M23" i="24"/>
  <c r="I23" i="24"/>
  <c r="E23" i="24"/>
  <c r="H23" i="24"/>
  <c r="L23" i="24"/>
  <c r="D23" i="24"/>
  <c r="C19" i="23"/>
  <c r="Q113" i="20"/>
  <c r="Q114" i="20"/>
  <c r="Q115" i="20"/>
  <c r="Q116" i="20"/>
  <c r="Q117" i="20"/>
  <c r="Q118" i="20"/>
  <c r="Q119" i="20"/>
  <c r="Q120" i="20"/>
  <c r="Q121" i="20"/>
  <c r="Q122" i="20"/>
  <c r="Q123" i="20"/>
  <c r="Q124" i="20"/>
  <c r="Q125" i="20"/>
  <c r="Q126" i="20"/>
  <c r="Q127" i="20"/>
  <c r="Q128" i="20"/>
  <c r="Q129" i="20"/>
  <c r="Q130" i="20"/>
  <c r="Q131" i="20"/>
  <c r="Q132" i="20"/>
  <c r="Q133" i="20"/>
  <c r="Q134" i="20"/>
  <c r="Q135" i="20"/>
  <c r="Q136" i="20"/>
  <c r="Q137" i="20"/>
  <c r="Q138" i="20"/>
  <c r="Q139" i="20"/>
  <c r="Q140" i="20"/>
  <c r="Q141" i="20"/>
  <c r="Q142" i="20"/>
  <c r="Q143" i="20"/>
  <c r="Q144" i="20"/>
  <c r="Q145" i="20"/>
  <c r="Q146" i="20"/>
  <c r="Q147" i="20"/>
  <c r="Q148" i="20"/>
  <c r="Q149" i="20"/>
  <c r="Q150" i="20"/>
  <c r="Q151" i="20"/>
  <c r="Q152" i="20"/>
  <c r="Q153" i="20"/>
  <c r="Q155" i="20"/>
  <c r="Q156" i="20"/>
  <c r="Q157" i="20"/>
  <c r="Q158" i="20"/>
  <c r="Q79" i="20"/>
  <c r="Q80" i="20"/>
  <c r="Q81" i="20"/>
  <c r="Q82" i="20"/>
  <c r="Q83" i="20"/>
  <c r="Q84" i="20"/>
  <c r="Q85" i="20"/>
  <c r="Q86" i="20"/>
  <c r="Q87" i="20"/>
  <c r="Q88" i="20"/>
  <c r="Q89" i="20"/>
  <c r="Q90" i="20"/>
  <c r="Q91" i="20"/>
  <c r="Q92" i="20"/>
  <c r="Q93" i="20"/>
  <c r="Q94" i="20"/>
  <c r="Q95" i="20"/>
  <c r="Q96" i="20"/>
  <c r="Q97" i="20"/>
  <c r="Q98" i="20"/>
  <c r="Q99" i="20"/>
  <c r="Q100" i="20"/>
  <c r="Q104" i="20"/>
  <c r="Q105" i="20"/>
  <c r="Q106" i="20"/>
  <c r="Q107" i="20"/>
  <c r="Q108" i="20"/>
  <c r="Q109" i="20"/>
  <c r="Q110" i="20"/>
  <c r="Q111" i="20"/>
  <c r="Q112" i="20"/>
  <c r="C40" i="21" l="1"/>
  <c r="Q67" i="20"/>
  <c r="Q68" i="20"/>
  <c r="Q69" i="20"/>
  <c r="Q70" i="20"/>
  <c r="Q71" i="20"/>
  <c r="Q72" i="20"/>
  <c r="Q73" i="20"/>
  <c r="Q74" i="20"/>
  <c r="Q43" i="20"/>
  <c r="Q44" i="20"/>
  <c r="Q45" i="20"/>
  <c r="Q46" i="20"/>
  <c r="Q47" i="20"/>
  <c r="Q48" i="20"/>
  <c r="Q49" i="20"/>
  <c r="Q50" i="20"/>
  <c r="Q51" i="20"/>
  <c r="Q52" i="20"/>
  <c r="Q53" i="20"/>
  <c r="Q54" i="20"/>
  <c r="Q55" i="20"/>
  <c r="Q56" i="20"/>
  <c r="Q57" i="20"/>
  <c r="Q58" i="20"/>
  <c r="Q59" i="20"/>
  <c r="Q60" i="20"/>
  <c r="Q61" i="20"/>
  <c r="Q62" i="20"/>
  <c r="Q63" i="20"/>
  <c r="Q64" i="20"/>
  <c r="Q65" i="20"/>
  <c r="Q66" i="20"/>
  <c r="Q8" i="20"/>
  <c r="Q10" i="20"/>
  <c r="Q11" i="20"/>
  <c r="Q12" i="20"/>
  <c r="Q13" i="20"/>
  <c r="Q14" i="20"/>
  <c r="Q15" i="20"/>
  <c r="Q16" i="20"/>
  <c r="Q17" i="20"/>
  <c r="Q18" i="20"/>
  <c r="Q19" i="20"/>
  <c r="Q20" i="20"/>
  <c r="Q21" i="20"/>
  <c r="Q22" i="20"/>
  <c r="Q23" i="20"/>
  <c r="Q24" i="20"/>
  <c r="Q25" i="20"/>
  <c r="Q26" i="20"/>
  <c r="Q27" i="20"/>
  <c r="Q28" i="20"/>
  <c r="Q29" i="20"/>
  <c r="Q30" i="20"/>
  <c r="Q31" i="20"/>
  <c r="Q32" i="20"/>
  <c r="Q33" i="20"/>
  <c r="Q34" i="20"/>
  <c r="Q35" i="20"/>
  <c r="Q36" i="20"/>
  <c r="Q38" i="20"/>
  <c r="Q39" i="20"/>
  <c r="Q40" i="20"/>
  <c r="Q41" i="20"/>
  <c r="Q42" i="20"/>
  <c r="Q7" i="20"/>
  <c r="B13" i="5"/>
  <c r="Q75" i="20" l="1"/>
  <c r="B19" i="3"/>
  <c r="B24" i="3"/>
  <c r="B23" i="3"/>
  <c r="B22" i="3"/>
  <c r="B21" i="3"/>
  <c r="B20" i="3"/>
  <c r="C63" i="23" l="1"/>
  <c r="B16" i="18"/>
  <c r="C26" i="3" l="1"/>
  <c r="B26" i="3" s="1"/>
  <c r="B18" i="3" l="1"/>
  <c r="C52" i="23" s="1"/>
  <c r="B17" i="3"/>
  <c r="B17" i="24" s="1"/>
  <c r="P17" i="24" s="1"/>
  <c r="D16" i="3"/>
  <c r="C16" i="3"/>
  <c r="C25" i="3" s="1"/>
  <c r="C27" i="3" s="1"/>
  <c r="C54" i="23" l="1"/>
  <c r="B16" i="24" l="1"/>
  <c r="P16" i="24" s="1"/>
  <c r="C55" i="23"/>
  <c r="D159" i="20" l="1"/>
  <c r="D43" i="24" l="1"/>
  <c r="E43" i="24"/>
  <c r="F43" i="24"/>
  <c r="G43" i="24"/>
  <c r="H43" i="24"/>
  <c r="I43" i="24"/>
  <c r="J43" i="24"/>
  <c r="K43" i="24"/>
  <c r="L43" i="24"/>
  <c r="M43" i="24"/>
  <c r="N43" i="24"/>
  <c r="C43" i="24"/>
  <c r="D20" i="23"/>
  <c r="E20" i="23"/>
  <c r="C23" i="24" l="1"/>
  <c r="C60" i="23"/>
  <c r="B14" i="3"/>
  <c r="C66" i="23"/>
  <c r="B41" i="24" l="1"/>
  <c r="P41" i="24" s="1"/>
  <c r="C75" i="23"/>
  <c r="B33" i="24"/>
  <c r="P33" i="24" s="1"/>
  <c r="C27" i="23"/>
  <c r="C24" i="23"/>
  <c r="B34" i="24"/>
  <c r="P34" i="24" s="1"/>
  <c r="B39" i="24"/>
  <c r="P39" i="24" s="1"/>
  <c r="B18" i="24"/>
  <c r="C71" i="23"/>
  <c r="B40" i="24"/>
  <c r="B35" i="24"/>
  <c r="P35" i="24" s="1"/>
  <c r="C25" i="23"/>
  <c r="H16" i="3"/>
  <c r="H25" i="3" s="1"/>
  <c r="H27" i="3" s="1"/>
  <c r="B11" i="3"/>
  <c r="C10" i="23" s="1"/>
  <c r="B12" i="3"/>
  <c r="B8" i="3"/>
  <c r="B11" i="24" l="1"/>
  <c r="P11" i="24" s="1"/>
  <c r="C12" i="23"/>
  <c r="B10" i="3"/>
  <c r="D25" i="3"/>
  <c r="D27" i="3" s="1"/>
  <c r="C16" i="23"/>
  <c r="B13" i="24"/>
  <c r="B15" i="24"/>
  <c r="P15" i="24" s="1"/>
  <c r="B9" i="3"/>
  <c r="B14" i="24" l="1"/>
  <c r="P14" i="24" s="1"/>
  <c r="C11" i="23"/>
  <c r="B12" i="24"/>
  <c r="P12" i="24" s="1"/>
  <c r="C13" i="23"/>
  <c r="C64" i="23"/>
  <c r="C65" i="23" l="1"/>
  <c r="C76" i="23" s="1"/>
  <c r="B38" i="24"/>
  <c r="P38" i="24" s="1"/>
  <c r="B31" i="24" l="1"/>
  <c r="P31" i="24" s="1"/>
  <c r="C22" i="23"/>
  <c r="C21" i="23"/>
  <c r="B30" i="24"/>
  <c r="P30" i="24" s="1"/>
  <c r="C23" i="23"/>
  <c r="B32" i="24"/>
  <c r="P32" i="24" s="1"/>
  <c r="D77" i="20" l="1"/>
  <c r="E161" i="20" s="1"/>
  <c r="Q161" i="20" s="1"/>
  <c r="B13" i="3"/>
  <c r="B16" i="3" s="1"/>
  <c r="B25" i="3" s="1"/>
  <c r="B20" i="24" l="1"/>
  <c r="C79" i="23"/>
  <c r="C14" i="23"/>
  <c r="B19" i="24"/>
  <c r="P19" i="24" l="1"/>
  <c r="B22" i="24"/>
  <c r="P22" i="24" s="1"/>
  <c r="N20" i="24"/>
  <c r="N23" i="24" s="1"/>
  <c r="P20" i="24"/>
  <c r="B21" i="24"/>
  <c r="C77" i="23"/>
  <c r="B23" i="24" l="1"/>
  <c r="P23" i="24" s="1"/>
  <c r="P21" i="24"/>
  <c r="G16" i="3"/>
  <c r="G25" i="3" s="1"/>
  <c r="G26" i="3"/>
  <c r="F26" i="3" s="1"/>
  <c r="B43" i="24" s="1"/>
  <c r="P43" i="24" s="1"/>
  <c r="B36" i="24" l="1"/>
  <c r="P36" i="24" s="1"/>
  <c r="C26" i="23"/>
  <c r="B37" i="24"/>
  <c r="P37" i="24" s="1"/>
  <c r="C29" i="23"/>
  <c r="G27" i="3"/>
  <c r="B37" i="2" l="1"/>
  <c r="C159" i="20" l="1"/>
  <c r="C75" i="20"/>
  <c r="C18" i="22"/>
  <c r="C20" i="22" s="1"/>
  <c r="Q160" i="20" l="1"/>
  <c r="D14" i="28"/>
  <c r="E14" i="28"/>
  <c r="C14" i="28"/>
  <c r="D6" i="28"/>
  <c r="E6" i="28"/>
  <c r="B42" i="24" l="1"/>
  <c r="P42" i="24" s="1"/>
  <c r="C44" i="24" l="1"/>
  <c r="B44" i="24"/>
  <c r="D44" i="24"/>
  <c r="E44" i="24"/>
  <c r="F44" i="24"/>
  <c r="G44" i="24"/>
  <c r="H44" i="24"/>
  <c r="J44" i="24"/>
  <c r="K44" i="24"/>
  <c r="L44" i="24"/>
  <c r="N44" i="24"/>
  <c r="C16" i="25"/>
  <c r="E33" i="23"/>
  <c r="E76" i="23"/>
  <c r="D33" i="23"/>
  <c r="D76" i="23"/>
  <c r="E64" i="23"/>
  <c r="D64" i="23"/>
  <c r="M44" i="24" l="1"/>
  <c r="P44" i="24" s="1"/>
  <c r="E77" i="23"/>
  <c r="I44" i="24"/>
  <c r="D78" i="23"/>
  <c r="D80" i="23" s="1"/>
  <c r="C78" i="23"/>
  <c r="C80" i="23" s="1"/>
  <c r="D77" i="23"/>
  <c r="D78" i="20"/>
  <c r="Q78" i="20" s="1"/>
  <c r="E162" i="20"/>
  <c r="E78" i="23"/>
  <c r="E80" i="23" s="1"/>
  <c r="Q162" i="2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Szabó Marika</author>
  </authors>
  <commentList>
    <comment ref="A3" authorId="0" shapeId="0" xr:uid="{00000000-0006-0000-0B00-000001000000}">
      <text>
        <r>
          <rPr>
            <b/>
            <sz val="8"/>
            <color indexed="81"/>
            <rFont val="Tahoma"/>
            <charset val="238"/>
          </rPr>
          <t>Szabó Marika:</t>
        </r>
        <r>
          <rPr>
            <sz val="8"/>
            <color indexed="81"/>
            <rFont val="Tahoma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<sst xmlns="http://schemas.openxmlformats.org/spreadsheetml/2006/main" count="1383" uniqueCount="723">
  <si>
    <t>Összesen</t>
  </si>
  <si>
    <t>Bevételek</t>
  </si>
  <si>
    <t>Kiadások</t>
  </si>
  <si>
    <t>Személyi juttatások</t>
  </si>
  <si>
    <t>Felhalmozási bevételek</t>
  </si>
  <si>
    <t>Dologi kiadások</t>
  </si>
  <si>
    <t>Általános tartalék</t>
  </si>
  <si>
    <t>Mindösszesen</t>
  </si>
  <si>
    <t>Megnevezés</t>
  </si>
  <si>
    <t>Tárgyévi működési kiadások</t>
  </si>
  <si>
    <t>eFt</t>
  </si>
  <si>
    <t>Cím</t>
  </si>
  <si>
    <t>Alcím</t>
  </si>
  <si>
    <t>Cím neve</t>
  </si>
  <si>
    <t>1.</t>
  </si>
  <si>
    <t>Közutak, hidak, alagutak üzemeltetése, fenntartása</t>
  </si>
  <si>
    <t>Óvodai intézményi étkeztetés</t>
  </si>
  <si>
    <t>Iskolai intézményi étkeztetés</t>
  </si>
  <si>
    <t xml:space="preserve">Közvilágítás </t>
  </si>
  <si>
    <t>Család- és nővédelmi egészségügyi gondozás</t>
  </si>
  <si>
    <t>Ifjúság-egészségügyi gondozás</t>
  </si>
  <si>
    <t>Lakásfenntartási támogatás normatív alapon</t>
  </si>
  <si>
    <t>Ápolási díj alanyi jogon</t>
  </si>
  <si>
    <t>Ápolási díj méltányossági alapon</t>
  </si>
  <si>
    <t>Rendszeres gyermekvédelmi pénzbeli ellátás</t>
  </si>
  <si>
    <t>Kiegészítő gyermekvédelmi támogatás</t>
  </si>
  <si>
    <t>Óvodáztatási támogatás</t>
  </si>
  <si>
    <t xml:space="preserve"> Mozgáskorlátozottak közlekedési támogatása</t>
  </si>
  <si>
    <t xml:space="preserve"> Egyéb önkormányzati eseti pénzbeli ellátások</t>
  </si>
  <si>
    <t xml:space="preserve"> Közgyógyellátás</t>
  </si>
  <si>
    <t xml:space="preserve"> Köztemetés</t>
  </si>
  <si>
    <t>Családsegítés</t>
  </si>
  <si>
    <t xml:space="preserve">Könyvtári szolgáltatások       </t>
  </si>
  <si>
    <t>Köztemető fenntartás és működtetés</t>
  </si>
  <si>
    <t>Sor- szám</t>
  </si>
  <si>
    <t>I. Kiadások és bevételek feladatonként: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</si>
  <si>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</si>
  <si>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</si>
  <si>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</si>
  <si>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</si>
  <si>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</si>
  <si>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</si>
  <si>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</si>
  <si>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</si>
  <si>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</si>
  <si>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</si>
  <si>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</si>
  <si>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</si>
  <si>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</si>
  <si>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</si>
  <si>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</si>
  <si>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</si>
  <si>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</si>
  <si>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</si>
  <si>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</si>
  <si>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</si>
  <si>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</si>
  <si>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</si>
  <si>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</si>
  <si>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</si>
  <si>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</si>
  <si>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</si>
  <si>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</si>
  <si>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</si>
  <si>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</si>
  <si>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</si>
  <si>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</si>
  <si>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</si>
  <si>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</si>
  <si>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</si>
  <si>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</si>
  <si>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</si>
  <si>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</si>
  <si>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</si>
  <si>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</si>
  <si>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</si>
  <si>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</si>
  <si>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</si>
  <si>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</si>
  <si>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</si>
  <si>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</si>
  <si>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</si>
  <si>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Összesen:</t>
  </si>
  <si>
    <t>Tartalékok</t>
  </si>
  <si>
    <t>Tartalék összesen:</t>
  </si>
  <si>
    <t>I. Működési bevételek és kiadások</t>
  </si>
  <si>
    <t>Ssz</t>
  </si>
  <si>
    <t xml:space="preserve">1. </t>
  </si>
  <si>
    <t xml:space="preserve">2. </t>
  </si>
  <si>
    <t xml:space="preserve">5. </t>
  </si>
  <si>
    <t xml:space="preserve">6. </t>
  </si>
  <si>
    <t>Továbbadási (lebonyolítási) célú működési bevétel</t>
  </si>
  <si>
    <t xml:space="preserve">8. </t>
  </si>
  <si>
    <t>Rövid lejáratú hitel</t>
  </si>
  <si>
    <t>Rövid lejáratú értékpapírok ért., kibocsátása</t>
  </si>
  <si>
    <t xml:space="preserve">10. </t>
  </si>
  <si>
    <t>Működési célú előző évi pénzmaradvány igénybevétele</t>
  </si>
  <si>
    <t>Működési célú bevételek összesen</t>
  </si>
  <si>
    <t xml:space="preserve">12. </t>
  </si>
  <si>
    <t>Munkaadókat terhelő járulékok</t>
  </si>
  <si>
    <t xml:space="preserve">14. </t>
  </si>
  <si>
    <t xml:space="preserve">Dologi kiad. és egyéb folyó kiad. </t>
  </si>
  <si>
    <t xml:space="preserve">17. </t>
  </si>
  <si>
    <t>Továbbadási (lebonyolítási) célú működési kiadás</t>
  </si>
  <si>
    <t>Ellátottak pénzbeli juttatása</t>
  </si>
  <si>
    <t xml:space="preserve">19. </t>
  </si>
  <si>
    <t>Működési c. kölcsönök nyújtása és törleszt.</t>
  </si>
  <si>
    <t xml:space="preserve"> 22. </t>
  </si>
  <si>
    <t>Rövid lejáratú értékpapírok bevált., vásárlása</t>
  </si>
  <si>
    <t xml:space="preserve">23. </t>
  </si>
  <si>
    <t>Működési célú kiadások összesen:</t>
  </si>
  <si>
    <t>II. Felhalmozási célú bevételek és kiadások</t>
  </si>
  <si>
    <t xml:space="preserve">Önkorm. felhalmozási és tőke jellegű bev. </t>
  </si>
  <si>
    <t>Önkormányzatok sajátos felhalmozási és tőke bevételei</t>
  </si>
  <si>
    <t>Felhalmozási célú pénzeszközátvétel áht.-n kívülről</t>
  </si>
  <si>
    <t>Támogatásértékű felhalmozási bevétel</t>
  </si>
  <si>
    <t>Felhalmozási ÁFA visszatérülése</t>
  </si>
  <si>
    <t>Értékesített tárgyi eszk. és immateriális javak ÁFÁ-ja</t>
  </si>
  <si>
    <t>Felhalmozási célú kölcsönök visszatérülése, igénybevétele</t>
  </si>
  <si>
    <t>Hosszú lejáratú hitel</t>
  </si>
  <si>
    <t>Hosszú lejáratú értékpapírok kibocsátása</t>
  </si>
  <si>
    <t>Felhalmozási célú előző évi pénzmaradvány igénybevétele</t>
  </si>
  <si>
    <t>Felhalmozási célú bevételek összesen (25+ …+36)</t>
  </si>
  <si>
    <t>Felhalmozási kiadások (ÁFÁ-val)</t>
  </si>
  <si>
    <t>Felújítási kiadások (ÁFÁ-val)</t>
  </si>
  <si>
    <t>Értékesített tárgyi eszk., immat. javak utáni áfa befizetés</t>
  </si>
  <si>
    <t>Felhalmozási célú pénzeszközátadás áht.-n kívülre</t>
  </si>
  <si>
    <t>Támogatási célú pénzeszközátadás államháztartáson</t>
  </si>
  <si>
    <t>Továbbadási (lebonyoltási) célú felhalmozási kiadás</t>
  </si>
  <si>
    <t>Felhalmozási célú kölcsönök nyújtása és törlesztése</t>
  </si>
  <si>
    <t>Hosszú lejáratú hitel visszafizetése</t>
  </si>
  <si>
    <t>Hosszú lejáratú hitel kamata</t>
  </si>
  <si>
    <t>Hosszú lejáratú értékpapírok beváltása</t>
  </si>
  <si>
    <t>48.</t>
  </si>
  <si>
    <t>49.</t>
  </si>
  <si>
    <t>Felhalmozási célú kiadások összesen:</t>
  </si>
  <si>
    <t>50.</t>
  </si>
  <si>
    <t>Önkormányzat bevételei összesen:</t>
  </si>
  <si>
    <t>51.</t>
  </si>
  <si>
    <t>Önkormányzat kiadásai összesen:</t>
  </si>
  <si>
    <t>Előirányzat összesen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</si>
  <si>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</si>
  <si>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</si>
  <si>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</si>
  <si>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</si>
  <si>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</si>
  <si>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</si>
  <si>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</si>
  <si>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</si>
  <si>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</si>
  <si>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</si>
  <si>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</si>
  <si>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</si>
  <si>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Kiadások összesen</t>
  </si>
  <si>
    <t>Előirányzat-felhasználási ütemterv</t>
  </si>
  <si>
    <t>Az önkormányzat által nyújtot közvetett támogatások</t>
  </si>
  <si>
    <t>jogcím</t>
  </si>
  <si>
    <t>Helyi adónál biztosított kedvezmények</t>
  </si>
  <si>
    <t>Bérbeadásnál nyújtott kedvezmény</t>
  </si>
  <si>
    <t>Egyéb nyújtott kedvezmény</t>
  </si>
  <si>
    <t xml:space="preserve">Bevételek összesen </t>
  </si>
  <si>
    <t>Visszanem térítendő lakás építási tám.</t>
  </si>
  <si>
    <t>Támog.</t>
  </si>
  <si>
    <t>Közhat.bev.</t>
  </si>
  <si>
    <t>átvett.pe.</t>
  </si>
  <si>
    <t>Működési bevételek</t>
  </si>
  <si>
    <t>Tám.c.felh. bev.</t>
  </si>
  <si>
    <t>Átv.pe. felhalm-ra</t>
  </si>
  <si>
    <t>Tám.kölcs. visszat.</t>
  </si>
  <si>
    <t>Műk.hitel</t>
  </si>
  <si>
    <t>Fejl.hitel</t>
  </si>
  <si>
    <t>Pénzforg.n.bev.</t>
  </si>
  <si>
    <t>Bevételek mindösszesen</t>
  </si>
  <si>
    <t>Személyi jutt.</t>
  </si>
  <si>
    <t>Járulé- kok</t>
  </si>
  <si>
    <t>Dologi kiad.</t>
  </si>
  <si>
    <t>Pénzeszk.átad.</t>
  </si>
  <si>
    <t>Tám.ért. kiad.</t>
  </si>
  <si>
    <t>Felújítás</t>
  </si>
  <si>
    <t>Beruhá-zás</t>
  </si>
  <si>
    <t>Felh.átad. pe.</t>
  </si>
  <si>
    <t>Felhalmozási kiadás</t>
  </si>
  <si>
    <t>Működési kiadás</t>
  </si>
  <si>
    <t>Tartalék</t>
  </si>
  <si>
    <t>Lét-szám</t>
  </si>
  <si>
    <t>Felhalmozási kiadások</t>
  </si>
  <si>
    <t>Kiadások mindösszesen</t>
  </si>
  <si>
    <t>Intézmény finanszírozás</t>
  </si>
  <si>
    <t>Halmozódásmentes főösszeg</t>
  </si>
  <si>
    <t>Int. fin.</t>
  </si>
  <si>
    <t>Halmozódás mentes főösszeg</t>
  </si>
  <si>
    <t xml:space="preserve">Intézmény finanszírozás </t>
  </si>
  <si>
    <t>52.</t>
  </si>
  <si>
    <t>53.</t>
  </si>
  <si>
    <t>Személyi juttatások (K1)</t>
  </si>
  <si>
    <t>Munkaadót terh. járulékok és szoc. h. adó (K2)</t>
  </si>
  <si>
    <t>Dologi kiadások (K3)</t>
  </si>
  <si>
    <t>Ellátottak pénzbeli juttatásai (K4)</t>
  </si>
  <si>
    <t>Egyéb műk. c. támog. államházt. belülre (K506)</t>
  </si>
  <si>
    <t>Egyéb műk. c. támog. államházt.kívülre (K511)</t>
  </si>
  <si>
    <t>Tartalékok (K512)</t>
  </si>
  <si>
    <t>Beruházások (K6)</t>
  </si>
  <si>
    <t>Központi, irányító szervi kiadások folyósítása (K915)</t>
  </si>
  <si>
    <t>Egyéb műk. c. tám. bev. államh.-on belülről (B16)</t>
  </si>
  <si>
    <t>Közhatalmi bevételek (B3)</t>
  </si>
  <si>
    <t>Működési bevételek (B4)</t>
  </si>
  <si>
    <t>Felhalmozási bevételek (B5)</t>
  </si>
  <si>
    <t>Felhalm. c. átvett pénzeszközök (B7)</t>
  </si>
  <si>
    <t>Maradvány igénybevétele (B813) önkormányzat</t>
  </si>
  <si>
    <t>Maradvány igénybevétele (B813) óvoda</t>
  </si>
  <si>
    <t>Központi, irányítószervi támogatás (B816)</t>
  </si>
  <si>
    <t>Műk.tám.</t>
  </si>
  <si>
    <t>Műk.bev.</t>
  </si>
  <si>
    <t>Felh.bev.</t>
  </si>
  <si>
    <t>Hitel</t>
  </si>
  <si>
    <t xml:space="preserve">Ellátottak p. jutt. </t>
  </si>
  <si>
    <t>Szolgáltatások ellenértéke</t>
  </si>
  <si>
    <t>Közhatalmi bevételek</t>
  </si>
  <si>
    <t xml:space="preserve">Ellátottak pénzbeli juttatásai </t>
  </si>
  <si>
    <t>Beruházások</t>
  </si>
  <si>
    <t>Beruházások összesen</t>
  </si>
  <si>
    <t>Felújítások</t>
  </si>
  <si>
    <t xml:space="preserve">Céltartalék </t>
  </si>
  <si>
    <t>Fejlesztési célú támogatások áh.-on belülről</t>
  </si>
  <si>
    <t>Működési célú pénzeszközátvétel államháztartáson b.</t>
  </si>
  <si>
    <t>Műk. célú. pénzeszk.átadás áht.-n kívülre</t>
  </si>
  <si>
    <t>Műk. célú. pénzeszk.átadás áht.-n belülre</t>
  </si>
  <si>
    <t>Önkormányzatok működési támogatása</t>
  </si>
  <si>
    <t xml:space="preserve">Felhalmozási bevételek </t>
  </si>
  <si>
    <t xml:space="preserve">Felhalm. c. átvett pénzeszközök </t>
  </si>
  <si>
    <t xml:space="preserve">Központi, irányítószervi támogatás </t>
  </si>
  <si>
    <t>Egyéb műk. c. tám. bev. államh.-on belülről</t>
  </si>
  <si>
    <t xml:space="preserve">Maradvány igénybevétele </t>
  </si>
  <si>
    <t xml:space="preserve">Személyi juttatások </t>
  </si>
  <si>
    <t xml:space="preserve">Munkaadót terh. járulékok </t>
  </si>
  <si>
    <t>Ellátottak pénzbeli juttatásai</t>
  </si>
  <si>
    <t xml:space="preserve">Egyéb műk. c. támog. államházt. belülre </t>
  </si>
  <si>
    <t xml:space="preserve">Egyéb műk. c. támog. államházt.kívülre </t>
  </si>
  <si>
    <t>Központi, irányító szervi kiadások folyósítása</t>
  </si>
  <si>
    <t xml:space="preserve">Felújítások </t>
  </si>
  <si>
    <t xml:space="preserve">Tartalékok </t>
  </si>
  <si>
    <t>Piliscsév Község Önkormányzata</t>
  </si>
  <si>
    <t>Fogorvosi alapellátás</t>
  </si>
  <si>
    <t xml:space="preserve">Helyi rendszeres lakásfenntartási támogatás </t>
  </si>
  <si>
    <t>Helyi eseti lakásfenntartási támogatás</t>
  </si>
  <si>
    <t>Önkormányzatok által nyújtott lakástámogatás</t>
  </si>
  <si>
    <t>Civil szervezetek működési támogatása</t>
  </si>
  <si>
    <t>Civil szervezetek program- és egyéb támogatása</t>
  </si>
  <si>
    <t>Nemzeti és etnikai kisebbségek közösségi, kulturális tevékenységének támogatása</t>
  </si>
  <si>
    <t>Sportlétesítmények működtetése és fejlesztése</t>
  </si>
  <si>
    <t>Versenysport-tevékenység és támogatása</t>
  </si>
  <si>
    <t>Iskolai, diáksport-tevékenység és támogatása</t>
  </si>
  <si>
    <t>Piliscsévi Közös Önkormányzati Hivatal</t>
  </si>
  <si>
    <t>Európai parlamenti képviselőválasztásokhoz kapcsolódó tevékenységek</t>
  </si>
  <si>
    <t>Kálmánfi Béla Művelődési Ház és Könyvtár</t>
  </si>
  <si>
    <t>Könyvtári állomány gyarapítása, nyilvántartása</t>
  </si>
  <si>
    <t>Könyvtári állományfeltárása, megőrzése, védelme</t>
  </si>
  <si>
    <t>Maradvány igénybevétele (B813) közös hivatal</t>
  </si>
  <si>
    <t>Belföldi finanszírozás kiadásai (K91)</t>
  </si>
  <si>
    <t>Piliscsévi "Aranykapu" Egységes Óvoda-bölcsőde</t>
  </si>
  <si>
    <t>Sajátos nevelési igényű gyermekek óvodai nevelése, ellátása</t>
  </si>
  <si>
    <t xml:space="preserve">Piliscsév Község Önkormányzata </t>
  </si>
  <si>
    <t>Céltartalék összesen:</t>
  </si>
  <si>
    <t>Műk. c. támog. államh.-on belülről</t>
  </si>
  <si>
    <t>Belföldi finanszírozás kiadásai</t>
  </si>
  <si>
    <t>Működési célú tám. államh.-on belülről</t>
  </si>
  <si>
    <t xml:space="preserve">Az adósságot keletkeztető ügyletekből és kezességvállalásból fennálló kötelezettségek és a saját bevételek kimutatása  </t>
  </si>
  <si>
    <t>Saját bevétel</t>
  </si>
  <si>
    <t>Helyi adókból származó bevétel</t>
  </si>
  <si>
    <t>1.1.</t>
  </si>
  <si>
    <t>Az önkormányzati vagyon és az önkormányzatot megillető vagyoni értékű jog érétkesítéséből és hasznosításából származó bevétel</t>
  </si>
  <si>
    <t>1.2.</t>
  </si>
  <si>
    <t>1.3.</t>
  </si>
  <si>
    <t>Osztalék, koncessziós díj és a hozambevétel</t>
  </si>
  <si>
    <t>1.4.</t>
  </si>
  <si>
    <t>Tárgyi eszköz és az immateriális jószág, részvény részesedés, vállalat értékesítéséből vagy privatizációból származó bevétel</t>
  </si>
  <si>
    <t>1.5.</t>
  </si>
  <si>
    <t>Bírság-, pótlék- és díjbevétel</t>
  </si>
  <si>
    <t>1.6.</t>
  </si>
  <si>
    <t>Kezességvállalással kapcsolatos megtérülés</t>
  </si>
  <si>
    <t>Hitelfelvételi korlát</t>
  </si>
  <si>
    <t>Adósságot keletkeztető ügyletekből eredő fizetési kötelezettségek</t>
  </si>
  <si>
    <t>3.1.</t>
  </si>
  <si>
    <t>Hitelekből eredő aktuális tőketartozás</t>
  </si>
  <si>
    <t>3.2.</t>
  </si>
  <si>
    <t>Értékpapír kibocsátásból eredő fizetési kötelezettség</t>
  </si>
  <si>
    <t>3.3.</t>
  </si>
  <si>
    <t>Váltó kibocsátásból eredő kötelezettség</t>
  </si>
  <si>
    <t>Pénzügyi lízing szerződésben kikötött hátralevő tőkerész</t>
  </si>
  <si>
    <t>3.4.</t>
  </si>
  <si>
    <t>3.5.</t>
  </si>
  <si>
    <t>Visszavásárlási kötelezettségek</t>
  </si>
  <si>
    <t>3.6.</t>
  </si>
  <si>
    <t>Éven túli halasztott fizetés, részletfizetés</t>
  </si>
  <si>
    <t>3.7.</t>
  </si>
  <si>
    <t>Fedezeti betét összege</t>
  </si>
  <si>
    <t>Felújítások összesen</t>
  </si>
  <si>
    <t>összesen</t>
  </si>
  <si>
    <t>kötelező feladat</t>
  </si>
  <si>
    <t>önként vállalt feladat</t>
  </si>
  <si>
    <t>Önkormányzatok működési támogatása (B11)</t>
  </si>
  <si>
    <t>Felújítások (K7)</t>
  </si>
  <si>
    <t>Műk.c.támogatások államh.-on belülről(B6)</t>
  </si>
  <si>
    <t>Maradvány igénybevétele (B813)művelődési ház</t>
  </si>
  <si>
    <t>Az önkormányzati vagyonnal való gazdálkodással kapcsolatos feladatok</t>
  </si>
  <si>
    <t>Önkormányzatok és önkormányzati hivatalok jogalkotó és általános igazgatási tevékenysége</t>
  </si>
  <si>
    <t>Kiemelt állami és önkormányzati rendezvények</t>
  </si>
  <si>
    <t>Város-, községgazdálkodási egyéb szolgáltatások</t>
  </si>
  <si>
    <t>Önkormányzatok elszámolásai a központi költségvetéssel</t>
  </si>
  <si>
    <t>Óvodai nevelés, ellátás működtetési feladatai</t>
  </si>
  <si>
    <t>Köznevelési intézmény 5-8. évfolyamán tanulók nevelésével, oktatásával összefüggő működtetési feladatok</t>
  </si>
  <si>
    <t>Idős, demens betegek nappali ellátása</t>
  </si>
  <si>
    <t>Munkanélküli aktív korúak ellátásai</t>
  </si>
  <si>
    <t>Egyéb szociális pénzbeli és természetbeni ellátások, támogatások</t>
  </si>
  <si>
    <t>Elhunyt személyek hátramaradottainak pénzbeli ellátásai</t>
  </si>
  <si>
    <t>Gyermekvédelmi pénzbeli és természetbeni ellátások</t>
  </si>
  <si>
    <t>Start-munka program - Téli közfoglalkoztatás</t>
  </si>
  <si>
    <t>Hosszabb időtartamú közfoglalkoztatás</t>
  </si>
  <si>
    <t>Országos közfoglalkoztatási program</t>
  </si>
  <si>
    <t>Országygűlési, önkormányzati és európai parlamenti képviselőválasztásokhoz kapcsolódó tevékenységek</t>
  </si>
  <si>
    <t>Országos és helyi népszavazással kapcsolatos tevékenységek</t>
  </si>
  <si>
    <t>Átfogó tervezési és statisztikai szolgáltatások</t>
  </si>
  <si>
    <t>Támogatási célú finanszírozási műveletek</t>
  </si>
  <si>
    <t>Közművelődés-hagyományos közösségi kulturális értékek gondozása</t>
  </si>
  <si>
    <t>Lakásfenntartással, lakhatással öszefüggő ellátások</t>
  </si>
  <si>
    <t>Óvodai nevelés, ellátás szakmai feladatai</t>
  </si>
  <si>
    <t>Nemzetiségi óvodai nevelés, ellátás szakmai feladatai</t>
  </si>
  <si>
    <t>Az önkormányzati vagyonnal való gazdálkodással kapcs.felad.</t>
  </si>
  <si>
    <t>Kormányzati funkció</t>
  </si>
  <si>
    <t>Közművelődés-hagyományos közösségi kult. értékek gondozása</t>
  </si>
  <si>
    <t>Egyéb szociális pénzbeli és természetbeni ellátások, tám.</t>
  </si>
  <si>
    <t xml:space="preserve">3. </t>
  </si>
  <si>
    <t xml:space="preserve">4. </t>
  </si>
  <si>
    <t>Felhalmozási kiadások összesen</t>
  </si>
  <si>
    <t xml:space="preserve">Közhatalmi bevételek </t>
  </si>
  <si>
    <t xml:space="preserve">Önkormányzatok működési támogatása </t>
  </si>
  <si>
    <t>Központi, irányítószervi támogatás</t>
  </si>
  <si>
    <t>Települési támogatások</t>
  </si>
  <si>
    <t>Elköt. pénzmaradv. terhére (Önkormányzat)</t>
  </si>
  <si>
    <t>Helyi önkormányzatok működésének általános támogatása</t>
  </si>
  <si>
    <t>Települési önkormányzatok egyes köznevelési feladatainak támogatása</t>
  </si>
  <si>
    <t>Települési önkormányzatok szociális, gyermekjóléti és gyermekétkeztetési feladatainak támogatása</t>
  </si>
  <si>
    <t>Települési önkormányzatok kulturális feladatainak támogatása</t>
  </si>
  <si>
    <t>Egyéb működési célú támogatások bevételei államháztartáson belülről</t>
  </si>
  <si>
    <t>Magánszemélyek kommunális adója</t>
  </si>
  <si>
    <t>Állandó jelleggel végzett iparűzési tevékenység után fizetett helyi adó</t>
  </si>
  <si>
    <t>Belföldi gépjárművek adójának  a helyi önkormányzatot megillető része</t>
  </si>
  <si>
    <t>Tartózkodás után fizetett idegenforgalmi adó</t>
  </si>
  <si>
    <t>Talajterhelési díj</t>
  </si>
  <si>
    <t>Szabálysértési pénz- és helyszíni bírság és a közlekedési szabályszegések után kiszabott közigazgatási bírság helyi önkormányzatot megillető része</t>
  </si>
  <si>
    <t>Tárgyi eszközök bérbeadásából származó bevétel</t>
  </si>
  <si>
    <t>Közvetített szolgáltatások ellenértéke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</si>
  <si>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</si>
  <si>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</si>
  <si>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</si>
  <si>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</si>
  <si>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</si>
  <si>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Művelődési Ház működési bevételei</t>
  </si>
  <si>
    <t>Ft</t>
  </si>
  <si>
    <r>
      <t>Az Önkormányzat működési bevételei, adóbevételei, felhalmozási valamint működési célú átvett pénzeszközei</t>
    </r>
    <r>
      <rPr>
        <b/>
        <sz val="9"/>
        <color rgb="FF000000"/>
        <rFont val="Times New Roman"/>
        <family val="1"/>
        <charset val="238"/>
      </rPr>
      <t xml:space="preserve"> </t>
    </r>
  </si>
  <si>
    <t>Központi költségvetésből származó működési és feladatalapú támogatások</t>
  </si>
  <si>
    <t>Bölcsődei ellátás</t>
  </si>
  <si>
    <t>Piliscsévi "Aranykapu" Óvoda-bölcsőde</t>
  </si>
  <si>
    <t>Köztemetés [Szoctv. 48.§]</t>
  </si>
  <si>
    <t>Települési támogatás ([Szoctv. 45.§)</t>
  </si>
  <si>
    <t>Szociális juttatások mindösszesen</t>
  </si>
  <si>
    <t>Eszközbeszerzés (Művelődési Ház)</t>
  </si>
  <si>
    <t>Tisztítómű felújítása</t>
  </si>
  <si>
    <t>Gyermekétkeztetés bölcsödében, fogyatékosok nappali intézményében</t>
  </si>
  <si>
    <t>Közművelődés - közösségi és társadalmi részvétel fejlesztése</t>
  </si>
  <si>
    <t>Helyi, térségi közösségi tér biztosítása, működtetése</t>
  </si>
  <si>
    <t>Intézményen kívüli gyermekétkeztetés</t>
  </si>
  <si>
    <t>adatok: Ft-ban</t>
  </si>
  <si>
    <t>Bevételek kormányati funkciók (COFOG) szerinti bontásban</t>
  </si>
  <si>
    <t>Főkönyvi szám</t>
  </si>
  <si>
    <t>Főkönyvi szám neve</t>
  </si>
  <si>
    <t>Eredeti előirányzat</t>
  </si>
  <si>
    <t>%</t>
  </si>
  <si>
    <t>0916071</t>
  </si>
  <si>
    <t>Egyéb működési célú támogatások bevételei államháztartáson belülről-helyi önkormányzatok és költségvetési szerveik</t>
  </si>
  <si>
    <t>09161</t>
  </si>
  <si>
    <t>0925031</t>
  </si>
  <si>
    <t>Egyéb felhalmozási célú támogatások bevételei államháztartáson belülről-fejezeti kezelésű előirányzatok EU-s programok és azok hazai társfinanszírozása</t>
  </si>
  <si>
    <t>Egyéb közhatalmi bevételek</t>
  </si>
  <si>
    <t>094022</t>
  </si>
  <si>
    <t>094031</t>
  </si>
  <si>
    <t>094041</t>
  </si>
  <si>
    <t>094071</t>
  </si>
  <si>
    <t>094082</t>
  </si>
  <si>
    <t>094111</t>
  </si>
  <si>
    <t>Kiadások visszatérítései</t>
  </si>
  <si>
    <t>095211</t>
  </si>
  <si>
    <t>Ingatlan értékesítés</t>
  </si>
  <si>
    <t>09641</t>
  </si>
  <si>
    <t>Működési célú visszatérítendő támogatások, kölcsönök visszatérülése államháztartáson kívülről</t>
  </si>
  <si>
    <t>09741</t>
  </si>
  <si>
    <t>091111</t>
  </si>
  <si>
    <t>091121</t>
  </si>
  <si>
    <t>091131</t>
  </si>
  <si>
    <t>091141</t>
  </si>
  <si>
    <t>091151</t>
  </si>
  <si>
    <t>091161</t>
  </si>
  <si>
    <t>098141</t>
  </si>
  <si>
    <t>018030 - Támogatási célú finanszírozási műveletek</t>
  </si>
  <si>
    <t>Működési célú költségvetési támogatások és kiegészítő támogatások</t>
  </si>
  <si>
    <t>0981311</t>
  </si>
  <si>
    <t>Előző év költségvetési maradványának igénybevétele</t>
  </si>
  <si>
    <t>094061</t>
  </si>
  <si>
    <t>09251</t>
  </si>
  <si>
    <t>Fejezeti kezelésű EI-tól EU-s programok és azok hazai társfinanszírozása miatt felhalmozási célú támogatások bevételei (Identitás pályázat)</t>
  </si>
  <si>
    <t>094051</t>
  </si>
  <si>
    <t>093432</t>
  </si>
  <si>
    <t>09351071</t>
  </si>
  <si>
    <t>0935411</t>
  </si>
  <si>
    <t>0936112</t>
  </si>
  <si>
    <t>0936121</t>
  </si>
  <si>
    <t>Egyéb bírság</t>
  </si>
  <si>
    <t>0936162</t>
  </si>
  <si>
    <t>Egyéb közhatalmi bevétel</t>
  </si>
  <si>
    <t>0936172</t>
  </si>
  <si>
    <t>Késedelmi és önellenőrzési pótlék</t>
  </si>
  <si>
    <t>0941142</t>
  </si>
  <si>
    <t>1 és 2 forintos érmék forgalomból történő kivonása miatti kerekítési különbözet</t>
  </si>
  <si>
    <t>05110111</t>
  </si>
  <si>
    <t>0511021</t>
  </si>
  <si>
    <t>Normatív jutalmak</t>
  </si>
  <si>
    <t>0511091</t>
  </si>
  <si>
    <t>Közlekedési költségtérítés</t>
  </si>
  <si>
    <t>Szociális támogatások</t>
  </si>
  <si>
    <t>051211</t>
  </si>
  <si>
    <t>Választott tisztségviselők juttatásai</t>
  </si>
  <si>
    <t>051221</t>
  </si>
  <si>
    <t>Munkavégzésre irányuló egyéb jogviszonyban nem saját foglalkoztatottnak fizetett juttatások</t>
  </si>
  <si>
    <t>05211</t>
  </si>
  <si>
    <t>Szociális hozzájárulási adó</t>
  </si>
  <si>
    <t>05261</t>
  </si>
  <si>
    <t>Más járulék fizetési kötelezettség</t>
  </si>
  <si>
    <t>053111</t>
  </si>
  <si>
    <t>053121</t>
  </si>
  <si>
    <t>Üzemeltetési anyagok beszerzése</t>
  </si>
  <si>
    <t>0532111</t>
  </si>
  <si>
    <t>0532211</t>
  </si>
  <si>
    <t>Telefon, telefax, telex, mobíl díj</t>
  </si>
  <si>
    <t>0533111</t>
  </si>
  <si>
    <t>0533121</t>
  </si>
  <si>
    <t>053311</t>
  </si>
  <si>
    <t>053331</t>
  </si>
  <si>
    <t>Bérleti és lízing díjak</t>
  </si>
  <si>
    <t>053341</t>
  </si>
  <si>
    <t>Karbantartási, kisjavítási szolgáltatások</t>
  </si>
  <si>
    <t>053361</t>
  </si>
  <si>
    <t>Szakmai tevékenységet segítő szolgáltatások</t>
  </si>
  <si>
    <t>053371</t>
  </si>
  <si>
    <t>Egyéb szolgáltatások</t>
  </si>
  <si>
    <t>053511</t>
  </si>
  <si>
    <t>Működési célú előzetesen felszámított általános forgalmi adó</t>
  </si>
  <si>
    <t>053521</t>
  </si>
  <si>
    <t>Fizetendő általános forgalmi adó</t>
  </si>
  <si>
    <t>053531</t>
  </si>
  <si>
    <t>Kamatkiadások</t>
  </si>
  <si>
    <t>053551</t>
  </si>
  <si>
    <t>Egyéb dologi kiadások</t>
  </si>
  <si>
    <t>0535531</t>
  </si>
  <si>
    <t>1 és 2 forintos érmék kerekítési különbözete</t>
  </si>
  <si>
    <t>0550211</t>
  </si>
  <si>
    <t>A helyi önkormányzatok előző évi elszámolásából származó kiadások</t>
  </si>
  <si>
    <t>05506071</t>
  </si>
  <si>
    <t>Egyéb működési célú támogatások államháztartáson belülre-helyi önkormányzatok és költségvetési szerveik</t>
  </si>
  <si>
    <t>055121</t>
  </si>
  <si>
    <t>055131</t>
  </si>
  <si>
    <t>Likvidtartalék</t>
  </si>
  <si>
    <t>05612</t>
  </si>
  <si>
    <t>Immateriális javak beszerzése, létesítése</t>
  </si>
  <si>
    <t>05631</t>
  </si>
  <si>
    <t>Informatikai eszközök beszerzése, létesítése</t>
  </si>
  <si>
    <t>05641</t>
  </si>
  <si>
    <t>Egyéb tárgyi eszközök beszerzése, létesítése</t>
  </si>
  <si>
    <t>05671</t>
  </si>
  <si>
    <t>05711</t>
  </si>
  <si>
    <t>Ingatlanok felújítása</t>
  </si>
  <si>
    <t>05741</t>
  </si>
  <si>
    <t>0533131</t>
  </si>
  <si>
    <t>0512361</t>
  </si>
  <si>
    <t>Reprezentáció, üzleti ajándék</t>
  </si>
  <si>
    <t>053321</t>
  </si>
  <si>
    <t>Vásárolt élelmezés</t>
  </si>
  <si>
    <t>053411</t>
  </si>
  <si>
    <t>Kiküldetések kiadásai</t>
  </si>
  <si>
    <t>059141</t>
  </si>
  <si>
    <t>Államháztartáson belüli megelőlegezések visszafizetése</t>
  </si>
  <si>
    <t>059151</t>
  </si>
  <si>
    <t>Központi, irányító szervi támogatás folyósítása</t>
  </si>
  <si>
    <t>05110131</t>
  </si>
  <si>
    <t>0511131</t>
  </si>
  <si>
    <t>Foglalkoztatottak egyéb személyi juttatásai</t>
  </si>
  <si>
    <t>05731</t>
  </si>
  <si>
    <t>Egyéb tárgyi eszközök felújítása</t>
  </si>
  <si>
    <t>MT alapján teljes, részmunkaidős bére</t>
  </si>
  <si>
    <t>0511101</t>
  </si>
  <si>
    <t>Egyéb költségtérítések</t>
  </si>
  <si>
    <t>0531111</t>
  </si>
  <si>
    <t>Szakmai anyagok beszerzése</t>
  </si>
  <si>
    <t>0534111</t>
  </si>
  <si>
    <t>Foglalkoztatottak kiküldetései</t>
  </si>
  <si>
    <t>05831</t>
  </si>
  <si>
    <t>Központi költségvetési szervnek felhalmozási célú visszatérítendő támogatás, kölcsön törlesztés kiadásai</t>
  </si>
  <si>
    <t>Köztisztviselők,közalkalmazottak bére</t>
  </si>
  <si>
    <t>0511041</t>
  </si>
  <si>
    <t>Készenléti, ügyeleti, helyettesítési díj, túlóra</t>
  </si>
  <si>
    <t>0511071</t>
  </si>
  <si>
    <t>053211</t>
  </si>
  <si>
    <t>055061</t>
  </si>
  <si>
    <t>05421</t>
  </si>
  <si>
    <t>Bevételek - COFOG: 018030</t>
  </si>
  <si>
    <t>Eredeti EI</t>
  </si>
  <si>
    <t>098161</t>
  </si>
  <si>
    <t>Központi, irányító szervi támogatás</t>
  </si>
  <si>
    <t>-ebből állami normatív támogatás</t>
  </si>
  <si>
    <t>-ebből bérrendezési alap pályázat</t>
  </si>
  <si>
    <t>-ebből fenntartói támogatás (Piliscsév)</t>
  </si>
  <si>
    <t>Bevételek - COFOG: 011130</t>
  </si>
  <si>
    <t>Egyéb működési célú támogatások bevételei államháztartáson belülről (Leányvár)</t>
  </si>
  <si>
    <t>0940821</t>
  </si>
  <si>
    <t>Egyéb kapott (járó) kamatok és kamatjellegű bevételek</t>
  </si>
  <si>
    <t>09411</t>
  </si>
  <si>
    <t xml:space="preserve">Egyéb működési bevételek </t>
  </si>
  <si>
    <t>Bevételek - COFOG: 016010</t>
  </si>
  <si>
    <t>Központi kezelésű előirányzattól működési célú támogatások bevételei</t>
  </si>
  <si>
    <t>Bevételek összesen:</t>
  </si>
  <si>
    <t>0511031</t>
  </si>
  <si>
    <t>Céljuttatás, projektprémium</t>
  </si>
  <si>
    <t>Készenléti, ügyeleti, helyettesítési díj, túlóra, túlszolgálat</t>
  </si>
  <si>
    <t>0511061</t>
  </si>
  <si>
    <t>Jubileumi jutalom</t>
  </si>
  <si>
    <t>Béren kívüli juttatások</t>
  </si>
  <si>
    <t>0511121</t>
  </si>
  <si>
    <t>Informatikai szolgáltatások igénybevétele</t>
  </si>
  <si>
    <t xml:space="preserve">Egyéb kommunikációs szolgáltatások </t>
  </si>
  <si>
    <t>Tartalékok előirányzata</t>
  </si>
  <si>
    <t>Munkaadót terhelő járulékok</t>
  </si>
  <si>
    <t>-ebből fenntartói támogatás (Piliscsév Község Önk.)</t>
  </si>
  <si>
    <t>Egyéb tárgyi eszközök beszerzése</t>
  </si>
  <si>
    <t>Beruházási célú, előzetesen felszámított általános forgalmi adó</t>
  </si>
  <si>
    <t>091140 - Óvodai nevelés, ellátás működtetési feladatai</t>
  </si>
  <si>
    <t xml:space="preserve">Egyéb működési célú támogatások bevételei államháztartáson belülről </t>
  </si>
  <si>
    <t>Szennyvíz gyűjtése, tisztítása, elhelyezése</t>
  </si>
  <si>
    <t>Felhalmozási c. visszatérítendő tám. (K8)</t>
  </si>
  <si>
    <t>Áht-on belüli megelőlegezés (B814)</t>
  </si>
  <si>
    <t>Piliscsév Község Önkormányzata költségvetése kormányzati funkciónként</t>
  </si>
  <si>
    <t>I. Bevételek feladatonként:</t>
  </si>
  <si>
    <t>Közművelődés- közösségi és társadalmi részvétel fejlesztése</t>
  </si>
  <si>
    <t>Óvodai, bölcsődei intézményi étkeztetés</t>
  </si>
  <si>
    <t>adatok: forintban</t>
  </si>
  <si>
    <t>Költségek visszatérítései</t>
  </si>
  <si>
    <t>Közös Hivatal működési bevételei</t>
  </si>
  <si>
    <t>Óvoda és Bölcsőde működési bevételei</t>
  </si>
  <si>
    <t>Működési célú átvett pénzeszközök</t>
  </si>
  <si>
    <t>Közös Hivatal működési célú támogatás bevételei Áht-on belülről</t>
  </si>
  <si>
    <t>Ingatlan értékesítés bevételei</t>
  </si>
  <si>
    <t>Felhalm.c. kölcsön visszatérülése, visszatérítendő támogatások</t>
  </si>
  <si>
    <t>Tér-Háló településrendezési terv</t>
  </si>
  <si>
    <t>Informatikai eszközök beszerzése</t>
  </si>
  <si>
    <t>Beruházási célú előzetesen felszámított áfa:</t>
  </si>
  <si>
    <t>Eszközbeszerzés (Óvoda)</t>
  </si>
  <si>
    <t>Tárgyi eszköz beszerzés közfoglalkoztatottaknak</t>
  </si>
  <si>
    <t>Tárgyi eszköz beszerzés (Identitás pályázathoz)</t>
  </si>
  <si>
    <t>Felújítási célú előzetesen felszámított áfa</t>
  </si>
  <si>
    <t>EU-s támog. Identitás pály.</t>
  </si>
  <si>
    <t>Felhalm-i c. visszatérítendő támog.</t>
  </si>
  <si>
    <t>Bevételek összesen</t>
  </si>
  <si>
    <t>Működési célú költségvetési támogatások és kiegészítő támogatások                  (Szoc.tüzifa kieg.támogatás)</t>
  </si>
  <si>
    <t>Óvoda fejlesztés - Magyar Falu Program keretében</t>
  </si>
  <si>
    <t>I/2.számú melléklet</t>
  </si>
  <si>
    <t>Változás</t>
  </si>
  <si>
    <t>Elszámolásból származó bevételek - 2019. évi pótigénylés</t>
  </si>
  <si>
    <t>0911   Önkormányzatok működési támogatása</t>
  </si>
  <si>
    <t>0916   Egyéb működési célú támogatások bevételei ÁH-on belülről</t>
  </si>
  <si>
    <t>092131</t>
  </si>
  <si>
    <t>Felhalmozási célú önkormányzati támogatások teljesítése (Visszmajor pályázaton elnyert összeg)</t>
  </si>
  <si>
    <t>0925   Felhalmozási célú önkormányzati támogatások</t>
  </si>
  <si>
    <t>09355011</t>
  </si>
  <si>
    <t>09362</t>
  </si>
  <si>
    <t>093   Közhatalmi bevételek</t>
  </si>
  <si>
    <t>0940211</t>
  </si>
  <si>
    <t>094   Működési bevételek</t>
  </si>
  <si>
    <t>095221</t>
  </si>
  <si>
    <t>Földterületek eladása</t>
  </si>
  <si>
    <t>Felhalm.c. kölcsön visszatérülése</t>
  </si>
  <si>
    <t>097533</t>
  </si>
  <si>
    <t>Egyéb felhalmozási célú átvett pénzeszközök-háztartások</t>
  </si>
  <si>
    <t>0952 Felhalmozási bevételek</t>
  </si>
  <si>
    <t>Államháztartáson belüli megelőlegezések teljesítése</t>
  </si>
  <si>
    <t>Ellenőrzés:</t>
  </si>
  <si>
    <t>I/3. számú melléklet</t>
  </si>
  <si>
    <t>Gyógyszer</t>
  </si>
  <si>
    <t>0531121</t>
  </si>
  <si>
    <t>Könyv, folyóirat</t>
  </si>
  <si>
    <t>0531141</t>
  </si>
  <si>
    <t>Informatikai eszközök</t>
  </si>
  <si>
    <t>0531211</t>
  </si>
  <si>
    <t>Élelmiszer</t>
  </si>
  <si>
    <t>0531221</t>
  </si>
  <si>
    <t>Irodaszer, nyomtatvány</t>
  </si>
  <si>
    <t>0531231</t>
  </si>
  <si>
    <t>Hajtó és kenőanyag</t>
  </si>
  <si>
    <t>0531241</t>
  </si>
  <si>
    <t>Munka és védőruha</t>
  </si>
  <si>
    <t>0531251</t>
  </si>
  <si>
    <t>Nyomtatást segítő anyagok</t>
  </si>
  <si>
    <t>0531261</t>
  </si>
  <si>
    <t>Amelyek nem számolhatóak el szakmai anyagnak</t>
  </si>
  <si>
    <t>Közüzemidíjak</t>
  </si>
  <si>
    <t>ebből: villamos energia</t>
  </si>
  <si>
    <t>ebből: gázdíj</t>
  </si>
  <si>
    <t>ebből: víz- és csatornadíj</t>
  </si>
  <si>
    <t>053351</t>
  </si>
  <si>
    <t>Közvetített szolgáltatások Áht-on kívülre</t>
  </si>
  <si>
    <t>Műk-i célú előzetesen felszámított áfa</t>
  </si>
  <si>
    <t>Egyéb pénzbeni és természetbeni gyermekvédelmi ell.</t>
  </si>
  <si>
    <t>05471</t>
  </si>
  <si>
    <t>Intézményi ellátottak pénzbeli juttatásai</t>
  </si>
  <si>
    <t>0548</t>
  </si>
  <si>
    <t>Lakásfennt-i támogatás [Szoctv. 45. § ]</t>
  </si>
  <si>
    <t>054831</t>
  </si>
  <si>
    <t>Egyéb, Önkormányzat rendeletében megállapított juttatás</t>
  </si>
  <si>
    <t>054851</t>
  </si>
  <si>
    <t>Települési támogatás [Szoctv. 45.§]</t>
  </si>
  <si>
    <t>054861</t>
  </si>
  <si>
    <t>Temetési segély [Szoctv. 46. §]</t>
  </si>
  <si>
    <t>054871</t>
  </si>
  <si>
    <t>Köztemetés (Szoc.tv. 48.§)</t>
  </si>
  <si>
    <t>Szociális juttatások</t>
  </si>
  <si>
    <t>Egyéb működési célú támogatások ÁH-on belülre</t>
  </si>
  <si>
    <t>055081</t>
  </si>
  <si>
    <t>Működési célú visszatérítendő támogatások, kölcsönök nyújtása államháztartáson kívülre</t>
  </si>
  <si>
    <t>Egyéb működési célú támogatások ÁH-on kívülre</t>
  </si>
  <si>
    <t>Átadott pénzeszközök</t>
  </si>
  <si>
    <t>05621</t>
  </si>
  <si>
    <t>Ingatlanok beszerzése, létesítése</t>
  </si>
  <si>
    <t>Beruházási célú előzetesen felszámított áfa</t>
  </si>
  <si>
    <t>Fejlesztések</t>
  </si>
  <si>
    <t>Tartalékok (általános)</t>
  </si>
  <si>
    <t>Tartalékok (elköt.pénzm..terh.)</t>
  </si>
  <si>
    <t>05111311</t>
  </si>
  <si>
    <t>Felmentett dolgozó juttatásai</t>
  </si>
  <si>
    <t>Reprezentáció</t>
  </si>
  <si>
    <t>053221</t>
  </si>
  <si>
    <t>05513</t>
  </si>
  <si>
    <t>082092 - Közművelődés - hagyományos közösségi kulturális értékek gondozása</t>
  </si>
  <si>
    <t>051121</t>
  </si>
  <si>
    <t xml:space="preserve">Közüzemi díjak </t>
  </si>
  <si>
    <t>Karbantartás, kisjavítás szolgáltatások</t>
  </si>
  <si>
    <t>Beruházások, fejlesztések</t>
  </si>
  <si>
    <t xml:space="preserve">Céljuttatás, projektrprémium </t>
  </si>
  <si>
    <t>Egyéb szakmai szolgáltatások</t>
  </si>
  <si>
    <t>Településfejlesztési projektek és támogatásuk</t>
  </si>
  <si>
    <t>Gyermekétkeztetés köznevelési intézményben</t>
  </si>
  <si>
    <t>Gyermekek bölcsődében és mini bölcsődében történő ellátása</t>
  </si>
  <si>
    <t>Önkormányzatok funkcióira nem sorolható bevételei államháztartáson kívülről</t>
  </si>
  <si>
    <t>1. melléklet az 1/2020.(I.29.) önkormányzati rendelethez</t>
  </si>
  <si>
    <t>2. melléklet az 1/2020. (I.29.) önkormányzati rendelethez</t>
  </si>
  <si>
    <t>2020. évi mérleg</t>
  </si>
  <si>
    <t>3. melléklet az 1/2020.(I.29.) önkormányzati rendelethez</t>
  </si>
  <si>
    <t>4. melléklet az 1/2020.(I.29.) önkormányzati rendelethez</t>
  </si>
  <si>
    <t>2020. évi bevételek</t>
  </si>
  <si>
    <t>2020. évi költségvetés</t>
  </si>
  <si>
    <t>5. melléklet az 1/2020.(I.29.) önkormányzati rendelethez</t>
  </si>
  <si>
    <t>6. melléklet az 1/2020.(I.29.) önkormányzati rendelethez</t>
  </si>
  <si>
    <t>7. melléklet az 1/2020.(I.29.) önkormányzati rendelethez</t>
  </si>
  <si>
    <t>8. melléklet az 1/2020.(I.29.) önkormányzati rendelethez</t>
  </si>
  <si>
    <t>9. melléklet az 1/2020.(I.29.) önkormányzati rendelethez</t>
  </si>
  <si>
    <t>2020. évi várható bevételek havi forgalma</t>
  </si>
  <si>
    <t>2020. évi várható kiadások havi forgalma</t>
  </si>
  <si>
    <t>10. melléklet az 1/2020.(I.29.) önkormányzati rendelethez</t>
  </si>
  <si>
    <t>11. melléklet az 1/2020. (I.29.) önkormányzati rendelethez</t>
  </si>
  <si>
    <t>12. melléklet az 1/2020.(I.29.) önkormányzati rendelethez</t>
  </si>
  <si>
    <t>Felhalmozási célú önkormányzati tám. (B2)</t>
  </si>
  <si>
    <t>Tárgyévi működési bevételek</t>
  </si>
  <si>
    <t xml:space="preserve">EU-s programok és hazai társfin. </t>
  </si>
  <si>
    <t>Felhalmozási célú önkormányzati támogatások bevételei</t>
  </si>
  <si>
    <t xml:space="preserve">Működési célú költségvetési támogatások és kiegészítő támogatások               </t>
  </si>
  <si>
    <t>Egyéb, az önkormányzat rendeletében megállapított juttatás</t>
  </si>
  <si>
    <t>Gyermekétkeztetés bölcsődében, fogyatékosok nappali int-ben</t>
  </si>
  <si>
    <t>Egyéb önkormányzati eseti pénzbeli ellátások</t>
  </si>
  <si>
    <t>Közgyógyellátás</t>
  </si>
  <si>
    <t>Köztemetés</t>
  </si>
  <si>
    <t>Önkormányzatok funkcióira nem sorolható bev. Áht-on kívüről</t>
  </si>
  <si>
    <t>Gyermekétkeztetés bölcsődében, fogy. nappali int-ben</t>
  </si>
  <si>
    <t>Család- és gyermekjóléti szolgáltatások</t>
  </si>
  <si>
    <t>Ingatlan beszerzése, létesítése</t>
  </si>
  <si>
    <t>Visszmajor pályázat - partfal helyreállítás</t>
  </si>
  <si>
    <t>Iskolai mosdó felújítása</t>
  </si>
  <si>
    <t>Lang teszt, szalagfüggöny védőnőhöz</t>
  </si>
  <si>
    <t>adatok: ezer Ft-ban</t>
  </si>
  <si>
    <t>I.sz. EI módosítás</t>
  </si>
  <si>
    <t>I.sz. EI mód.</t>
  </si>
  <si>
    <t>I. sz. EI mód.</t>
  </si>
  <si>
    <t>091110 - Óvodai nevelés, ellátás szakmai feladatai</t>
  </si>
  <si>
    <t>Fertőző megbetegedések megelőzése, járványügyi ellátás</t>
  </si>
  <si>
    <t>Piliscsévi "Aranykapu" Óvoda-Bölcsőde működési célú támogatás bevételei Áht-on belülről</t>
  </si>
  <si>
    <t>Földterület eladása</t>
  </si>
  <si>
    <t>Urnafal építése</t>
  </si>
  <si>
    <t>2020. évi  költségvetés II. sz. EI módosítása</t>
  </si>
  <si>
    <t>Teljesítés 2020.08.31.</t>
  </si>
  <si>
    <t>II.sz. EI módosítás</t>
  </si>
  <si>
    <t>2020.II.sz. EI módosítás</t>
  </si>
  <si>
    <t>II.sz. EI mód.</t>
  </si>
  <si>
    <t>2020. évi költségvetés II. számú előirányzat módosítása</t>
  </si>
  <si>
    <t>2020. évi költségvetés II. sz. EI módosítása</t>
  </si>
  <si>
    <t>2020. évi költségvetés II. számú módosítása</t>
  </si>
  <si>
    <t>II. sz. EI mód.</t>
  </si>
  <si>
    <t>Biztosítók által fizetett kártérítés</t>
  </si>
  <si>
    <t>0</t>
  </si>
  <si>
    <t>15800</t>
  </si>
  <si>
    <t>Piliscsévi "Aranykapu" Óvoda-Bölcsőde</t>
  </si>
  <si>
    <t>2020. évi költségvetés II. sz. EI  módosítása</t>
  </si>
  <si>
    <t>2020. I. sz. EI módosítás</t>
  </si>
  <si>
    <t>Gyermekek napközbeni ellátása családi bölcsőde, munkahelyi bölcsőde, napközeni gyermekfelügyelet vagy alternatív napközbeni ellátás útján</t>
  </si>
  <si>
    <t>Gyermekek napközbeni ellátása családi bölcsőde, munkahelyi..</t>
  </si>
  <si>
    <t>Játszótér felújítás - Magyar Falu Program keretében</t>
  </si>
  <si>
    <t>Járda felújítás - Magyar Falu Program keretében</t>
  </si>
  <si>
    <t>Óvoda kerítés - Magyar Falu Program keretében</t>
  </si>
  <si>
    <t>Eu-s programok és hazai társ fin.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</si>
</sst>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F_t_-;\-* #,##0.00\ _F_t_-;_-* &quot;-&quot;??\ _F_t_-;_-@_-"/>
    <numFmt numFmtId="165" formatCode="_-* #,##0\ _F_t_-;\-* #,##0\ _F_t_-;_-* &quot;-&quot;??\ _F_t_-;_-@_-"/>
    <numFmt numFmtId="166" formatCode="_-* #,##0.00,_F_t_-;\-* #,##0.00,_F_t_-;_-* \-??\ _F_t_-;_-@_-"/>
  </numFmts>
  <fonts count="99" x14ac:knownFonts="1">
    <font>
      <sz val="10"/>
      <name val="Arial CE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4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b/>
      <sz val="14"/>
      <name val="Bookman Old Style"/>
      <family val="1"/>
    </font>
    <font>
      <sz val="12"/>
      <name val="Bookman Old Style"/>
      <family val="1"/>
    </font>
    <font>
      <sz val="11"/>
      <name val="Bookman Old Style"/>
      <family val="1"/>
    </font>
    <font>
      <sz val="10"/>
      <name val="Bookman Old Style"/>
      <family val="1"/>
    </font>
    <font>
      <b/>
      <sz val="11"/>
      <name val="Bookman Old Style"/>
      <family val="1"/>
    </font>
    <font>
      <b/>
      <sz val="12"/>
      <name val="Bookman Old Style"/>
      <family val="1"/>
    </font>
    <font>
      <b/>
      <sz val="10"/>
      <name val="Arial CE"/>
      <charset val="238"/>
    </font>
    <font>
      <sz val="8"/>
      <name val="Arial CE"/>
      <charset val="238"/>
    </font>
    <font>
      <b/>
      <sz val="12"/>
      <name val="Bookman Old Style"/>
      <family val="1"/>
      <charset val="238"/>
    </font>
    <font>
      <b/>
      <sz val="11"/>
      <name val="Arial"/>
      <family val="2"/>
      <charset val="238"/>
    </font>
    <font>
      <sz val="12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sz val="8"/>
      <color indexed="81"/>
      <name val="Tahoma"/>
      <charset val="238"/>
    </font>
    <font>
      <b/>
      <sz val="8"/>
      <color indexed="81"/>
      <name val="Tahoma"/>
      <charset val="238"/>
    </font>
    <font>
      <b/>
      <sz val="14"/>
      <name val="Bookman Old Style"/>
      <family val="1"/>
      <charset val="238"/>
    </font>
    <font>
      <sz val="10"/>
      <name val="Bookman Old Style"/>
      <family val="1"/>
      <charset val="238"/>
    </font>
    <font>
      <sz val="10"/>
      <name val="Arial"/>
      <family val="2"/>
      <charset val="238"/>
    </font>
    <font>
      <b/>
      <sz val="11"/>
      <name val="Arial"/>
      <family val="2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Times New Roman"/>
      <family val="1"/>
      <charset val="238"/>
    </font>
    <font>
      <b/>
      <sz val="11"/>
      <name val="Bookman Old Style"/>
      <family val="1"/>
      <charset val="238"/>
    </font>
    <font>
      <sz val="11"/>
      <name val="Arial CE"/>
      <charset val="238"/>
    </font>
    <font>
      <sz val="11"/>
      <name val="Bookman Old Style"/>
      <family val="1"/>
      <charset val="238"/>
    </font>
    <font>
      <i/>
      <sz val="11"/>
      <name val="Bookman Old Style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9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  <charset val="238"/>
    </font>
    <font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name val="Arial CE"/>
      <charset val="238"/>
    </font>
    <font>
      <sz val="9"/>
      <name val="Arial CE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b/>
      <i/>
      <sz val="10"/>
      <name val="Arial"/>
      <family val="2"/>
      <charset val="238"/>
    </font>
    <font>
      <b/>
      <sz val="9"/>
      <name val="Times New Roman"/>
      <family val="1"/>
      <charset val="238"/>
    </font>
    <font>
      <b/>
      <sz val="9"/>
      <name val="Arial CE"/>
      <charset val="238"/>
    </font>
    <font>
      <b/>
      <i/>
      <sz val="10"/>
      <name val="Arial CE"/>
      <charset val="238"/>
    </font>
    <font>
      <sz val="7"/>
      <name val="Arial CE"/>
      <charset val="238"/>
    </font>
    <font>
      <sz val="8"/>
      <name val="Bookman Old Style"/>
      <family val="1"/>
    </font>
    <font>
      <sz val="10"/>
      <name val="MS Sans Serif"/>
      <family val="2"/>
      <charset val="238"/>
    </font>
    <font>
      <b/>
      <sz val="12"/>
      <name val="Times New Roman"/>
      <family val="1"/>
      <charset val="238"/>
    </font>
    <font>
      <b/>
      <sz val="8"/>
      <name val="Bookman Old Style"/>
      <family val="1"/>
      <charset val="238"/>
    </font>
    <font>
      <b/>
      <sz val="9"/>
      <name val="Bookman Old Style"/>
      <family val="1"/>
      <charset val="238"/>
    </font>
    <font>
      <sz val="9"/>
      <name val="Bookman Old Style"/>
      <family val="1"/>
    </font>
    <font>
      <sz val="9"/>
      <name val="Bookman Old Style"/>
      <family val="1"/>
      <charset val="238"/>
    </font>
    <font>
      <b/>
      <sz val="9"/>
      <name val="Bookman Old Style"/>
      <family val="1"/>
    </font>
    <font>
      <b/>
      <i/>
      <sz val="9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b/>
      <i/>
      <sz val="9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10"/>
      <name val="Arial CE"/>
      <family val="2"/>
      <charset val="238"/>
    </font>
    <font>
      <i/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sz val="7"/>
      <name val="Verdana"/>
      <family val="2"/>
      <charset val="238"/>
    </font>
    <font>
      <sz val="10"/>
      <color rgb="FFFF0000"/>
      <name val="Arial"/>
      <family val="2"/>
      <charset val="1"/>
    </font>
    <font>
      <b/>
      <sz val="7"/>
      <name val="Verdana"/>
      <family val="2"/>
      <charset val="238"/>
    </font>
    <font>
      <i/>
      <sz val="7"/>
      <name val="Verdana"/>
      <family val="2"/>
      <charset val="238"/>
    </font>
    <font>
      <i/>
      <sz val="9"/>
      <name val="Times New Roman"/>
      <family val="1"/>
      <charset val="238"/>
    </font>
    <font>
      <sz val="7"/>
      <color indexed="8"/>
      <name val="Verdana"/>
      <family val="2"/>
      <charset val="238"/>
    </font>
    <font>
      <b/>
      <sz val="10"/>
      <name val="Verdana"/>
      <family val="2"/>
      <charset val="238"/>
    </font>
    <font>
      <b/>
      <sz val="8"/>
      <name val="Verdana"/>
      <family val="2"/>
      <charset val="238"/>
    </font>
    <font>
      <i/>
      <sz val="11"/>
      <name val="Arial"/>
      <family val="2"/>
      <charset val="238"/>
    </font>
    <font>
      <i/>
      <sz val="10"/>
      <name val="Arial CE"/>
      <charset val="238"/>
    </font>
    <font>
      <sz val="12"/>
      <color rgb="FF333333"/>
      <name val="Times New Roman"/>
      <family val="1"/>
      <charset val="238"/>
    </font>
    <font>
      <sz val="9"/>
      <name val="Times New Roman"/>
      <family val="1"/>
      <charset val="1"/>
    </font>
    <font>
      <sz val="9"/>
      <color rgb="FF333333"/>
      <name val="Times New Roman"/>
      <family val="1"/>
      <charset val="238"/>
    </font>
    <font>
      <b/>
      <i/>
      <sz val="9"/>
      <name val="Times New Roman"/>
      <family val="1"/>
      <charset val="1"/>
    </font>
    <font>
      <b/>
      <sz val="10"/>
      <name val="Arial"/>
      <family val="2"/>
      <charset val="1"/>
    </font>
    <font>
      <b/>
      <i/>
      <sz val="12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Times New Roman"/>
      <family val="1"/>
      <charset val="1"/>
    </font>
    <font>
      <i/>
      <sz val="8"/>
      <name val="Arial"/>
      <family val="2"/>
      <charset val="1"/>
    </font>
    <font>
      <sz val="8"/>
      <name val="Arial"/>
      <family val="2"/>
      <charset val="1"/>
    </font>
    <font>
      <sz val="9"/>
      <color indexed="8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b/>
      <i/>
      <sz val="8"/>
      <name val="Verdana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rgb="FFF8CBAD"/>
      </patternFill>
    </fill>
    <fill>
      <patternFill patternType="solid">
        <fgColor rgb="FFFAC090"/>
        <bgColor rgb="FFFFCC99"/>
      </patternFill>
    </fill>
    <fill>
      <patternFill patternType="solid">
        <fgColor rgb="FFFFF2CC"/>
        <bgColor rgb="FFFFFFCC"/>
      </patternFill>
    </fill>
    <fill>
      <patternFill patternType="solid">
        <fgColor indexed="43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63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rgb="FFFFFF99"/>
        <bgColor rgb="FFFFFFCC"/>
      </patternFill>
    </fill>
    <fill>
      <patternFill patternType="solid">
        <fgColor rgb="FFFFE699"/>
        <bgColor rgb="FFFFFF99"/>
      </patternFill>
    </fill>
    <fill>
      <patternFill patternType="solid">
        <fgColor rgb="FFFFFFCC"/>
        <bgColor rgb="FFFFF2CC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63"/>
      </patternFill>
    </fill>
    <fill>
      <patternFill patternType="solid">
        <fgColor theme="4" tint="0.39997558519241921"/>
        <bgColor indexed="64"/>
      </patternFill>
    </fill>
  </fills>
  <borders count="1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auto="1"/>
      </bottom>
      <diagonal/>
    </border>
    <border>
      <left/>
      <right/>
      <top style="thin">
        <color indexed="64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4" fillId="0" borderId="0"/>
    <xf numFmtId="9" fontId="1" fillId="0" borderId="0" applyFont="0" applyFill="0" applyBorder="0" applyAlignment="0" applyProtection="0"/>
    <xf numFmtId="166" fontId="2" fillId="0" borderId="0"/>
    <xf numFmtId="0" fontId="58" fillId="0" borderId="0"/>
  </cellStyleXfs>
  <cellXfs count="1090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3" fontId="0" fillId="0" borderId="0" xfId="0" applyNumberFormat="1"/>
    <xf numFmtId="3" fontId="7" fillId="0" borderId="0" xfId="0" applyNumberFormat="1" applyFont="1" applyAlignment="1">
      <alignment horizontal="right"/>
    </xf>
    <xf numFmtId="0" fontId="12" fillId="0" borderId="0" xfId="0" applyFont="1"/>
    <xf numFmtId="0" fontId="1" fillId="0" borderId="0" xfId="0" applyFont="1" applyAlignment="1">
      <alignment horizontal="right"/>
    </xf>
    <xf numFmtId="0" fontId="23" fillId="0" borderId="0" xfId="0" applyFont="1"/>
    <xf numFmtId="0" fontId="25" fillId="0" borderId="0" xfId="0" applyFont="1" applyAlignment="1">
      <alignment vertical="top" wrapText="1"/>
    </xf>
    <xf numFmtId="0" fontId="31" fillId="0" borderId="15" xfId="0" applyFont="1" applyBorder="1"/>
    <xf numFmtId="0" fontId="34" fillId="0" borderId="10" xfId="0" applyFont="1" applyBorder="1"/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vertical="top" wrapText="1"/>
    </xf>
    <xf numFmtId="0" fontId="14" fillId="0" borderId="0" xfId="0" applyFont="1"/>
    <xf numFmtId="0" fontId="11" fillId="0" borderId="0" xfId="0" applyFont="1"/>
    <xf numFmtId="0" fontId="18" fillId="0" borderId="0" xfId="0" applyFont="1"/>
    <xf numFmtId="3" fontId="31" fillId="0" borderId="9" xfId="0" applyNumberFormat="1" applyFont="1" applyBorder="1" applyAlignment="1">
      <alignment horizontal="right"/>
    </xf>
    <xf numFmtId="0" fontId="33" fillId="0" borderId="11" xfId="0" applyFont="1" applyBorder="1" applyAlignment="1">
      <alignment horizontal="right"/>
    </xf>
    <xf numFmtId="0" fontId="31" fillId="0" borderId="10" xfId="0" applyFont="1" applyBorder="1"/>
    <xf numFmtId="0" fontId="31" fillId="0" borderId="11" xfId="0" applyFont="1" applyBorder="1" applyAlignment="1">
      <alignment horizontal="center"/>
    </xf>
    <xf numFmtId="0" fontId="31" fillId="0" borderId="7" xfId="0" applyFont="1" applyBorder="1"/>
    <xf numFmtId="3" fontId="31" fillId="0" borderId="11" xfId="0" applyNumberFormat="1" applyFont="1" applyBorder="1"/>
    <xf numFmtId="0" fontId="32" fillId="0" borderId="17" xfId="0" applyFont="1" applyBorder="1"/>
    <xf numFmtId="0" fontId="32" fillId="0" borderId="18" xfId="0" applyFont="1" applyBorder="1"/>
    <xf numFmtId="3" fontId="31" fillId="0" borderId="19" xfId="0" applyNumberFormat="1" applyFont="1" applyBorder="1"/>
    <xf numFmtId="0" fontId="35" fillId="0" borderId="0" xfId="0" applyFont="1" applyAlignment="1">
      <alignment horizontal="right"/>
    </xf>
    <xf numFmtId="0" fontId="32" fillId="0" borderId="0" xfId="0" applyFont="1"/>
    <xf numFmtId="3" fontId="32" fillId="0" borderId="0" xfId="0" applyNumberFormat="1" applyFont="1"/>
    <xf numFmtId="0" fontId="35" fillId="0" borderId="4" xfId="0" applyFont="1" applyBorder="1" applyAlignment="1">
      <alignment horizontal="center" wrapText="1"/>
    </xf>
    <xf numFmtId="0" fontId="35" fillId="0" borderId="4" xfId="0" applyFont="1" applyBorder="1" applyAlignment="1">
      <alignment horizontal="justify" wrapText="1"/>
    </xf>
    <xf numFmtId="3" fontId="35" fillId="0" borderId="4" xfId="0" applyNumberFormat="1" applyFont="1" applyBorder="1" applyAlignment="1">
      <alignment horizontal="right" wrapText="1"/>
    </xf>
    <xf numFmtId="0" fontId="38" fillId="0" borderId="0" xfId="0" applyFont="1" applyAlignment="1">
      <alignment horizontal="center" wrapText="1"/>
    </xf>
    <xf numFmtId="0" fontId="38" fillId="0" borderId="0" xfId="0" applyFont="1" applyAlignment="1">
      <alignment horizontal="justify" wrapText="1"/>
    </xf>
    <xf numFmtId="3" fontId="35" fillId="0" borderId="0" xfId="0" applyNumberFormat="1" applyFont="1" applyAlignment="1">
      <alignment horizontal="right" wrapText="1"/>
    </xf>
    <xf numFmtId="0" fontId="38" fillId="0" borderId="13" xfId="0" applyFont="1" applyBorder="1" applyAlignment="1">
      <alignment horizontal="center" wrapText="1"/>
    </xf>
    <xf numFmtId="0" fontId="38" fillId="0" borderId="13" xfId="0" applyFont="1" applyBorder="1" applyAlignment="1">
      <alignment horizontal="justify" wrapText="1"/>
    </xf>
    <xf numFmtId="0" fontId="35" fillId="0" borderId="20" xfId="0" applyFont="1" applyBorder="1" applyAlignment="1">
      <alignment horizontal="center" wrapText="1"/>
    </xf>
    <xf numFmtId="0" fontId="35" fillId="0" borderId="20" xfId="0" applyFont="1" applyBorder="1" applyAlignment="1">
      <alignment horizontal="justify" wrapText="1"/>
    </xf>
    <xf numFmtId="3" fontId="35" fillId="0" borderId="20" xfId="0" applyNumberFormat="1" applyFont="1" applyBorder="1" applyAlignment="1">
      <alignment horizontal="right" wrapText="1"/>
    </xf>
    <xf numFmtId="3" fontId="35" fillId="0" borderId="4" xfId="0" applyNumberFormat="1" applyFont="1" applyBorder="1" applyAlignment="1">
      <alignment horizontal="justify" wrapText="1"/>
    </xf>
    <xf numFmtId="0" fontId="35" fillId="0" borderId="0" xfId="0" applyFont="1"/>
    <xf numFmtId="0" fontId="42" fillId="2" borderId="0" xfId="0" applyFont="1" applyFill="1" applyAlignment="1">
      <alignment wrapText="1"/>
    </xf>
    <xf numFmtId="0" fontId="24" fillId="0" borderId="0" xfId="0" applyFont="1"/>
    <xf numFmtId="0" fontId="24" fillId="0" borderId="15" xfId="0" applyFont="1" applyBorder="1" applyAlignment="1">
      <alignment horizontal="center"/>
    </xf>
    <xf numFmtId="0" fontId="24" fillId="0" borderId="19" xfId="0" applyFont="1" applyBorder="1" applyAlignment="1">
      <alignment horizontal="center"/>
    </xf>
    <xf numFmtId="0" fontId="24" fillId="0" borderId="25" xfId="0" applyFont="1" applyBorder="1"/>
    <xf numFmtId="0" fontId="24" fillId="0" borderId="26" xfId="0" applyFont="1" applyBorder="1" applyAlignment="1">
      <alignment horizontal="right"/>
    </xf>
    <xf numFmtId="0" fontId="24" fillId="0" borderId="10" xfId="0" applyFont="1" applyBorder="1"/>
    <xf numFmtId="0" fontId="24" fillId="0" borderId="11" xfId="0" applyFont="1" applyBorder="1" applyAlignment="1">
      <alignment horizontal="right"/>
    </xf>
    <xf numFmtId="0" fontId="44" fillId="0" borderId="10" xfId="0" applyFont="1" applyBorder="1"/>
    <xf numFmtId="0" fontId="44" fillId="0" borderId="11" xfId="0" applyFont="1" applyBorder="1"/>
    <xf numFmtId="0" fontId="24" fillId="0" borderId="16" xfId="0" applyFont="1" applyBorder="1"/>
    <xf numFmtId="0" fontId="24" fillId="0" borderId="12" xfId="0" applyFont="1" applyBorder="1"/>
    <xf numFmtId="0" fontId="4" fillId="0" borderId="0" xfId="0" applyFont="1"/>
    <xf numFmtId="0" fontId="43" fillId="2" borderId="0" xfId="0" applyFont="1" applyFill="1" applyAlignment="1">
      <alignment wrapText="1"/>
    </xf>
    <xf numFmtId="0" fontId="38" fillId="0" borderId="0" xfId="0" applyFont="1" applyAlignment="1">
      <alignment wrapText="1"/>
    </xf>
    <xf numFmtId="0" fontId="37" fillId="0" borderId="14" xfId="0" applyFont="1" applyBorder="1" applyAlignment="1">
      <alignment wrapText="1"/>
    </xf>
    <xf numFmtId="3" fontId="36" fillId="0" borderId="14" xfId="0" applyNumberFormat="1" applyFont="1" applyBorder="1" applyAlignment="1">
      <alignment wrapText="1"/>
    </xf>
    <xf numFmtId="0" fontId="37" fillId="0" borderId="0" xfId="0" applyFont="1" applyAlignment="1">
      <alignment wrapText="1"/>
    </xf>
    <xf numFmtId="3" fontId="36" fillId="0" borderId="0" xfId="0" applyNumberFormat="1" applyFont="1" applyAlignment="1">
      <alignment wrapText="1"/>
    </xf>
    <xf numFmtId="0" fontId="46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30" fillId="0" borderId="0" xfId="0" applyFont="1" applyAlignment="1">
      <alignment vertical="top" wrapText="1"/>
    </xf>
    <xf numFmtId="0" fontId="48" fillId="0" borderId="0" xfId="0" applyFont="1"/>
    <xf numFmtId="0" fontId="30" fillId="0" borderId="6" xfId="0" applyFont="1" applyBorder="1" applyAlignment="1">
      <alignment horizontal="center"/>
    </xf>
    <xf numFmtId="0" fontId="30" fillId="0" borderId="6" xfId="0" applyFont="1" applyBorder="1" applyAlignment="1">
      <alignment horizontal="center" vertical="top" wrapText="1"/>
    </xf>
    <xf numFmtId="0" fontId="19" fillId="0" borderId="3" xfId="0" applyFont="1" applyBorder="1" applyAlignment="1">
      <alignment horizontal="center" vertical="top" wrapText="1"/>
    </xf>
    <xf numFmtId="0" fontId="30" fillId="0" borderId="36" xfId="0" applyFont="1" applyBorder="1" applyAlignment="1">
      <alignment horizontal="center"/>
    </xf>
    <xf numFmtId="0" fontId="12" fillId="0" borderId="28" xfId="0" applyFont="1" applyBorder="1"/>
    <xf numFmtId="0" fontId="49" fillId="0" borderId="0" xfId="0" applyFont="1"/>
    <xf numFmtId="0" fontId="43" fillId="2" borderId="33" xfId="0" applyFont="1" applyFill="1" applyBorder="1" applyAlignment="1">
      <alignment wrapText="1"/>
    </xf>
    <xf numFmtId="0" fontId="50" fillId="0" borderId="13" xfId="0" applyFont="1" applyBorder="1"/>
    <xf numFmtId="3" fontId="36" fillId="0" borderId="20" xfId="0" applyNumberFormat="1" applyFont="1" applyBorder="1" applyAlignment="1">
      <alignment horizontal="right" wrapText="1"/>
    </xf>
    <xf numFmtId="0" fontId="36" fillId="0" borderId="20" xfId="0" applyFont="1" applyBorder="1" applyAlignment="1">
      <alignment horizontal="center" wrapText="1"/>
    </xf>
    <xf numFmtId="0" fontId="36" fillId="0" borderId="28" xfId="0" applyFont="1" applyBorder="1" applyAlignment="1">
      <alignment horizontal="center" wrapText="1"/>
    </xf>
    <xf numFmtId="0" fontId="54" fillId="0" borderId="22" xfId="0" applyFont="1" applyBorder="1"/>
    <xf numFmtId="0" fontId="11" fillId="0" borderId="0" xfId="0" applyFont="1" applyAlignment="1">
      <alignment horizontal="center"/>
    </xf>
    <xf numFmtId="14" fontId="51" fillId="0" borderId="0" xfId="0" applyNumberFormat="1" applyFont="1" applyAlignment="1">
      <alignment vertical="top" wrapText="1"/>
    </xf>
    <xf numFmtId="0" fontId="51" fillId="0" borderId="0" xfId="0" applyFont="1" applyAlignment="1">
      <alignment vertical="top" wrapText="1"/>
    </xf>
    <xf numFmtId="3" fontId="14" fillId="0" borderId="0" xfId="0" applyNumberFormat="1" applyFont="1"/>
    <xf numFmtId="3" fontId="50" fillId="0" borderId="28" xfId="0" applyNumberFormat="1" applyFont="1" applyBorder="1"/>
    <xf numFmtId="0" fontId="57" fillId="0" borderId="29" xfId="0" applyFont="1" applyBorder="1"/>
    <xf numFmtId="0" fontId="57" fillId="0" borderId="2" xfId="0" applyFont="1" applyBorder="1"/>
    <xf numFmtId="0" fontId="57" fillId="0" borderId="30" xfId="0" applyFont="1" applyBorder="1"/>
    <xf numFmtId="0" fontId="25" fillId="0" borderId="0" xfId="0" applyFont="1" applyAlignment="1">
      <alignment horizontal="center" vertical="top" wrapText="1"/>
    </xf>
    <xf numFmtId="0" fontId="27" fillId="2" borderId="7" xfId="0" applyFont="1" applyFill="1" applyBorder="1" applyAlignment="1">
      <alignment horizontal="center" vertical="top" wrapText="1"/>
    </xf>
    <xf numFmtId="0" fontId="27" fillId="2" borderId="8" xfId="0" applyFont="1" applyFill="1" applyBorder="1" applyAlignment="1">
      <alignment horizontal="center" vertical="top" wrapText="1"/>
    </xf>
    <xf numFmtId="0" fontId="27" fillId="0" borderId="10" xfId="0" applyFont="1" applyBorder="1" applyAlignment="1">
      <alignment horizontal="center" vertical="top" wrapText="1"/>
    </xf>
    <xf numFmtId="0" fontId="28" fillId="0" borderId="0" xfId="0" applyFont="1" applyAlignment="1">
      <alignment horizontal="center" vertical="top" wrapText="1"/>
    </xf>
    <xf numFmtId="0" fontId="29" fillId="0" borderId="0" xfId="0" applyFont="1" applyAlignment="1">
      <alignment horizontal="center" vertical="top" wrapText="1"/>
    </xf>
    <xf numFmtId="0" fontId="27" fillId="0" borderId="10" xfId="0" applyFont="1" applyBorder="1" applyAlignment="1">
      <alignment horizontal="center"/>
    </xf>
    <xf numFmtId="3" fontId="31" fillId="0" borderId="0" xfId="0" applyNumberFormat="1" applyFont="1" applyAlignment="1">
      <alignment horizontal="center"/>
    </xf>
    <xf numFmtId="0" fontId="32" fillId="0" borderId="0" xfId="2" applyFont="1"/>
    <xf numFmtId="3" fontId="32" fillId="0" borderId="0" xfId="2" applyNumberFormat="1" applyFont="1"/>
    <xf numFmtId="3" fontId="32" fillId="0" borderId="0" xfId="2" applyNumberFormat="1" applyFont="1" applyAlignment="1">
      <alignment horizontal="right"/>
    </xf>
    <xf numFmtId="49" fontId="0" fillId="0" borderId="0" xfId="0" applyNumberFormat="1"/>
    <xf numFmtId="0" fontId="59" fillId="0" borderId="15" xfId="0" applyFont="1" applyBorder="1"/>
    <xf numFmtId="0" fontId="59" fillId="0" borderId="24" xfId="2" applyFont="1" applyBorder="1" applyAlignment="1">
      <alignment horizontal="center" wrapText="1"/>
    </xf>
    <xf numFmtId="3" fontId="59" fillId="0" borderId="24" xfId="2" applyNumberFormat="1" applyFont="1" applyBorder="1" applyAlignment="1">
      <alignment horizontal="center" wrapText="1"/>
    </xf>
    <xf numFmtId="3" fontId="59" fillId="0" borderId="19" xfId="2" applyNumberFormat="1" applyFont="1" applyBorder="1" applyAlignment="1">
      <alignment horizontal="center" wrapText="1"/>
    </xf>
    <xf numFmtId="0" fontId="59" fillId="0" borderId="23" xfId="2" applyFont="1" applyBorder="1" applyAlignment="1">
      <alignment horizontal="left" wrapText="1"/>
    </xf>
    <xf numFmtId="49" fontId="19" fillId="0" borderId="6" xfId="2" applyNumberFormat="1" applyFont="1" applyBorder="1" applyAlignment="1">
      <alignment horizontal="justify" wrapText="1"/>
    </xf>
    <xf numFmtId="3" fontId="19" fillId="0" borderId="6" xfId="2" applyNumberFormat="1" applyFont="1" applyBorder="1" applyAlignment="1">
      <alignment horizontal="right" wrapText="1"/>
    </xf>
    <xf numFmtId="49" fontId="59" fillId="0" borderId="6" xfId="2" applyNumberFormat="1" applyFont="1" applyBorder="1" applyAlignment="1">
      <alignment horizontal="justify" wrapText="1"/>
    </xf>
    <xf numFmtId="49" fontId="59" fillId="0" borderId="6" xfId="2" applyNumberFormat="1" applyFont="1" applyBorder="1"/>
    <xf numFmtId="0" fontId="19" fillId="0" borderId="6" xfId="2" applyFont="1" applyBorder="1"/>
    <xf numFmtId="49" fontId="19" fillId="0" borderId="6" xfId="2" applyNumberFormat="1" applyFont="1" applyBorder="1"/>
    <xf numFmtId="0" fontId="19" fillId="0" borderId="6" xfId="0" applyFont="1" applyBorder="1"/>
    <xf numFmtId="0" fontId="59" fillId="0" borderId="25" xfId="0" applyFont="1" applyBorder="1"/>
    <xf numFmtId="49" fontId="19" fillId="0" borderId="10" xfId="0" applyNumberFormat="1" applyFont="1" applyBorder="1" applyAlignment="1">
      <alignment horizontal="right"/>
    </xf>
    <xf numFmtId="3" fontId="19" fillId="0" borderId="11" xfId="2" applyNumberFormat="1" applyFont="1" applyBorder="1" applyAlignment="1">
      <alignment horizontal="right" wrapText="1"/>
    </xf>
    <xf numFmtId="49" fontId="59" fillId="0" borderId="10" xfId="0" applyNumberFormat="1" applyFont="1" applyBorder="1"/>
    <xf numFmtId="0" fontId="19" fillId="0" borderId="11" xfId="2" applyFont="1" applyBorder="1"/>
    <xf numFmtId="0" fontId="19" fillId="0" borderId="11" xfId="0" applyFont="1" applyBorder="1"/>
    <xf numFmtId="49" fontId="19" fillId="0" borderId="16" xfId="0" applyNumberFormat="1" applyFont="1" applyBorder="1" applyAlignment="1">
      <alignment horizontal="right"/>
    </xf>
    <xf numFmtId="0" fontId="19" fillId="0" borderId="27" xfId="0" applyFont="1" applyBorder="1"/>
    <xf numFmtId="0" fontId="19" fillId="0" borderId="12" xfId="0" applyFont="1" applyBorder="1"/>
    <xf numFmtId="3" fontId="59" fillId="0" borderId="23" xfId="2" applyNumberFormat="1" applyFont="1" applyBorder="1" applyAlignment="1">
      <alignment horizontal="center" wrapText="1"/>
    </xf>
    <xf numFmtId="0" fontId="59" fillId="0" borderId="6" xfId="2" applyFont="1" applyBorder="1"/>
    <xf numFmtId="3" fontId="59" fillId="0" borderId="26" xfId="2" applyNumberFormat="1" applyFont="1" applyBorder="1" applyAlignment="1">
      <alignment horizontal="center" wrapText="1"/>
    </xf>
    <xf numFmtId="0" fontId="59" fillId="0" borderId="11" xfId="2" applyFont="1" applyBorder="1"/>
    <xf numFmtId="3" fontId="6" fillId="0" borderId="0" xfId="0" applyNumberFormat="1" applyFont="1" applyAlignment="1">
      <alignment horizontal="center" vertical="center"/>
    </xf>
    <xf numFmtId="0" fontId="62" fillId="0" borderId="3" xfId="0" applyFont="1" applyBorder="1"/>
    <xf numFmtId="3" fontId="63" fillId="0" borderId="4" xfId="0" applyNumberFormat="1" applyFont="1" applyBorder="1"/>
    <xf numFmtId="3" fontId="61" fillId="0" borderId="5" xfId="0" applyNumberFormat="1" applyFont="1" applyBorder="1" applyAlignment="1">
      <alignment horizontal="right"/>
    </xf>
    <xf numFmtId="0" fontId="62" fillId="0" borderId="31" xfId="0" applyFont="1" applyBorder="1"/>
    <xf numFmtId="3" fontId="62" fillId="0" borderId="20" xfId="0" applyNumberFormat="1" applyFont="1" applyBorder="1"/>
    <xf numFmtId="3" fontId="61" fillId="0" borderId="5" xfId="0" applyNumberFormat="1" applyFont="1" applyBorder="1"/>
    <xf numFmtId="0" fontId="30" fillId="3" borderId="11" xfId="0" applyFont="1" applyFill="1" applyBorder="1"/>
    <xf numFmtId="0" fontId="30" fillId="0" borderId="27" xfId="0" applyFont="1" applyBorder="1" applyAlignment="1">
      <alignment horizontal="center"/>
    </xf>
    <xf numFmtId="0" fontId="30" fillId="3" borderId="11" xfId="0" applyFont="1" applyFill="1" applyBorder="1" applyAlignment="1">
      <alignment wrapText="1"/>
    </xf>
    <xf numFmtId="0" fontId="30" fillId="3" borderId="41" xfId="0" applyFont="1" applyFill="1" applyBorder="1"/>
    <xf numFmtId="0" fontId="30" fillId="3" borderId="12" xfId="0" applyFont="1" applyFill="1" applyBorder="1"/>
    <xf numFmtId="0" fontId="30" fillId="3" borderId="0" xfId="0" applyFont="1" applyFill="1"/>
    <xf numFmtId="0" fontId="30" fillId="3" borderId="0" xfId="0" applyFont="1" applyFill="1" applyAlignment="1">
      <alignment horizontal="right"/>
    </xf>
    <xf numFmtId="0" fontId="27" fillId="3" borderId="9" xfId="0" applyFont="1" applyFill="1" applyBorder="1" applyAlignment="1">
      <alignment horizontal="center" vertical="top" wrapText="1"/>
    </xf>
    <xf numFmtId="0" fontId="27" fillId="3" borderId="11" xfId="0" applyFont="1" applyFill="1" applyBorder="1"/>
    <xf numFmtId="0" fontId="30" fillId="0" borderId="10" xfId="0" applyFont="1" applyBorder="1" applyAlignment="1">
      <alignment horizontal="center"/>
    </xf>
    <xf numFmtId="3" fontId="34" fillId="3" borderId="11" xfId="0" applyNumberFormat="1" applyFont="1" applyFill="1" applyBorder="1"/>
    <xf numFmtId="0" fontId="26" fillId="0" borderId="3" xfId="0" applyFont="1" applyBorder="1"/>
    <xf numFmtId="3" fontId="19" fillId="3" borderId="6" xfId="2" applyNumberFormat="1" applyFont="1" applyFill="1" applyBorder="1" applyAlignment="1">
      <alignment horizontal="right" wrapText="1"/>
    </xf>
    <xf numFmtId="3" fontId="19" fillId="3" borderId="11" xfId="2" applyNumberFormat="1" applyFont="1" applyFill="1" applyBorder="1" applyAlignment="1">
      <alignment horizontal="right" wrapText="1"/>
    </xf>
    <xf numFmtId="0" fontId="24" fillId="3" borderId="11" xfId="0" applyFont="1" applyFill="1" applyBorder="1" applyAlignment="1">
      <alignment horizontal="right"/>
    </xf>
    <xf numFmtId="0" fontId="6" fillId="0" borderId="0" xfId="0" applyFont="1" applyAlignment="1">
      <alignment horizontal="center"/>
    </xf>
    <xf numFmtId="0" fontId="0" fillId="3" borderId="0" xfId="0" applyFill="1"/>
    <xf numFmtId="3" fontId="17" fillId="0" borderId="0" xfId="0" applyNumberFormat="1" applyFont="1" applyAlignment="1">
      <alignment wrapText="1"/>
    </xf>
    <xf numFmtId="0" fontId="23" fillId="0" borderId="0" xfId="0" applyFont="1" applyAlignment="1">
      <alignment horizontal="right"/>
    </xf>
    <xf numFmtId="0" fontId="53" fillId="0" borderId="22" xfId="0" applyFont="1" applyBorder="1" applyAlignment="1">
      <alignment vertical="top" wrapText="1"/>
    </xf>
    <xf numFmtId="3" fontId="62" fillId="0" borderId="45" xfId="0" applyNumberFormat="1" applyFont="1" applyBorder="1"/>
    <xf numFmtId="0" fontId="44" fillId="0" borderId="0" xfId="0" applyFont="1" applyAlignment="1">
      <alignment horizontal="center"/>
    </xf>
    <xf numFmtId="1" fontId="0" fillId="0" borderId="0" xfId="0" applyNumberFormat="1"/>
    <xf numFmtId="0" fontId="30" fillId="3" borderId="18" xfId="0" applyFont="1" applyFill="1" applyBorder="1"/>
    <xf numFmtId="0" fontId="0" fillId="0" borderId="0" xfId="0" applyAlignment="1"/>
    <xf numFmtId="0" fontId="71" fillId="0" borderId="0" xfId="0" applyFont="1"/>
    <xf numFmtId="0" fontId="75" fillId="0" borderId="0" xfId="0" applyFont="1"/>
    <xf numFmtId="3" fontId="44" fillId="0" borderId="0" xfId="0" applyNumberFormat="1" applyFont="1"/>
    <xf numFmtId="0" fontId="73" fillId="0" borderId="0" xfId="0" applyFont="1"/>
    <xf numFmtId="0" fontId="73" fillId="0" borderId="0" xfId="0" applyFont="1" applyAlignment="1">
      <alignment horizontal="right"/>
    </xf>
    <xf numFmtId="3" fontId="44" fillId="9" borderId="76" xfId="0" applyNumberFormat="1" applyFont="1" applyFill="1" applyBorder="1"/>
    <xf numFmtId="3" fontId="44" fillId="9" borderId="49" xfId="0" applyNumberFormat="1" applyFont="1" applyFill="1" applyBorder="1" applyAlignment="1">
      <alignment horizontal="center"/>
    </xf>
    <xf numFmtId="3" fontId="44" fillId="9" borderId="80" xfId="0" applyNumberFormat="1" applyFont="1" applyFill="1" applyBorder="1"/>
    <xf numFmtId="3" fontId="44" fillId="9" borderId="67" xfId="0" applyNumberFormat="1" applyFont="1" applyFill="1" applyBorder="1" applyAlignment="1">
      <alignment horizontal="center"/>
    </xf>
    <xf numFmtId="0" fontId="59" fillId="0" borderId="0" xfId="0" applyFont="1" applyAlignment="1">
      <alignment horizontal="center"/>
    </xf>
    <xf numFmtId="3" fontId="44" fillId="0" borderId="0" xfId="0" applyNumberFormat="1" applyFont="1" applyAlignment="1">
      <alignment horizontal="center"/>
    </xf>
    <xf numFmtId="3" fontId="44" fillId="9" borderId="76" xfId="0" applyNumberFormat="1" applyFont="1" applyFill="1" applyBorder="1" applyAlignment="1">
      <alignment horizontal="center"/>
    </xf>
    <xf numFmtId="49" fontId="45" fillId="0" borderId="25" xfId="0" applyNumberFormat="1" applyFont="1" applyFill="1" applyBorder="1" applyAlignment="1">
      <alignment horizontal="left" vertical="center" wrapText="1" shrinkToFit="1"/>
    </xf>
    <xf numFmtId="49" fontId="45" fillId="0" borderId="23" xfId="0" applyNumberFormat="1" applyFont="1" applyFill="1" applyBorder="1" applyAlignment="1">
      <alignment vertical="center" wrapText="1" shrinkToFit="1"/>
    </xf>
    <xf numFmtId="3" fontId="45" fillId="0" borderId="23" xfId="0" applyNumberFormat="1" applyFont="1" applyFill="1" applyBorder="1" applyAlignment="1">
      <alignment vertical="center" wrapText="1" shrinkToFit="1"/>
    </xf>
    <xf numFmtId="3" fontId="45" fillId="0" borderId="23" xfId="0" applyNumberFormat="1" applyFont="1" applyFill="1" applyBorder="1" applyAlignment="1">
      <alignment horizontal="center" vertical="center" wrapText="1" shrinkToFit="1"/>
    </xf>
    <xf numFmtId="3" fontId="45" fillId="0" borderId="26" xfId="0" applyNumberFormat="1" applyFont="1" applyFill="1" applyBorder="1" applyAlignment="1">
      <alignment vertical="center" wrapText="1" shrinkToFit="1"/>
    </xf>
    <xf numFmtId="3" fontId="45" fillId="0" borderId="23" xfId="0" applyNumberFormat="1" applyFont="1" applyFill="1" applyBorder="1" applyAlignment="1">
      <alignment horizontal="right" vertical="center" wrapText="1" shrinkToFit="1"/>
    </xf>
    <xf numFmtId="3" fontId="45" fillId="0" borderId="26" xfId="0" applyNumberFormat="1" applyFont="1" applyFill="1" applyBorder="1" applyAlignment="1">
      <alignment horizontal="right" vertical="center" wrapText="1" shrinkToFit="1"/>
    </xf>
    <xf numFmtId="0" fontId="74" fillId="0" borderId="0" xfId="0" applyFont="1"/>
    <xf numFmtId="0" fontId="77" fillId="0" borderId="0" xfId="0" applyFont="1" applyAlignment="1">
      <alignment horizontal="right"/>
    </xf>
    <xf numFmtId="3" fontId="76" fillId="9" borderId="76" xfId="0" applyNumberFormat="1" applyFont="1" applyFill="1" applyBorder="1"/>
    <xf numFmtId="0" fontId="76" fillId="0" borderId="0" xfId="0" applyFont="1" applyAlignment="1">
      <alignment horizontal="center"/>
    </xf>
    <xf numFmtId="3" fontId="76" fillId="0" borderId="0" xfId="0" applyNumberFormat="1" applyFont="1"/>
    <xf numFmtId="3" fontId="76" fillId="0" borderId="0" xfId="0" applyNumberFormat="1" applyFont="1" applyAlignment="1">
      <alignment horizontal="center"/>
    </xf>
    <xf numFmtId="3" fontId="76" fillId="9" borderId="76" xfId="0" applyNumberFormat="1" applyFont="1" applyFill="1" applyBorder="1" applyAlignment="1">
      <alignment horizontal="center"/>
    </xf>
    <xf numFmtId="49" fontId="74" fillId="0" borderId="25" xfId="0" applyNumberFormat="1" applyFont="1" applyFill="1" applyBorder="1" applyAlignment="1">
      <alignment horizontal="left" vertical="center" wrapText="1" shrinkToFit="1"/>
    </xf>
    <xf numFmtId="49" fontId="74" fillId="0" borderId="23" xfId="0" applyNumberFormat="1" applyFont="1" applyFill="1" applyBorder="1" applyAlignment="1">
      <alignment vertical="center" wrapText="1" shrinkToFit="1"/>
    </xf>
    <xf numFmtId="3" fontId="74" fillId="0" borderId="23" xfId="0" applyNumberFormat="1" applyFont="1" applyFill="1" applyBorder="1" applyAlignment="1">
      <alignment vertical="center" wrapText="1" shrinkToFit="1"/>
    </xf>
    <xf numFmtId="3" fontId="74" fillId="0" borderId="23" xfId="0" applyNumberFormat="1" applyFont="1" applyFill="1" applyBorder="1" applyAlignment="1">
      <alignment horizontal="center" vertical="center" wrapText="1" shrinkToFit="1"/>
    </xf>
    <xf numFmtId="3" fontId="74" fillId="0" borderId="26" xfId="0" applyNumberFormat="1" applyFont="1" applyFill="1" applyBorder="1" applyAlignment="1">
      <alignment vertical="center" wrapText="1" shrinkToFit="1"/>
    </xf>
    <xf numFmtId="3" fontId="74" fillId="0" borderId="43" xfId="0" applyNumberFormat="1" applyFont="1" applyFill="1" applyBorder="1" applyAlignment="1">
      <alignment vertical="center" wrapText="1" shrinkToFit="1"/>
    </xf>
    <xf numFmtId="3" fontId="74" fillId="0" borderId="42" xfId="0" applyNumberFormat="1" applyFont="1" applyFill="1" applyBorder="1" applyAlignment="1">
      <alignment vertical="center" wrapText="1" shrinkToFit="1"/>
    </xf>
    <xf numFmtId="3" fontId="77" fillId="0" borderId="23" xfId="0" applyNumberFormat="1" applyFont="1" applyFill="1" applyBorder="1" applyAlignment="1">
      <alignment vertical="center" wrapText="1" shrinkToFit="1"/>
    </xf>
    <xf numFmtId="0" fontId="74" fillId="0" borderId="23" xfId="0" applyFont="1" applyFill="1" applyBorder="1" applyAlignment="1">
      <alignment horizontal="left" vertical="center" wrapText="1" shrinkToFit="1"/>
    </xf>
    <xf numFmtId="3" fontId="74" fillId="0" borderId="23" xfId="0" applyNumberFormat="1" applyFont="1" applyFill="1" applyBorder="1" applyAlignment="1">
      <alignment horizontal="right" vertical="center" wrapText="1" shrinkToFit="1"/>
    </xf>
    <xf numFmtId="3" fontId="74" fillId="0" borderId="26" xfId="0" applyNumberFormat="1" applyFont="1" applyFill="1" applyBorder="1" applyAlignment="1">
      <alignment horizontal="right" vertical="center" wrapText="1" shrinkToFit="1"/>
    </xf>
    <xf numFmtId="0" fontId="30" fillId="3" borderId="62" xfId="0" applyFont="1" applyFill="1" applyBorder="1"/>
    <xf numFmtId="0" fontId="30" fillId="3" borderId="62" xfId="0" applyFont="1" applyFill="1" applyBorder="1" applyAlignment="1">
      <alignment vertical="top" wrapText="1"/>
    </xf>
    <xf numFmtId="0" fontId="30" fillId="3" borderId="62" xfId="0" applyFont="1" applyFill="1" applyBorder="1" applyAlignment="1">
      <alignment wrapText="1"/>
    </xf>
    <xf numFmtId="0" fontId="27" fillId="0" borderId="6" xfId="0" applyFont="1" applyBorder="1"/>
    <xf numFmtId="0" fontId="30" fillId="3" borderId="10" xfId="0" applyFont="1" applyFill="1" applyBorder="1" applyAlignment="1">
      <alignment horizontal="center"/>
    </xf>
    <xf numFmtId="0" fontId="30" fillId="0" borderId="6" xfId="0" applyFont="1" applyBorder="1" applyAlignment="1">
      <alignment horizontal="center" vertical="center" wrapText="1"/>
    </xf>
    <xf numFmtId="0" fontId="30" fillId="0" borderId="6" xfId="0" applyFont="1" applyBorder="1"/>
    <xf numFmtId="0" fontId="30" fillId="0" borderId="10" xfId="0" applyFont="1" applyBorder="1"/>
    <xf numFmtId="0" fontId="30" fillId="0" borderId="17" xfId="0" applyFont="1" applyBorder="1"/>
    <xf numFmtId="0" fontId="30" fillId="0" borderId="16" xfId="0" applyFont="1" applyBorder="1"/>
    <xf numFmtId="0" fontId="8" fillId="0" borderId="33" xfId="0" applyFont="1" applyBorder="1"/>
    <xf numFmtId="1" fontId="61" fillId="0" borderId="13" xfId="3" applyNumberFormat="1" applyFont="1" applyBorder="1" applyAlignment="1">
      <alignment horizontal="center" vertical="center" wrapText="1"/>
    </xf>
    <xf numFmtId="3" fontId="62" fillId="0" borderId="83" xfId="0" applyNumberFormat="1" applyFont="1" applyBorder="1"/>
    <xf numFmtId="3" fontId="62" fillId="0" borderId="84" xfId="0" applyNumberFormat="1" applyFont="1" applyBorder="1"/>
    <xf numFmtId="3" fontId="64" fillId="0" borderId="69" xfId="0" applyNumberFormat="1" applyFont="1" applyBorder="1"/>
    <xf numFmtId="0" fontId="62" fillId="0" borderId="0" xfId="0" applyFont="1" applyBorder="1"/>
    <xf numFmtId="0" fontId="64" fillId="0" borderId="69" xfId="0" applyFont="1" applyBorder="1"/>
    <xf numFmtId="0" fontId="62" fillId="0" borderId="85" xfId="0" applyFont="1" applyBorder="1"/>
    <xf numFmtId="0" fontId="64" fillId="0" borderId="68" xfId="0" applyFont="1" applyBorder="1"/>
    <xf numFmtId="0" fontId="62" fillId="0" borderId="86" xfId="0" applyFont="1" applyBorder="1"/>
    <xf numFmtId="0" fontId="45" fillId="3" borderId="52" xfId="0" applyFont="1" applyFill="1" applyBorder="1" applyAlignment="1">
      <alignment horizontal="center" vertical="top" wrapText="1"/>
    </xf>
    <xf numFmtId="0" fontId="30" fillId="3" borderId="77" xfId="0" applyFont="1" applyFill="1" applyBorder="1"/>
    <xf numFmtId="0" fontId="30" fillId="0" borderId="52" xfId="0" applyFont="1" applyBorder="1" applyAlignment="1">
      <alignment horizontal="center"/>
    </xf>
    <xf numFmtId="0" fontId="30" fillId="3" borderId="77" xfId="0" applyFont="1" applyFill="1" applyBorder="1" applyAlignment="1">
      <alignment vertical="top" wrapText="1"/>
    </xf>
    <xf numFmtId="0" fontId="30" fillId="3" borderId="77" xfId="0" applyFont="1" applyFill="1" applyBorder="1" applyAlignment="1">
      <alignment wrapText="1"/>
    </xf>
    <xf numFmtId="0" fontId="30" fillId="0" borderId="52" xfId="0" applyFont="1" applyBorder="1" applyAlignment="1">
      <alignment horizontal="center" vertical="top" wrapText="1"/>
    </xf>
    <xf numFmtId="0" fontId="30" fillId="3" borderId="0" xfId="0" applyFont="1" applyFill="1" applyBorder="1"/>
    <xf numFmtId="0" fontId="30" fillId="3" borderId="91" xfId="0" applyFont="1" applyFill="1" applyBorder="1"/>
    <xf numFmtId="0" fontId="30" fillId="0" borderId="63" xfId="0" applyFont="1" applyBorder="1" applyAlignment="1">
      <alignment horizontal="center"/>
    </xf>
    <xf numFmtId="0" fontId="46" fillId="0" borderId="64" xfId="0" applyFont="1" applyBorder="1" applyAlignment="1">
      <alignment horizontal="center" vertical="center" wrapText="1"/>
    </xf>
    <xf numFmtId="0" fontId="46" fillId="0" borderId="51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0" fontId="13" fillId="0" borderId="74" xfId="0" applyFont="1" applyBorder="1" applyAlignment="1">
      <alignment horizontal="center" vertical="center" wrapText="1"/>
    </xf>
    <xf numFmtId="0" fontId="13" fillId="0" borderId="63" xfId="0" applyFont="1" applyBorder="1" applyAlignment="1">
      <alignment horizontal="center" vertical="center" wrapText="1"/>
    </xf>
    <xf numFmtId="0" fontId="45" fillId="3" borderId="59" xfId="0" applyFont="1" applyFill="1" applyBorder="1" applyAlignment="1">
      <alignment horizontal="center" vertical="top" wrapText="1"/>
    </xf>
    <xf numFmtId="0" fontId="30" fillId="3" borderId="79" xfId="0" applyFont="1" applyFill="1" applyBorder="1"/>
    <xf numFmtId="0" fontId="30" fillId="0" borderId="72" xfId="0" applyFont="1" applyBorder="1" applyAlignment="1">
      <alignment horizontal="center"/>
    </xf>
    <xf numFmtId="0" fontId="30" fillId="0" borderId="83" xfId="0" applyFont="1" applyBorder="1" applyAlignment="1">
      <alignment horizontal="center"/>
    </xf>
    <xf numFmtId="0" fontId="30" fillId="0" borderId="83" xfId="0" applyFont="1" applyBorder="1" applyAlignment="1">
      <alignment horizontal="center" vertical="top" wrapText="1"/>
    </xf>
    <xf numFmtId="0" fontId="27" fillId="3" borderId="62" xfId="0" applyFont="1" applyFill="1" applyBorder="1"/>
    <xf numFmtId="0" fontId="30" fillId="0" borderId="84" xfId="0" applyFont="1" applyBorder="1" applyAlignment="1">
      <alignment horizontal="center"/>
    </xf>
    <xf numFmtId="0" fontId="30" fillId="0" borderId="88" xfId="0" applyFont="1" applyBorder="1" applyAlignment="1">
      <alignment horizontal="center"/>
    </xf>
    <xf numFmtId="0" fontId="50" fillId="0" borderId="46" xfId="0" applyFont="1" applyBorder="1" applyAlignment="1">
      <alignment horizontal="center" vertical="top" wrapText="1"/>
    </xf>
    <xf numFmtId="0" fontId="0" fillId="0" borderId="46" xfId="0" applyBorder="1"/>
    <xf numFmtId="0" fontId="45" fillId="0" borderId="52" xfId="0" applyFont="1" applyBorder="1" applyAlignment="1">
      <alignment horizontal="center" vertical="top" wrapText="1"/>
    </xf>
    <xf numFmtId="0" fontId="30" fillId="0" borderId="85" xfId="0" applyFont="1" applyBorder="1" applyAlignment="1">
      <alignment horizontal="center"/>
    </xf>
    <xf numFmtId="0" fontId="30" fillId="0" borderId="85" xfId="0" applyFont="1" applyBorder="1" applyAlignment="1">
      <alignment horizontal="center" vertical="top" wrapText="1"/>
    </xf>
    <xf numFmtId="0" fontId="45" fillId="0" borderId="59" xfId="0" applyFont="1" applyBorder="1" applyAlignment="1">
      <alignment horizontal="center" vertical="top" wrapText="1"/>
    </xf>
    <xf numFmtId="0" fontId="49" fillId="0" borderId="82" xfId="0" applyFont="1" applyBorder="1"/>
    <xf numFmtId="0" fontId="45" fillId="3" borderId="55" xfId="0" applyFont="1" applyFill="1" applyBorder="1" applyAlignment="1">
      <alignment horizontal="center" vertical="top" wrapText="1"/>
    </xf>
    <xf numFmtId="0" fontId="30" fillId="3" borderId="78" xfId="0" applyFont="1" applyFill="1" applyBorder="1"/>
    <xf numFmtId="3" fontId="47" fillId="0" borderId="68" xfId="0" applyNumberFormat="1" applyFont="1" applyBorder="1" applyAlignment="1">
      <alignment horizontal="center" vertical="top" wrapText="1"/>
    </xf>
    <xf numFmtId="3" fontId="45" fillId="0" borderId="60" xfId="0" applyNumberFormat="1" applyFont="1" applyBorder="1" applyAlignment="1">
      <alignment horizontal="right" vertical="top" wrapText="1"/>
    </xf>
    <xf numFmtId="3" fontId="45" fillId="0" borderId="53" xfId="0" applyNumberFormat="1" applyFont="1" applyBorder="1" applyAlignment="1">
      <alignment horizontal="right"/>
    </xf>
    <xf numFmtId="3" fontId="49" fillId="0" borderId="53" xfId="1" applyNumberFormat="1" applyFont="1" applyBorder="1" applyAlignment="1">
      <alignment horizontal="right"/>
    </xf>
    <xf numFmtId="3" fontId="49" fillId="0" borderId="77" xfId="1" applyNumberFormat="1" applyFont="1" applyBorder="1" applyAlignment="1">
      <alignment horizontal="right"/>
    </xf>
    <xf numFmtId="3" fontId="45" fillId="0" borderId="53" xfId="0" applyNumberFormat="1" applyFont="1" applyBorder="1" applyAlignment="1">
      <alignment horizontal="right" vertical="top" wrapText="1"/>
    </xf>
    <xf numFmtId="3" fontId="0" fillId="0" borderId="0" xfId="0" applyNumberFormat="1" applyBorder="1"/>
    <xf numFmtId="3" fontId="49" fillId="0" borderId="52" xfId="1" applyNumberFormat="1" applyFont="1" applyBorder="1" applyAlignment="1">
      <alignment horizontal="right"/>
    </xf>
    <xf numFmtId="3" fontId="49" fillId="0" borderId="62" xfId="1" applyNumberFormat="1" applyFont="1" applyBorder="1" applyAlignment="1">
      <alignment horizontal="right"/>
    </xf>
    <xf numFmtId="3" fontId="45" fillId="0" borderId="53" xfId="1" applyNumberFormat="1" applyFont="1" applyBorder="1" applyAlignment="1">
      <alignment horizontal="right" wrapText="1"/>
    </xf>
    <xf numFmtId="3" fontId="45" fillId="0" borderId="53" xfId="0" applyNumberFormat="1" applyFont="1" applyBorder="1" applyAlignment="1">
      <alignment horizontal="right" wrapText="1"/>
    </xf>
    <xf numFmtId="0" fontId="19" fillId="0" borderId="25" xfId="0" applyFont="1" applyBorder="1" applyAlignment="1">
      <alignment horizontal="center" vertical="top" wrapText="1"/>
    </xf>
    <xf numFmtId="3" fontId="45" fillId="0" borderId="23" xfId="0" applyNumberFormat="1" applyFont="1" applyBorder="1" applyAlignment="1">
      <alignment horizontal="right" wrapText="1"/>
    </xf>
    <xf numFmtId="3" fontId="45" fillId="0" borderId="23" xfId="1" applyNumberFormat="1" applyFont="1" applyBorder="1" applyAlignment="1">
      <alignment horizontal="right" wrapText="1"/>
    </xf>
    <xf numFmtId="3" fontId="49" fillId="0" borderId="23" xfId="1" applyNumberFormat="1" applyFont="1" applyBorder="1" applyAlignment="1">
      <alignment horizontal="right"/>
    </xf>
    <xf numFmtId="3" fontId="49" fillId="0" borderId="35" xfId="1" applyNumberFormat="1" applyFont="1" applyBorder="1" applyAlignment="1">
      <alignment horizontal="right"/>
    </xf>
    <xf numFmtId="0" fontId="56" fillId="0" borderId="63" xfId="0" applyFont="1" applyBorder="1" applyAlignment="1">
      <alignment horizontal="center" vertical="center" wrapText="1"/>
    </xf>
    <xf numFmtId="3" fontId="49" fillId="0" borderId="25" xfId="1" applyNumberFormat="1" applyFont="1" applyBorder="1" applyAlignment="1">
      <alignment horizontal="right"/>
    </xf>
    <xf numFmtId="3" fontId="49" fillId="0" borderId="26" xfId="1" applyNumberFormat="1" applyFont="1" applyBorder="1" applyAlignment="1">
      <alignment horizontal="right"/>
    </xf>
    <xf numFmtId="3" fontId="49" fillId="0" borderId="0" xfId="1" applyNumberFormat="1" applyFont="1" applyBorder="1" applyAlignment="1">
      <alignment horizontal="right"/>
    </xf>
    <xf numFmtId="3" fontId="45" fillId="0" borderId="51" xfId="0" applyNumberFormat="1" applyFont="1" applyBorder="1" applyAlignment="1">
      <alignment horizontal="right"/>
    </xf>
    <xf numFmtId="3" fontId="45" fillId="0" borderId="51" xfId="1" applyNumberFormat="1" applyFont="1" applyBorder="1" applyAlignment="1">
      <alignment horizontal="right" wrapText="1"/>
    </xf>
    <xf numFmtId="3" fontId="49" fillId="0" borderId="51" xfId="1" applyNumberFormat="1" applyFont="1" applyBorder="1" applyAlignment="1">
      <alignment horizontal="right"/>
    </xf>
    <xf numFmtId="3" fontId="49" fillId="0" borderId="91" xfId="1" applyNumberFormat="1" applyFont="1" applyBorder="1" applyAlignment="1">
      <alignment horizontal="right"/>
    </xf>
    <xf numFmtId="3" fontId="49" fillId="0" borderId="63" xfId="1" applyNumberFormat="1" applyFont="1" applyBorder="1" applyAlignment="1">
      <alignment horizontal="right"/>
    </xf>
    <xf numFmtId="3" fontId="49" fillId="0" borderId="74" xfId="1" applyNumberFormat="1" applyFont="1" applyBorder="1" applyAlignment="1">
      <alignment horizontal="right"/>
    </xf>
    <xf numFmtId="0" fontId="45" fillId="0" borderId="23" xfId="0" applyFont="1" applyBorder="1" applyAlignment="1">
      <alignment horizontal="right"/>
    </xf>
    <xf numFmtId="3" fontId="45" fillId="0" borderId="90" xfId="0" applyNumberFormat="1" applyFont="1" applyBorder="1" applyAlignment="1">
      <alignment horizontal="right" vertical="top" wrapText="1"/>
    </xf>
    <xf numFmtId="0" fontId="49" fillId="0" borderId="60" xfId="0" applyFont="1" applyBorder="1" applyAlignment="1">
      <alignment horizontal="right"/>
    </xf>
    <xf numFmtId="0" fontId="49" fillId="0" borderId="79" xfId="0" applyFont="1" applyBorder="1" applyAlignment="1">
      <alignment horizontal="right"/>
    </xf>
    <xf numFmtId="0" fontId="49" fillId="0" borderId="59" xfId="0" applyFont="1" applyBorder="1" applyAlignment="1">
      <alignment horizontal="right"/>
    </xf>
    <xf numFmtId="0" fontId="45" fillId="0" borderId="53" xfId="0" applyFont="1" applyBorder="1" applyAlignment="1">
      <alignment horizontal="right"/>
    </xf>
    <xf numFmtId="3" fontId="45" fillId="0" borderId="56" xfId="0" applyNumberFormat="1" applyFont="1" applyBorder="1" applyAlignment="1">
      <alignment horizontal="right" vertical="top" wrapText="1"/>
    </xf>
    <xf numFmtId="0" fontId="49" fillId="0" borderId="53" xfId="0" applyFont="1" applyBorder="1" applyAlignment="1">
      <alignment horizontal="right"/>
    </xf>
    <xf numFmtId="0" fontId="49" fillId="0" borderId="62" xfId="0" applyFont="1" applyBorder="1" applyAlignment="1">
      <alignment horizontal="right"/>
    </xf>
    <xf numFmtId="0" fontId="49" fillId="0" borderId="52" xfId="0" applyFont="1" applyBorder="1" applyAlignment="1">
      <alignment horizontal="right"/>
    </xf>
    <xf numFmtId="0" fontId="45" fillId="0" borderId="53" xfId="0" applyFont="1" applyBorder="1" applyAlignment="1">
      <alignment horizontal="right" vertical="top" wrapText="1"/>
    </xf>
    <xf numFmtId="3" fontId="53" fillId="0" borderId="56" xfId="0" applyNumberFormat="1" applyFont="1" applyBorder="1" applyAlignment="1">
      <alignment horizontal="right" vertical="top" wrapText="1"/>
    </xf>
    <xf numFmtId="0" fontId="45" fillId="0" borderId="56" xfId="0" applyFont="1" applyBorder="1" applyAlignment="1">
      <alignment horizontal="right" vertical="top" wrapText="1"/>
    </xf>
    <xf numFmtId="0" fontId="49" fillId="0" borderId="56" xfId="0" applyFont="1" applyBorder="1" applyAlignment="1">
      <alignment horizontal="right"/>
    </xf>
    <xf numFmtId="3" fontId="49" fillId="0" borderId="53" xfId="0" applyNumberFormat="1" applyFont="1" applyBorder="1" applyAlignment="1">
      <alignment horizontal="right"/>
    </xf>
    <xf numFmtId="3" fontId="53" fillId="0" borderId="68" xfId="0" applyNumberFormat="1" applyFont="1" applyBorder="1" applyAlignment="1">
      <alignment horizontal="right" vertical="top" wrapText="1"/>
    </xf>
    <xf numFmtId="3" fontId="45" fillId="0" borderId="56" xfId="1" applyNumberFormat="1" applyFont="1" applyBorder="1" applyAlignment="1">
      <alignment horizontal="right" wrapText="1"/>
    </xf>
    <xf numFmtId="3" fontId="45" fillId="3" borderId="56" xfId="1" applyNumberFormat="1" applyFont="1" applyFill="1" applyBorder="1" applyAlignment="1">
      <alignment horizontal="right" wrapText="1"/>
    </xf>
    <xf numFmtId="3" fontId="45" fillId="3" borderId="53" xfId="1" applyNumberFormat="1" applyFont="1" applyFill="1" applyBorder="1" applyAlignment="1">
      <alignment horizontal="right" wrapText="1"/>
    </xf>
    <xf numFmtId="3" fontId="45" fillId="0" borderId="4" xfId="0" applyNumberFormat="1" applyFont="1" applyBorder="1" applyAlignment="1">
      <alignment horizontal="center"/>
    </xf>
    <xf numFmtId="3" fontId="45" fillId="0" borderId="34" xfId="0" applyNumberFormat="1" applyFont="1" applyBorder="1" applyAlignment="1">
      <alignment horizontal="right" wrapText="1"/>
    </xf>
    <xf numFmtId="3" fontId="49" fillId="0" borderId="23" xfId="0" applyNumberFormat="1" applyFont="1" applyBorder="1" applyAlignment="1"/>
    <xf numFmtId="3" fontId="49" fillId="0" borderId="35" xfId="0" applyNumberFormat="1" applyFont="1" applyBorder="1" applyAlignment="1"/>
    <xf numFmtId="3" fontId="45" fillId="0" borderId="56" xfId="0" applyNumberFormat="1" applyFont="1" applyBorder="1" applyAlignment="1">
      <alignment horizontal="right" wrapText="1"/>
    </xf>
    <xf numFmtId="3" fontId="53" fillId="0" borderId="56" xfId="0" applyNumberFormat="1" applyFont="1" applyBorder="1" applyAlignment="1">
      <alignment horizontal="right" wrapText="1"/>
    </xf>
    <xf numFmtId="3" fontId="53" fillId="0" borderId="43" xfId="0" applyNumberFormat="1" applyFont="1" applyBorder="1" applyAlignment="1">
      <alignment horizontal="center" wrapText="1"/>
    </xf>
    <xf numFmtId="3" fontId="49" fillId="0" borderId="49" xfId="0" applyNumberFormat="1" applyFont="1" applyBorder="1" applyAlignment="1"/>
    <xf numFmtId="3" fontId="54" fillId="0" borderId="38" xfId="0" applyNumberFormat="1" applyFont="1" applyBorder="1" applyAlignment="1"/>
    <xf numFmtId="3" fontId="45" fillId="0" borderId="54" xfId="0" applyNumberFormat="1" applyFont="1" applyBorder="1" applyAlignment="1">
      <alignment horizontal="right"/>
    </xf>
    <xf numFmtId="3" fontId="49" fillId="0" borderId="77" xfId="0" applyNumberFormat="1" applyFont="1" applyBorder="1" applyAlignment="1">
      <alignment horizontal="right"/>
    </xf>
    <xf numFmtId="3" fontId="49" fillId="0" borderId="52" xfId="0" applyNumberFormat="1" applyFont="1" applyBorder="1" applyAlignment="1">
      <alignment horizontal="right"/>
    </xf>
    <xf numFmtId="3" fontId="49" fillId="0" borderId="62" xfId="0" applyNumberFormat="1" applyFont="1" applyBorder="1" applyAlignment="1">
      <alignment horizontal="right"/>
    </xf>
    <xf numFmtId="3" fontId="45" fillId="0" borderId="54" xfId="0" applyNumberFormat="1" applyFont="1" applyBorder="1" applyAlignment="1">
      <alignment horizontal="right" wrapText="1"/>
    </xf>
    <xf numFmtId="3" fontId="49" fillId="0" borderId="56" xfId="0" applyNumberFormat="1" applyFont="1" applyBorder="1" applyAlignment="1">
      <alignment horizontal="right"/>
    </xf>
    <xf numFmtId="3" fontId="45" fillId="0" borderId="58" xfId="0" applyNumberFormat="1" applyFont="1" applyBorder="1" applyAlignment="1">
      <alignment horizontal="right"/>
    </xf>
    <xf numFmtId="3" fontId="49" fillId="0" borderId="75" xfId="0" applyNumberFormat="1" applyFont="1" applyBorder="1" applyAlignment="1">
      <alignment horizontal="right"/>
    </xf>
    <xf numFmtId="3" fontId="49" fillId="0" borderId="57" xfId="0" applyNumberFormat="1" applyFont="1" applyBorder="1" applyAlignment="1">
      <alignment horizontal="right"/>
    </xf>
    <xf numFmtId="3" fontId="49" fillId="0" borderId="81" xfId="0" applyNumberFormat="1" applyFont="1" applyBorder="1" applyAlignment="1">
      <alignment horizontal="right"/>
    </xf>
    <xf numFmtId="3" fontId="49" fillId="0" borderId="55" xfId="0" applyNumberFormat="1" applyFont="1" applyBorder="1" applyAlignment="1">
      <alignment horizontal="right"/>
    </xf>
    <xf numFmtId="3" fontId="49" fillId="0" borderId="78" xfId="0" applyNumberFormat="1" applyFont="1" applyBorder="1" applyAlignment="1">
      <alignment horizontal="right"/>
    </xf>
    <xf numFmtId="3" fontId="45" fillId="0" borderId="4" xfId="0" applyNumberFormat="1" applyFont="1" applyBorder="1" applyAlignment="1">
      <alignment horizontal="right" wrapText="1"/>
    </xf>
    <xf numFmtId="3" fontId="45" fillId="0" borderId="34" xfId="1" applyNumberFormat="1" applyFont="1" applyBorder="1" applyAlignment="1">
      <alignment horizontal="right" wrapText="1"/>
    </xf>
    <xf numFmtId="3" fontId="49" fillId="3" borderId="53" xfId="1" applyNumberFormat="1" applyFont="1" applyFill="1" applyBorder="1" applyAlignment="1">
      <alignment horizontal="right"/>
    </xf>
    <xf numFmtId="3" fontId="45" fillId="0" borderId="53" xfId="0" applyNumberFormat="1" applyFont="1" applyBorder="1" applyAlignment="1">
      <alignment horizontal="right" vertical="center"/>
    </xf>
    <xf numFmtId="3" fontId="49" fillId="0" borderId="62" xfId="0" applyNumberFormat="1" applyFont="1" applyBorder="1" applyAlignment="1">
      <alignment horizontal="right" vertical="center"/>
    </xf>
    <xf numFmtId="3" fontId="49" fillId="0" borderId="53" xfId="0" applyNumberFormat="1" applyFont="1" applyBorder="1" applyAlignment="1">
      <alignment horizontal="right" vertical="center"/>
    </xf>
    <xf numFmtId="0" fontId="45" fillId="0" borderId="55" xfId="0" applyFont="1" applyBorder="1" applyAlignment="1">
      <alignment horizontal="center" vertical="top" wrapText="1"/>
    </xf>
    <xf numFmtId="3" fontId="53" fillId="0" borderId="68" xfId="0" applyNumberFormat="1" applyFont="1" applyBorder="1" applyAlignment="1">
      <alignment horizontal="center" vertical="top" wrapText="1"/>
    </xf>
    <xf numFmtId="3" fontId="53" fillId="0" borderId="46" xfId="0" applyNumberFormat="1" applyFont="1" applyBorder="1" applyAlignment="1">
      <alignment horizontal="right" wrapText="1"/>
    </xf>
    <xf numFmtId="0" fontId="45" fillId="0" borderId="53" xfId="0" applyFont="1" applyBorder="1" applyAlignment="1">
      <alignment horizontal="center" vertical="top" wrapText="1"/>
    </xf>
    <xf numFmtId="0" fontId="30" fillId="0" borderId="86" xfId="0" applyFont="1" applyBorder="1" applyAlignment="1">
      <alignment horizontal="center"/>
    </xf>
    <xf numFmtId="3" fontId="45" fillId="0" borderId="75" xfId="1" applyNumberFormat="1" applyFont="1" applyBorder="1" applyAlignment="1">
      <alignment horizontal="right" wrapText="1"/>
    </xf>
    <xf numFmtId="3" fontId="45" fillId="0" borderId="57" xfId="1" applyNumberFormat="1" applyFont="1" applyBorder="1" applyAlignment="1">
      <alignment horizontal="right" wrapText="1"/>
    </xf>
    <xf numFmtId="3" fontId="49" fillId="0" borderId="57" xfId="1" applyNumberFormat="1" applyFont="1" applyBorder="1" applyAlignment="1">
      <alignment horizontal="right"/>
    </xf>
    <xf numFmtId="3" fontId="49" fillId="0" borderId="78" xfId="1" applyNumberFormat="1" applyFont="1" applyBorder="1" applyAlignment="1">
      <alignment horizontal="right"/>
    </xf>
    <xf numFmtId="3" fontId="49" fillId="0" borderId="55" xfId="1" applyNumberFormat="1" applyFont="1" applyBorder="1" applyAlignment="1">
      <alignment horizontal="right"/>
    </xf>
    <xf numFmtId="0" fontId="45" fillId="0" borderId="23" xfId="0" applyFont="1" applyBorder="1" applyAlignment="1">
      <alignment horizontal="center" vertical="top" wrapText="1"/>
    </xf>
    <xf numFmtId="0" fontId="30" fillId="3" borderId="26" xfId="0" applyFont="1" applyFill="1" applyBorder="1" applyAlignment="1">
      <alignment vertical="top" wrapText="1"/>
    </xf>
    <xf numFmtId="0" fontId="30" fillId="0" borderId="45" xfId="0" applyFont="1" applyBorder="1" applyAlignment="1">
      <alignment horizontal="center"/>
    </xf>
    <xf numFmtId="3" fontId="49" fillId="0" borderId="25" xfId="0" applyNumberFormat="1" applyFont="1" applyBorder="1" applyAlignment="1"/>
    <xf numFmtId="3" fontId="49" fillId="0" borderId="26" xfId="0" applyNumberFormat="1" applyFont="1" applyBorder="1" applyAlignment="1"/>
    <xf numFmtId="0" fontId="30" fillId="3" borderId="80" xfId="0" applyFont="1" applyFill="1" applyBorder="1"/>
    <xf numFmtId="0" fontId="30" fillId="0" borderId="92" xfId="0" applyFont="1" applyBorder="1" applyAlignment="1">
      <alignment horizontal="center"/>
    </xf>
    <xf numFmtId="3" fontId="45" fillId="0" borderId="47" xfId="0" applyNumberFormat="1" applyFont="1" applyBorder="1" applyAlignment="1">
      <alignment horizontal="right"/>
    </xf>
    <xf numFmtId="3" fontId="45" fillId="0" borderId="93" xfId="1" applyNumberFormat="1" applyFont="1" applyBorder="1" applyAlignment="1">
      <alignment horizontal="right" wrapText="1"/>
    </xf>
    <xf numFmtId="3" fontId="45" fillId="0" borderId="67" xfId="1" applyNumberFormat="1" applyFont="1" applyBorder="1" applyAlignment="1">
      <alignment horizontal="right" wrapText="1"/>
    </xf>
    <xf numFmtId="3" fontId="49" fillId="0" borderId="67" xfId="1" applyNumberFormat="1" applyFont="1" applyBorder="1" applyAlignment="1">
      <alignment horizontal="right"/>
    </xf>
    <xf numFmtId="3" fontId="49" fillId="0" borderId="94" xfId="1" applyNumberFormat="1" applyFont="1" applyBorder="1" applyAlignment="1">
      <alignment horizontal="right"/>
    </xf>
    <xf numFmtId="3" fontId="49" fillId="0" borderId="66" xfId="1" applyNumberFormat="1" applyFont="1" applyBorder="1" applyAlignment="1">
      <alignment horizontal="right"/>
    </xf>
    <xf numFmtId="3" fontId="49" fillId="0" borderId="80" xfId="1" applyNumberFormat="1" applyFont="1" applyBorder="1" applyAlignment="1">
      <alignment horizontal="right"/>
    </xf>
    <xf numFmtId="0" fontId="68" fillId="0" borderId="0" xfId="0" applyFont="1" applyBorder="1" applyAlignment="1">
      <alignment horizontal="center" wrapText="1"/>
    </xf>
    <xf numFmtId="49" fontId="45" fillId="3" borderId="33" xfId="0" applyNumberFormat="1" applyFont="1" applyFill="1" applyBorder="1" applyAlignment="1">
      <alignment vertical="center" wrapText="1" shrinkToFit="1"/>
    </xf>
    <xf numFmtId="49" fontId="65" fillId="3" borderId="68" xfId="0" applyNumberFormat="1" applyFont="1" applyFill="1" applyBorder="1" applyAlignment="1">
      <alignment vertical="center" wrapText="1" shrinkToFit="1"/>
    </xf>
    <xf numFmtId="49" fontId="45" fillId="3" borderId="3" xfId="0" applyNumberFormat="1" applyFont="1" applyFill="1" applyBorder="1" applyAlignment="1">
      <alignment vertical="center" wrapText="1" shrinkToFit="1"/>
    </xf>
    <xf numFmtId="49" fontId="45" fillId="3" borderId="85" xfId="0" applyNumberFormat="1" applyFont="1" applyFill="1" applyBorder="1" applyAlignment="1">
      <alignment vertical="center" wrapText="1" shrinkToFit="1"/>
    </xf>
    <xf numFmtId="49" fontId="45" fillId="3" borderId="86" xfId="0" applyNumberFormat="1" applyFont="1" applyFill="1" applyBorder="1" applyAlignment="1">
      <alignment vertical="center" wrapText="1" shrinkToFit="1"/>
    </xf>
    <xf numFmtId="3" fontId="45" fillId="3" borderId="4" xfId="0" applyNumberFormat="1" applyFont="1" applyFill="1" applyBorder="1" applyAlignment="1">
      <alignment vertical="center" wrapText="1" shrinkToFit="1"/>
    </xf>
    <xf numFmtId="3" fontId="45" fillId="3" borderId="54" xfId="0" applyNumberFormat="1" applyFont="1" applyFill="1" applyBorder="1" applyAlignment="1">
      <alignment vertical="center" wrapText="1" shrinkToFit="1"/>
    </xf>
    <xf numFmtId="3" fontId="45" fillId="3" borderId="58" xfId="0" applyNumberFormat="1" applyFont="1" applyFill="1" applyBorder="1" applyAlignment="1">
      <alignment vertical="center" wrapText="1" shrinkToFit="1"/>
    </xf>
    <xf numFmtId="3" fontId="45" fillId="3" borderId="28" xfId="0" applyNumberFormat="1" applyFont="1" applyFill="1" applyBorder="1" applyAlignment="1">
      <alignment vertical="center" wrapText="1" shrinkToFit="1"/>
    </xf>
    <xf numFmtId="3" fontId="44" fillId="3" borderId="28" xfId="0" applyNumberFormat="1" applyFont="1" applyFill="1" applyBorder="1"/>
    <xf numFmtId="49" fontId="45" fillId="3" borderId="89" xfId="0" applyNumberFormat="1" applyFont="1" applyFill="1" applyBorder="1" applyAlignment="1">
      <alignment vertical="center" wrapText="1" shrinkToFit="1"/>
    </xf>
    <xf numFmtId="3" fontId="45" fillId="3" borderId="61" xfId="0" applyNumberFormat="1" applyFont="1" applyFill="1" applyBorder="1" applyAlignment="1">
      <alignment vertical="center" wrapText="1" shrinkToFit="1"/>
    </xf>
    <xf numFmtId="49" fontId="65" fillId="3" borderId="68" xfId="0" applyNumberFormat="1" applyFont="1" applyFill="1" applyBorder="1" applyAlignment="1">
      <alignment horizontal="left" vertical="center" wrapText="1" shrinkToFit="1"/>
    </xf>
    <xf numFmtId="0" fontId="59" fillId="3" borderId="68" xfId="0" applyFont="1" applyFill="1" applyBorder="1" applyAlignment="1">
      <alignment horizontal="left"/>
    </xf>
    <xf numFmtId="49" fontId="19" fillId="3" borderId="89" xfId="0" applyNumberFormat="1" applyFont="1" applyFill="1" applyBorder="1" applyAlignment="1">
      <alignment vertical="center" wrapText="1" shrinkToFit="1"/>
    </xf>
    <xf numFmtId="49" fontId="19" fillId="3" borderId="85" xfId="0" applyNumberFormat="1" applyFont="1" applyFill="1" applyBorder="1" applyAlignment="1">
      <alignment vertical="center" wrapText="1" shrinkToFit="1"/>
    </xf>
    <xf numFmtId="49" fontId="66" fillId="3" borderId="68" xfId="0" applyNumberFormat="1" applyFont="1" applyFill="1" applyBorder="1" applyAlignment="1">
      <alignment vertical="center" wrapText="1" shrinkToFit="1"/>
    </xf>
    <xf numFmtId="3" fontId="19" fillId="3" borderId="61" xfId="0" applyNumberFormat="1" applyFont="1" applyFill="1" applyBorder="1" applyAlignment="1">
      <alignment vertical="center" wrapText="1" shrinkToFit="1"/>
    </xf>
    <xf numFmtId="3" fontId="19" fillId="3" borderId="54" xfId="0" applyNumberFormat="1" applyFont="1" applyFill="1" applyBorder="1" applyAlignment="1">
      <alignment vertical="center" wrapText="1" shrinkToFit="1"/>
    </xf>
    <xf numFmtId="0" fontId="83" fillId="0" borderId="0" xfId="0" applyFont="1" applyAlignment="1">
      <alignment horizontal="right"/>
    </xf>
    <xf numFmtId="0" fontId="16" fillId="0" borderId="86" xfId="0" applyFont="1" applyBorder="1"/>
    <xf numFmtId="0" fontId="14" fillId="0" borderId="68" xfId="0" applyFont="1" applyBorder="1" applyAlignment="1">
      <alignment horizontal="left"/>
    </xf>
    <xf numFmtId="3" fontId="16" fillId="0" borderId="54" xfId="0" applyNumberFormat="1" applyFont="1" applyBorder="1" applyAlignment="1">
      <alignment horizontal="right"/>
    </xf>
    <xf numFmtId="0" fontId="14" fillId="0" borderId="68" xfId="0" applyFont="1" applyBorder="1"/>
    <xf numFmtId="0" fontId="14" fillId="0" borderId="46" xfId="0" applyFont="1" applyBorder="1" applyAlignment="1">
      <alignment horizontal="center"/>
    </xf>
    <xf numFmtId="0" fontId="14" fillId="0" borderId="68" xfId="0" applyFont="1" applyBorder="1" applyAlignment="1">
      <alignment horizontal="center"/>
    </xf>
    <xf numFmtId="3" fontId="16" fillId="0" borderId="4" xfId="0" applyNumberFormat="1" applyFont="1" applyBorder="1" applyAlignment="1">
      <alignment horizontal="right"/>
    </xf>
    <xf numFmtId="3" fontId="14" fillId="0" borderId="46" xfId="0" applyNumberFormat="1" applyFont="1" applyBorder="1" applyAlignment="1">
      <alignment horizontal="right"/>
    </xf>
    <xf numFmtId="0" fontId="16" fillId="0" borderId="3" xfId="0" applyFont="1" applyBorder="1"/>
    <xf numFmtId="0" fontId="16" fillId="0" borderId="85" xfId="0" applyFont="1" applyBorder="1"/>
    <xf numFmtId="3" fontId="16" fillId="0" borderId="58" xfId="1" applyNumberFormat="1" applyFont="1" applyBorder="1" applyAlignment="1">
      <alignment horizontal="right"/>
    </xf>
    <xf numFmtId="0" fontId="18" fillId="12" borderId="1" xfId="0" applyFont="1" applyFill="1" applyBorder="1"/>
    <xf numFmtId="3" fontId="18" fillId="12" borderId="5" xfId="0" applyNumberFormat="1" applyFont="1" applyFill="1" applyBorder="1"/>
    <xf numFmtId="0" fontId="35" fillId="0" borderId="61" xfId="0" applyFont="1" applyBorder="1" applyAlignment="1">
      <alignment horizontal="center" wrapText="1"/>
    </xf>
    <xf numFmtId="0" fontId="35" fillId="0" borderId="61" xfId="0" applyFont="1" applyBorder="1" applyAlignment="1">
      <alignment horizontal="justify" wrapText="1"/>
    </xf>
    <xf numFmtId="3" fontId="35" fillId="0" borderId="61" xfId="0" applyNumberFormat="1" applyFont="1" applyBorder="1" applyAlignment="1">
      <alignment horizontal="right" wrapText="1"/>
    </xf>
    <xf numFmtId="0" fontId="35" fillId="0" borderId="54" xfId="0" applyFont="1" applyBorder="1" applyAlignment="1">
      <alignment horizontal="center" wrapText="1"/>
    </xf>
    <xf numFmtId="0" fontId="35" fillId="0" borderId="54" xfId="0" applyFont="1" applyBorder="1" applyAlignment="1">
      <alignment horizontal="justify" wrapText="1"/>
    </xf>
    <xf numFmtId="3" fontId="35" fillId="0" borderId="54" xfId="0" applyNumberFormat="1" applyFont="1" applyBorder="1" applyAlignment="1">
      <alignment horizontal="right" wrapText="1"/>
    </xf>
    <xf numFmtId="0" fontId="35" fillId="0" borderId="54" xfId="0" applyFont="1" applyBorder="1" applyAlignment="1">
      <alignment horizontal="right" wrapText="1"/>
    </xf>
    <xf numFmtId="3" fontId="35" fillId="0" borderId="54" xfId="0" applyNumberFormat="1" applyFont="1" applyBorder="1" applyAlignment="1">
      <alignment horizontal="justify" wrapText="1"/>
    </xf>
    <xf numFmtId="3" fontId="2" fillId="0" borderId="62" xfId="0" applyNumberFormat="1" applyFont="1" applyBorder="1" applyAlignment="1">
      <alignment horizontal="right" wrapText="1"/>
    </xf>
    <xf numFmtId="0" fontId="37" fillId="0" borderId="46" xfId="0" applyFont="1" applyBorder="1" applyAlignment="1">
      <alignment horizontal="justify" wrapText="1"/>
    </xf>
    <xf numFmtId="3" fontId="36" fillId="0" borderId="46" xfId="0" applyNumberFormat="1" applyFont="1" applyBorder="1" applyAlignment="1">
      <alignment horizontal="right" wrapText="1"/>
    </xf>
    <xf numFmtId="0" fontId="37" fillId="0" borderId="69" xfId="0" applyFont="1" applyBorder="1" applyAlignment="1">
      <alignment horizontal="justify" wrapText="1"/>
    </xf>
    <xf numFmtId="0" fontId="36" fillId="0" borderId="69" xfId="0" applyFont="1" applyBorder="1" applyAlignment="1">
      <alignment horizontal="justify" wrapText="1"/>
    </xf>
    <xf numFmtId="0" fontId="36" fillId="0" borderId="0" xfId="0" applyFont="1" applyBorder="1" applyAlignment="1">
      <alignment horizontal="justify" wrapText="1"/>
    </xf>
    <xf numFmtId="0" fontId="50" fillId="0" borderId="69" xfId="0" applyFont="1" applyBorder="1"/>
    <xf numFmtId="0" fontId="35" fillId="0" borderId="65" xfId="0" applyFont="1" applyBorder="1" applyAlignment="1">
      <alignment horizontal="center" wrapText="1"/>
    </xf>
    <xf numFmtId="3" fontId="35" fillId="0" borderId="65" xfId="0" applyNumberFormat="1" applyFont="1" applyBorder="1" applyAlignment="1">
      <alignment horizontal="center" wrapText="1"/>
    </xf>
    <xf numFmtId="0" fontId="26" fillId="0" borderId="85" xfId="0" applyFont="1" applyBorder="1"/>
    <xf numFmtId="0" fontId="35" fillId="0" borderId="58" xfId="0" applyFont="1" applyBorder="1" applyAlignment="1">
      <alignment horizontal="justify" wrapText="1"/>
    </xf>
    <xf numFmtId="3" fontId="35" fillId="0" borderId="58" xfId="0" applyNumberFormat="1" applyFont="1" applyBorder="1" applyAlignment="1">
      <alignment horizontal="right" wrapText="1"/>
    </xf>
    <xf numFmtId="0" fontId="37" fillId="0" borderId="54" xfId="0" applyFont="1" applyBorder="1" applyAlignment="1">
      <alignment horizontal="center" wrapText="1"/>
    </xf>
    <xf numFmtId="3" fontId="35" fillId="2" borderId="54" xfId="0" applyNumberFormat="1" applyFont="1" applyFill="1" applyBorder="1" applyAlignment="1">
      <alignment horizontal="right" wrapText="1"/>
    </xf>
    <xf numFmtId="0" fontId="38" fillId="0" borderId="65" xfId="0" applyFont="1" applyBorder="1" applyAlignment="1">
      <alignment wrapText="1"/>
    </xf>
    <xf numFmtId="0" fontId="37" fillId="0" borderId="46" xfId="0" applyFont="1" applyBorder="1" applyAlignment="1">
      <alignment wrapText="1"/>
    </xf>
    <xf numFmtId="3" fontId="36" fillId="0" borderId="46" xfId="0" applyNumberFormat="1" applyFont="1" applyBorder="1" applyAlignment="1">
      <alignment wrapText="1"/>
    </xf>
    <xf numFmtId="0" fontId="9" fillId="0" borderId="33" xfId="0" applyFont="1" applyBorder="1"/>
    <xf numFmtId="0" fontId="43" fillId="2" borderId="68" xfId="0" applyFont="1" applyFill="1" applyBorder="1" applyAlignment="1">
      <alignment wrapText="1"/>
    </xf>
    <xf numFmtId="3" fontId="43" fillId="2" borderId="28" xfId="0" applyNumberFormat="1" applyFont="1" applyFill="1" applyBorder="1" applyAlignment="1">
      <alignment horizontal="right" wrapText="1"/>
    </xf>
    <xf numFmtId="3" fontId="43" fillId="2" borderId="21" xfId="0" applyNumberFormat="1" applyFont="1" applyFill="1" applyBorder="1" applyAlignment="1">
      <alignment horizontal="right" wrapText="1"/>
    </xf>
    <xf numFmtId="3" fontId="23" fillId="0" borderId="85" xfId="0" applyNumberFormat="1" applyFont="1" applyBorder="1" applyAlignment="1">
      <alignment horizontal="right"/>
    </xf>
    <xf numFmtId="3" fontId="55" fillId="0" borderId="82" xfId="0" applyNumberFormat="1" applyFont="1" applyBorder="1" applyAlignment="1">
      <alignment horizontal="right"/>
    </xf>
    <xf numFmtId="3" fontId="57" fillId="0" borderId="86" xfId="0" applyNumberFormat="1" applyFont="1" applyBorder="1"/>
    <xf numFmtId="3" fontId="23" fillId="0" borderId="86" xfId="0" applyNumberFormat="1" applyFont="1" applyBorder="1" applyAlignment="1">
      <alignment horizontal="right"/>
    </xf>
    <xf numFmtId="0" fontId="28" fillId="2" borderId="68" xfId="0" applyFont="1" applyFill="1" applyBorder="1" applyAlignment="1">
      <alignment wrapText="1"/>
    </xf>
    <xf numFmtId="3" fontId="52" fillId="2" borderId="68" xfId="0" applyNumberFormat="1" applyFont="1" applyFill="1" applyBorder="1" applyAlignment="1">
      <alignment horizontal="right" wrapText="1"/>
    </xf>
    <xf numFmtId="3" fontId="57" fillId="0" borderId="3" xfId="0" applyNumberFormat="1" applyFont="1" applyBorder="1"/>
    <xf numFmtId="3" fontId="23" fillId="0" borderId="3" xfId="0" applyNumberFormat="1" applyFont="1" applyBorder="1" applyAlignment="1">
      <alignment horizontal="right"/>
    </xf>
    <xf numFmtId="3" fontId="57" fillId="0" borderId="85" xfId="0" applyNumberFormat="1" applyFont="1" applyBorder="1"/>
    <xf numFmtId="0" fontId="9" fillId="0" borderId="68" xfId="0" applyFont="1" applyBorder="1"/>
    <xf numFmtId="0" fontId="57" fillId="0" borderId="85" xfId="0" applyFont="1" applyBorder="1"/>
    <xf numFmtId="3" fontId="28" fillId="2" borderId="68" xfId="0" applyNumberFormat="1" applyFont="1" applyFill="1" applyBorder="1" applyAlignment="1">
      <alignment horizontal="right" wrapText="1"/>
    </xf>
    <xf numFmtId="3" fontId="55" fillId="0" borderId="68" xfId="0" applyNumberFormat="1" applyFont="1" applyBorder="1" applyAlignment="1">
      <alignment horizontal="right"/>
    </xf>
    <xf numFmtId="3" fontId="50" fillId="9" borderId="71" xfId="0" applyNumberFormat="1" applyFont="1" applyFill="1" applyBorder="1" applyAlignment="1">
      <alignment horizontal="right"/>
    </xf>
    <xf numFmtId="3" fontId="27" fillId="9" borderId="94" xfId="0" applyNumberFormat="1" applyFont="1" applyFill="1" applyBorder="1" applyAlignment="1">
      <alignment horizontal="right"/>
    </xf>
    <xf numFmtId="0" fontId="59" fillId="9" borderId="71" xfId="0" applyFont="1" applyFill="1" applyBorder="1" applyAlignment="1">
      <alignment horizontal="right"/>
    </xf>
    <xf numFmtId="3" fontId="76" fillId="9" borderId="71" xfId="0" applyNumberFormat="1" applyFont="1" applyFill="1" applyBorder="1" applyAlignment="1">
      <alignment horizontal="right"/>
    </xf>
    <xf numFmtId="3" fontId="74" fillId="0" borderId="43" xfId="0" applyNumberFormat="1" applyFont="1" applyFill="1" applyBorder="1" applyAlignment="1">
      <alignment horizontal="right" vertical="center" wrapText="1" shrinkToFit="1"/>
    </xf>
    <xf numFmtId="3" fontId="62" fillId="0" borderId="58" xfId="3" applyNumberFormat="1" applyFont="1" applyBorder="1"/>
    <xf numFmtId="3" fontId="64" fillId="0" borderId="5" xfId="0" applyNumberFormat="1" applyFont="1" applyBorder="1" applyAlignment="1">
      <alignment horizontal="right"/>
    </xf>
    <xf numFmtId="0" fontId="0" fillId="0" borderId="77" xfId="0" applyBorder="1"/>
    <xf numFmtId="3" fontId="62" fillId="0" borderId="45" xfId="3" applyNumberFormat="1" applyFont="1" applyBorder="1"/>
    <xf numFmtId="3" fontId="62" fillId="0" borderId="83" xfId="3" applyNumberFormat="1" applyFont="1" applyBorder="1"/>
    <xf numFmtId="1" fontId="60" fillId="0" borderId="5" xfId="3" applyNumberFormat="1" applyFont="1" applyBorder="1" applyAlignment="1">
      <alignment horizontal="center" vertical="center" wrapText="1"/>
    </xf>
    <xf numFmtId="3" fontId="62" fillId="0" borderId="4" xfId="3" applyNumberFormat="1" applyFont="1" applyBorder="1"/>
    <xf numFmtId="3" fontId="62" fillId="0" borderId="20" xfId="3" applyNumberFormat="1" applyFont="1" applyBorder="1"/>
    <xf numFmtId="0" fontId="0" fillId="0" borderId="54" xfId="0" applyBorder="1"/>
    <xf numFmtId="0" fontId="0" fillId="0" borderId="58" xfId="0" applyBorder="1"/>
    <xf numFmtId="3" fontId="64" fillId="0" borderId="5" xfId="0" applyNumberFormat="1" applyFont="1" applyBorder="1"/>
    <xf numFmtId="1" fontId="60" fillId="0" borderId="13" xfId="3" applyNumberFormat="1" applyFont="1" applyBorder="1" applyAlignment="1">
      <alignment horizontal="center" vertical="center" wrapText="1"/>
    </xf>
    <xf numFmtId="3" fontId="62" fillId="0" borderId="84" xfId="3" applyNumberFormat="1" applyFont="1" applyBorder="1"/>
    <xf numFmtId="0" fontId="0" fillId="0" borderId="83" xfId="0" applyBorder="1"/>
    <xf numFmtId="0" fontId="0" fillId="0" borderId="84" xfId="0" applyBorder="1"/>
    <xf numFmtId="3" fontId="62" fillId="0" borderId="0" xfId="0" applyNumberFormat="1" applyFont="1" applyBorder="1"/>
    <xf numFmtId="3" fontId="62" fillId="0" borderId="54" xfId="3" applyNumberFormat="1" applyFont="1" applyBorder="1"/>
    <xf numFmtId="0" fontId="49" fillId="0" borderId="20" xfId="0" applyFont="1" applyBorder="1"/>
    <xf numFmtId="3" fontId="63" fillId="0" borderId="58" xfId="0" applyNumberFormat="1" applyFont="1" applyBorder="1"/>
    <xf numFmtId="0" fontId="62" fillId="0" borderId="77" xfId="0" applyFont="1" applyBorder="1"/>
    <xf numFmtId="0" fontId="62" fillId="0" borderId="81" xfId="0" applyFont="1" applyBorder="1"/>
    <xf numFmtId="3" fontId="19" fillId="3" borderId="20" xfId="0" applyNumberFormat="1" applyFont="1" applyFill="1" applyBorder="1" applyAlignment="1">
      <alignment vertical="center" wrapText="1" shrinkToFit="1"/>
    </xf>
    <xf numFmtId="0" fontId="35" fillId="0" borderId="5" xfId="0" applyFont="1" applyBorder="1" applyAlignment="1">
      <alignment horizontal="center" wrapText="1"/>
    </xf>
    <xf numFmtId="3" fontId="35" fillId="0" borderId="5" xfId="0" applyNumberFormat="1" applyFont="1" applyBorder="1" applyAlignment="1">
      <alignment horizontal="center" wrapText="1"/>
    </xf>
    <xf numFmtId="0" fontId="37" fillId="0" borderId="5" xfId="0" applyFont="1" applyBorder="1" applyAlignment="1">
      <alignment horizontal="center" wrapText="1"/>
    </xf>
    <xf numFmtId="0" fontId="37" fillId="0" borderId="5" xfId="0" applyFont="1" applyBorder="1" applyAlignment="1">
      <alignment horizontal="justify" wrapText="1"/>
    </xf>
    <xf numFmtId="3" fontId="36" fillId="0" borderId="5" xfId="0" applyNumberFormat="1" applyFont="1" applyBorder="1" applyAlignment="1">
      <alignment horizontal="right" wrapText="1"/>
    </xf>
    <xf numFmtId="0" fontId="36" fillId="0" borderId="5" xfId="0" applyFont="1" applyBorder="1" applyAlignment="1">
      <alignment horizontal="center" wrapText="1"/>
    </xf>
    <xf numFmtId="3" fontId="26" fillId="0" borderId="5" xfId="0" applyNumberFormat="1" applyFont="1" applyBorder="1"/>
    <xf numFmtId="0" fontId="26" fillId="0" borderId="5" xfId="0" applyFont="1" applyBorder="1"/>
    <xf numFmtId="3" fontId="65" fillId="3" borderId="5" xfId="0" applyNumberFormat="1" applyFont="1" applyFill="1" applyBorder="1" applyAlignment="1">
      <alignment vertical="center" wrapText="1" shrinkToFit="1"/>
    </xf>
    <xf numFmtId="0" fontId="84" fillId="0" borderId="44" xfId="0" applyFont="1" applyBorder="1" applyAlignment="1" applyProtection="1">
      <alignment vertical="center" wrapText="1"/>
      <protection locked="0"/>
    </xf>
    <xf numFmtId="0" fontId="84" fillId="0" borderId="55" xfId="0" applyFont="1" applyBorder="1" applyAlignment="1" applyProtection="1">
      <alignment vertical="center" wrapText="1"/>
      <protection locked="0"/>
    </xf>
    <xf numFmtId="3" fontId="66" fillId="3" borderId="5" xfId="0" applyNumberFormat="1" applyFont="1" applyFill="1" applyBorder="1" applyAlignment="1">
      <alignment vertical="center" wrapText="1" shrinkToFit="1"/>
    </xf>
    <xf numFmtId="0" fontId="26" fillId="0" borderId="99" xfId="0" applyFont="1" applyBorder="1" applyAlignment="1">
      <alignment vertical="center" wrapText="1"/>
    </xf>
    <xf numFmtId="3" fontId="26" fillId="0" borderId="100" xfId="0" applyNumberFormat="1" applyFont="1" applyBorder="1" applyAlignment="1">
      <alignment horizontal="right" vertical="center" wrapText="1"/>
    </xf>
    <xf numFmtId="0" fontId="26" fillId="0" borderId="101" xfId="0" applyFont="1" applyBorder="1" applyAlignment="1">
      <alignment vertical="center" wrapText="1"/>
    </xf>
    <xf numFmtId="3" fontId="26" fillId="0" borderId="102" xfId="0" applyNumberFormat="1" applyFont="1" applyBorder="1" applyAlignment="1">
      <alignment horizontal="right" vertical="center" wrapText="1"/>
    </xf>
    <xf numFmtId="0" fontId="50" fillId="0" borderId="103" xfId="0" applyFont="1" applyBorder="1" applyAlignment="1">
      <alignment vertical="center" wrapText="1"/>
    </xf>
    <xf numFmtId="3" fontId="50" fillId="0" borderId="104" xfId="0" applyNumberFormat="1" applyFont="1" applyBorder="1" applyAlignment="1">
      <alignment horizontal="right" vertical="center" wrapText="1"/>
    </xf>
    <xf numFmtId="0" fontId="70" fillId="0" borderId="0" xfId="0" applyFont="1" applyAlignment="1">
      <alignment horizontal="right"/>
    </xf>
    <xf numFmtId="0" fontId="70" fillId="0" borderId="0" xfId="0" applyFont="1"/>
    <xf numFmtId="0" fontId="53" fillId="4" borderId="110" xfId="0" applyFont="1" applyFill="1" applyBorder="1" applyAlignment="1">
      <alignment horizontal="center" vertical="center" wrapText="1" shrinkToFit="1"/>
    </xf>
    <xf numFmtId="0" fontId="53" fillId="4" borderId="111" xfId="0" applyFont="1" applyFill="1" applyBorder="1" applyAlignment="1">
      <alignment horizontal="center" vertical="center" wrapText="1" shrinkToFit="1"/>
    </xf>
    <xf numFmtId="0" fontId="53" fillId="4" borderId="28" xfId="0" applyFont="1" applyFill="1" applyBorder="1" applyAlignment="1">
      <alignment horizontal="center" vertical="center" wrapText="1" shrinkToFit="1"/>
    </xf>
    <xf numFmtId="49" fontId="85" fillId="0" borderId="25" xfId="0" applyNumberFormat="1" applyFont="1" applyBorder="1" applyAlignment="1">
      <alignment vertical="center" wrapText="1" shrinkToFit="1"/>
    </xf>
    <xf numFmtId="49" fontId="85" fillId="0" borderId="23" xfId="0" applyNumberFormat="1" applyFont="1" applyBorder="1" applyAlignment="1">
      <alignment vertical="center" wrapText="1" shrinkToFit="1"/>
    </xf>
    <xf numFmtId="3" fontId="85" fillId="0" borderId="23" xfId="0" applyNumberFormat="1" applyFont="1" applyBorder="1" applyAlignment="1">
      <alignment horizontal="right" vertical="center" wrapText="1" shrinkToFit="1"/>
    </xf>
    <xf numFmtId="3" fontId="85" fillId="0" borderId="23" xfId="0" applyNumberFormat="1" applyFont="1" applyBorder="1" applyAlignment="1">
      <alignment vertical="center" wrapText="1" shrinkToFit="1"/>
    </xf>
    <xf numFmtId="3" fontId="85" fillId="0" borderId="23" xfId="0" applyNumberFormat="1" applyFont="1" applyBorder="1" applyAlignment="1">
      <alignment horizontal="center" vertical="center" wrapText="1" shrinkToFit="1"/>
    </xf>
    <xf numFmtId="3" fontId="85" fillId="0" borderId="4" xfId="0" applyNumberFormat="1" applyFont="1" applyBorder="1" applyAlignment="1">
      <alignment vertical="center" wrapText="1" shrinkToFit="1"/>
    </xf>
    <xf numFmtId="49" fontId="85" fillId="0" borderId="112" xfId="0" applyNumberFormat="1" applyFont="1" applyBorder="1" applyAlignment="1">
      <alignment vertical="center" wrapText="1" shrinkToFit="1"/>
    </xf>
    <xf numFmtId="49" fontId="85" fillId="0" borderId="113" xfId="0" applyNumberFormat="1" applyFont="1" applyBorder="1" applyAlignment="1">
      <alignment vertical="center" wrapText="1" shrinkToFit="1"/>
    </xf>
    <xf numFmtId="3" fontId="85" fillId="0" borderId="113" xfId="0" applyNumberFormat="1" applyFont="1" applyBorder="1" applyAlignment="1">
      <alignment horizontal="right" vertical="center" wrapText="1" shrinkToFit="1"/>
    </xf>
    <xf numFmtId="3" fontId="85" fillId="0" borderId="113" xfId="0" applyNumberFormat="1" applyFont="1" applyBorder="1" applyAlignment="1">
      <alignment vertical="center" wrapText="1" shrinkToFit="1"/>
    </xf>
    <xf numFmtId="3" fontId="85" fillId="0" borderId="110" xfId="0" applyNumberFormat="1" applyFont="1" applyBorder="1" applyAlignment="1">
      <alignment vertical="center" wrapText="1" shrinkToFit="1"/>
    </xf>
    <xf numFmtId="49" fontId="85" fillId="0" borderId="114" xfId="0" applyNumberFormat="1" applyFont="1" applyBorder="1" applyAlignment="1">
      <alignment vertical="center" wrapText="1" shrinkToFit="1"/>
    </xf>
    <xf numFmtId="49" fontId="85" fillId="0" borderId="115" xfId="0" applyNumberFormat="1" applyFont="1" applyBorder="1" applyAlignment="1">
      <alignment vertical="center" wrapText="1" shrinkToFit="1"/>
    </xf>
    <xf numFmtId="3" fontId="85" fillId="0" borderId="115" xfId="0" applyNumberFormat="1" applyFont="1" applyBorder="1" applyAlignment="1">
      <alignment horizontal="right" vertical="center" wrapText="1" shrinkToFit="1"/>
    </xf>
    <xf numFmtId="3" fontId="85" fillId="0" borderId="115" xfId="0" applyNumberFormat="1" applyFont="1" applyBorder="1" applyAlignment="1">
      <alignment vertical="center" wrapText="1" shrinkToFit="1"/>
    </xf>
    <xf numFmtId="3" fontId="85" fillId="0" borderId="116" xfId="0" applyNumberFormat="1" applyFont="1" applyBorder="1" applyAlignment="1">
      <alignment vertical="center" wrapText="1" shrinkToFit="1"/>
    </xf>
    <xf numFmtId="49" fontId="85" fillId="0" borderId="106" xfId="0" applyNumberFormat="1" applyFont="1" applyBorder="1" applyAlignment="1">
      <alignment vertical="center" wrapText="1" shrinkToFit="1"/>
    </xf>
    <xf numFmtId="49" fontId="85" fillId="0" borderId="117" xfId="0" applyNumberFormat="1" applyFont="1" applyBorder="1" applyAlignment="1">
      <alignment vertical="center" wrapText="1" shrinkToFit="1"/>
    </xf>
    <xf numFmtId="3" fontId="85" fillId="0" borderId="117" xfId="0" applyNumberFormat="1" applyFont="1" applyBorder="1" applyAlignment="1">
      <alignment horizontal="right" vertical="center" wrapText="1" shrinkToFit="1"/>
    </xf>
    <xf numFmtId="3" fontId="85" fillId="0" borderId="107" xfId="0" applyNumberFormat="1" applyFont="1" applyBorder="1" applyAlignment="1">
      <alignment vertical="center" wrapText="1" shrinkToFit="1"/>
    </xf>
    <xf numFmtId="3" fontId="65" fillId="14" borderId="82" xfId="0" applyNumberFormat="1" applyFont="1" applyFill="1" applyBorder="1" applyAlignment="1">
      <alignment horizontal="right" vertical="center" wrapText="1" shrinkToFit="1"/>
    </xf>
    <xf numFmtId="3" fontId="65" fillId="14" borderId="49" xfId="0" applyNumberFormat="1" applyFont="1" applyFill="1" applyBorder="1" applyAlignment="1">
      <alignment vertical="center" wrapText="1" shrinkToFit="1"/>
    </xf>
    <xf numFmtId="3" fontId="65" fillId="14" borderId="49" xfId="0" applyNumberFormat="1" applyFont="1" applyFill="1" applyBorder="1" applyAlignment="1">
      <alignment horizontal="center" vertical="center" wrapText="1" shrinkToFit="1"/>
    </xf>
    <xf numFmtId="49" fontId="45" fillId="0" borderId="25" xfId="0" applyNumberFormat="1" applyFont="1" applyBorder="1" applyAlignment="1">
      <alignment horizontal="left" vertical="center" wrapText="1" shrinkToFit="1"/>
    </xf>
    <xf numFmtId="0" fontId="86" fillId="0" borderId="23" xfId="0" applyFont="1" applyBorder="1" applyAlignment="1" applyProtection="1">
      <alignment vertical="center" wrapText="1"/>
      <protection locked="0"/>
    </xf>
    <xf numFmtId="3" fontId="45" fillId="0" borderId="23" xfId="0" applyNumberFormat="1" applyFont="1" applyBorder="1" applyAlignment="1">
      <alignment horizontal="right" vertical="center" wrapText="1" shrinkToFit="1"/>
    </xf>
    <xf numFmtId="3" fontId="45" fillId="0" borderId="23" xfId="0" applyNumberFormat="1" applyFont="1" applyBorder="1" applyAlignment="1">
      <alignment vertical="center" wrapText="1" shrinkToFit="1"/>
    </xf>
    <xf numFmtId="3" fontId="45" fillId="0" borderId="4" xfId="0" applyNumberFormat="1" applyFont="1" applyBorder="1" applyAlignment="1">
      <alignment vertical="center" wrapText="1" shrinkToFit="1"/>
    </xf>
    <xf numFmtId="49" fontId="45" fillId="0" borderId="43" xfId="0" applyNumberFormat="1" applyFont="1" applyBorder="1" applyAlignment="1">
      <alignment horizontal="left" vertical="center" wrapText="1" shrinkToFit="1"/>
    </xf>
    <xf numFmtId="3" fontId="45" fillId="0" borderId="43" xfId="0" applyNumberFormat="1" applyFont="1" applyBorder="1" applyAlignment="1">
      <alignment horizontal="right" vertical="center" wrapText="1" shrinkToFit="1"/>
    </xf>
    <xf numFmtId="3" fontId="45" fillId="0" borderId="43" xfId="0" applyNumberFormat="1" applyFont="1" applyBorder="1" applyAlignment="1">
      <alignment vertical="center" wrapText="1" shrinkToFit="1"/>
    </xf>
    <xf numFmtId="3" fontId="45" fillId="0" borderId="20" xfId="0" applyNumberFormat="1" applyFont="1" applyBorder="1" applyAlignment="1">
      <alignment vertical="center" wrapText="1" shrinkToFit="1"/>
    </xf>
    <xf numFmtId="3" fontId="87" fillId="14" borderId="49" xfId="0" applyNumberFormat="1" applyFont="1" applyFill="1" applyBorder="1" applyAlignment="1">
      <alignment vertical="center" wrapText="1" shrinkToFit="1"/>
    </xf>
    <xf numFmtId="49" fontId="85" fillId="0" borderId="107" xfId="0" applyNumberFormat="1" applyFont="1" applyBorder="1" applyAlignment="1">
      <alignment vertical="center" wrapText="1" shrinkToFit="1"/>
    </xf>
    <xf numFmtId="3" fontId="85" fillId="0" borderId="107" xfId="0" applyNumberFormat="1" applyFont="1" applyBorder="1" applyAlignment="1">
      <alignment horizontal="right" vertical="center" wrapText="1" shrinkToFit="1"/>
    </xf>
    <xf numFmtId="3" fontId="87" fillId="14" borderId="82" xfId="0" applyNumberFormat="1" applyFont="1" applyFill="1" applyBorder="1" applyAlignment="1">
      <alignment horizontal="right" vertical="center" wrapText="1" shrinkToFit="1"/>
    </xf>
    <xf numFmtId="49" fontId="87" fillId="14" borderId="49" xfId="0" applyNumberFormat="1" applyFont="1" applyFill="1" applyBorder="1" applyAlignment="1">
      <alignment vertical="center" wrapText="1" shrinkToFit="1"/>
    </xf>
    <xf numFmtId="3" fontId="87" fillId="14" borderId="49" xfId="0" applyNumberFormat="1" applyFont="1" applyFill="1" applyBorder="1" applyAlignment="1">
      <alignment horizontal="right" vertical="center" wrapText="1" shrinkToFit="1"/>
    </xf>
    <xf numFmtId="3" fontId="87" fillId="15" borderId="49" xfId="0" applyNumberFormat="1" applyFont="1" applyFill="1" applyBorder="1" applyAlignment="1">
      <alignment vertical="center" wrapText="1" shrinkToFit="1"/>
    </xf>
    <xf numFmtId="49" fontId="87" fillId="14" borderId="21" xfId="0" applyNumberFormat="1" applyFont="1" applyFill="1" applyBorder="1" applyAlignment="1">
      <alignment vertical="center" wrapText="1" shrinkToFit="1"/>
    </xf>
    <xf numFmtId="49" fontId="87" fillId="14" borderId="22" xfId="0" applyNumberFormat="1" applyFont="1" applyFill="1" applyBorder="1" applyAlignment="1">
      <alignment vertical="center" wrapText="1" shrinkToFit="1"/>
    </xf>
    <xf numFmtId="3" fontId="87" fillId="14" borderId="13" xfId="0" applyNumberFormat="1" applyFont="1" applyFill="1" applyBorder="1" applyAlignment="1">
      <alignment horizontal="right" vertical="center" wrapText="1" shrinkToFit="1"/>
    </xf>
    <xf numFmtId="3" fontId="87" fillId="15" borderId="98" xfId="0" applyNumberFormat="1" applyFont="1" applyFill="1" applyBorder="1" applyAlignment="1">
      <alignment vertical="center" wrapText="1" shrinkToFit="1"/>
    </xf>
    <xf numFmtId="3" fontId="87" fillId="15" borderId="28" xfId="0" applyNumberFormat="1" applyFont="1" applyFill="1" applyBorder="1" applyAlignment="1">
      <alignment vertical="center" wrapText="1" shrinkToFit="1"/>
    </xf>
    <xf numFmtId="3" fontId="44" fillId="4" borderId="22" xfId="0" applyNumberFormat="1" applyFont="1" applyFill="1" applyBorder="1" applyAlignment="1">
      <alignment horizontal="right" vertical="center"/>
    </xf>
    <xf numFmtId="3" fontId="88" fillId="4" borderId="38" xfId="0" applyNumberFormat="1" applyFont="1" applyFill="1" applyBorder="1" applyAlignment="1">
      <alignment vertical="center"/>
    </xf>
    <xf numFmtId="3" fontId="73" fillId="0" borderId="0" xfId="0" applyNumberFormat="1" applyFont="1"/>
    <xf numFmtId="0" fontId="90" fillId="0" borderId="0" xfId="0" applyFont="1" applyAlignment="1">
      <alignment horizontal="right"/>
    </xf>
    <xf numFmtId="3" fontId="91" fillId="0" borderId="97" xfId="0" applyNumberFormat="1" applyFont="1" applyBorder="1" applyAlignment="1">
      <alignment vertical="center" wrapText="1" shrinkToFit="1"/>
    </xf>
    <xf numFmtId="3" fontId="92" fillId="0" borderId="0" xfId="0" applyNumberFormat="1" applyFont="1"/>
    <xf numFmtId="3" fontId="91" fillId="0" borderId="0" xfId="0" applyNumberFormat="1" applyFont="1" applyAlignment="1">
      <alignment vertical="center" wrapText="1" shrinkToFit="1"/>
    </xf>
    <xf numFmtId="3" fontId="65" fillId="16" borderId="82" xfId="0" applyNumberFormat="1" applyFont="1" applyFill="1" applyBorder="1" applyAlignment="1">
      <alignment horizontal="right" vertical="center" wrapText="1" shrinkToFit="1"/>
    </xf>
    <xf numFmtId="3" fontId="65" fillId="16" borderId="49" xfId="0" applyNumberFormat="1" applyFont="1" applyFill="1" applyBorder="1" applyAlignment="1">
      <alignment vertical="center" wrapText="1" shrinkToFit="1"/>
    </xf>
    <xf numFmtId="3" fontId="65" fillId="16" borderId="49" xfId="0" applyNumberFormat="1" applyFont="1" applyFill="1" applyBorder="1" applyAlignment="1">
      <alignment horizontal="center" vertical="center" wrapText="1" shrinkToFit="1"/>
    </xf>
    <xf numFmtId="3" fontId="65" fillId="16" borderId="76" xfId="0" applyNumberFormat="1" applyFont="1" applyFill="1" applyBorder="1" applyAlignment="1">
      <alignment vertical="center" wrapText="1" shrinkToFit="1"/>
    </xf>
    <xf numFmtId="49" fontId="78" fillId="0" borderId="113" xfId="0" applyNumberFormat="1" applyFont="1" applyBorder="1" applyAlignment="1">
      <alignment vertical="center" wrapText="1" shrinkToFit="1"/>
    </xf>
    <xf numFmtId="3" fontId="78" fillId="0" borderId="113" xfId="0" applyNumberFormat="1" applyFont="1" applyBorder="1" applyAlignment="1">
      <alignment horizontal="right" vertical="center" wrapText="1" shrinkToFit="1"/>
    </xf>
    <xf numFmtId="3" fontId="65" fillId="16" borderId="69" xfId="0" applyNumberFormat="1" applyFont="1" applyFill="1" applyBorder="1" applyAlignment="1">
      <alignment horizontal="right" vertical="center" wrapText="1" shrinkToFit="1"/>
    </xf>
    <xf numFmtId="3" fontId="65" fillId="16" borderId="76" xfId="0" applyNumberFormat="1" applyFont="1" applyFill="1" applyBorder="1" applyAlignment="1">
      <alignment horizontal="center" vertical="center" wrapText="1" shrinkToFit="1"/>
    </xf>
    <xf numFmtId="49" fontId="45" fillId="0" borderId="118" xfId="0" applyNumberFormat="1" applyFont="1" applyBorder="1" applyAlignment="1">
      <alignment horizontal="left" vertical="center" wrapText="1" shrinkToFit="1"/>
    </xf>
    <xf numFmtId="49" fontId="45" fillId="0" borderId="119" xfId="0" applyNumberFormat="1" applyFont="1" applyBorder="1" applyAlignment="1">
      <alignment horizontal="left" vertical="center" wrapText="1" shrinkToFit="1"/>
    </xf>
    <xf numFmtId="3" fontId="45" fillId="0" borderId="72" xfId="0" applyNumberFormat="1" applyFont="1" applyBorder="1" applyAlignment="1">
      <alignment horizontal="right" vertical="center" wrapText="1" shrinkToFit="1"/>
    </xf>
    <xf numFmtId="3" fontId="45" fillId="0" borderId="120" xfId="0" applyNumberFormat="1" applyFont="1" applyBorder="1" applyAlignment="1">
      <alignment vertical="center" wrapText="1" shrinkToFit="1"/>
    </xf>
    <xf numFmtId="3" fontId="45" fillId="0" borderId="121" xfId="0" applyNumberFormat="1" applyFont="1" applyBorder="1" applyAlignment="1">
      <alignment vertical="center" wrapText="1" shrinkToFit="1"/>
    </xf>
    <xf numFmtId="3" fontId="45" fillId="0" borderId="105" xfId="0" applyNumberFormat="1" applyFont="1" applyBorder="1" applyAlignment="1">
      <alignment vertical="center" wrapText="1" shrinkToFit="1"/>
    </xf>
    <xf numFmtId="3" fontId="45" fillId="0" borderId="113" xfId="0" applyNumberFormat="1" applyFont="1" applyBorder="1" applyAlignment="1">
      <alignment vertical="center" wrapText="1" shrinkToFit="1"/>
    </xf>
    <xf numFmtId="0" fontId="93" fillId="0" borderId="0" xfId="0" applyFont="1"/>
    <xf numFmtId="3" fontId="90" fillId="0" borderId="0" xfId="0" applyNumberFormat="1" applyFont="1"/>
    <xf numFmtId="3" fontId="65" fillId="16" borderId="82" xfId="0" applyNumberFormat="1" applyFont="1" applyFill="1" applyBorder="1" applyAlignment="1">
      <alignment horizontal="right"/>
    </xf>
    <xf numFmtId="3" fontId="65" fillId="16" borderId="49" xfId="0" applyNumberFormat="1" applyFont="1" applyFill="1" applyBorder="1"/>
    <xf numFmtId="3" fontId="85" fillId="0" borderId="35" xfId="0" applyNumberFormat="1" applyFont="1" applyBorder="1" applyAlignment="1">
      <alignment vertical="center" wrapText="1" shrinkToFit="1"/>
    </xf>
    <xf numFmtId="3" fontId="65" fillId="16" borderId="71" xfId="0" applyNumberFormat="1" applyFont="1" applyFill="1" applyBorder="1" applyAlignment="1">
      <alignment vertical="center" wrapText="1" shrinkToFit="1"/>
    </xf>
    <xf numFmtId="49" fontId="65" fillId="16" borderId="66" xfId="0" applyNumberFormat="1" applyFont="1" applyFill="1" applyBorder="1" applyAlignment="1">
      <alignment horizontal="left" vertical="center" wrapText="1" shrinkToFit="1"/>
    </xf>
    <xf numFmtId="49" fontId="65" fillId="16" borderId="82" xfId="0" applyNumberFormat="1" applyFont="1" applyFill="1" applyBorder="1" applyAlignment="1">
      <alignment horizontal="left" vertical="center" wrapText="1" shrinkToFit="1"/>
    </xf>
    <xf numFmtId="3" fontId="65" fillId="16" borderId="47" xfId="0" applyNumberFormat="1" applyFont="1" applyFill="1" applyBorder="1" applyAlignment="1">
      <alignment vertical="center" wrapText="1" shrinkToFit="1"/>
    </xf>
    <xf numFmtId="49" fontId="65" fillId="16" borderId="66" xfId="0" applyNumberFormat="1" applyFont="1" applyFill="1" applyBorder="1" applyAlignment="1">
      <alignment vertical="center" wrapText="1" shrinkToFit="1"/>
    </xf>
    <xf numFmtId="49" fontId="65" fillId="16" borderId="82" xfId="0" applyNumberFormat="1" applyFont="1" applyFill="1" applyBorder="1" applyAlignment="1">
      <alignment vertical="center" wrapText="1" shrinkToFit="1"/>
    </xf>
    <xf numFmtId="0" fontId="65" fillId="16" borderId="82" xfId="0" applyFont="1" applyFill="1" applyBorder="1" applyAlignment="1">
      <alignment vertical="center"/>
    </xf>
    <xf numFmtId="3" fontId="65" fillId="16" borderId="47" xfId="0" applyNumberFormat="1" applyFont="1" applyFill="1" applyBorder="1" applyAlignment="1">
      <alignment vertical="center"/>
    </xf>
    <xf numFmtId="3" fontId="65" fillId="16" borderId="93" xfId="0" applyNumberFormat="1" applyFont="1" applyFill="1" applyBorder="1" applyAlignment="1">
      <alignment horizontal="right" vertical="center" wrapText="1" shrinkToFit="1"/>
    </xf>
    <xf numFmtId="3" fontId="65" fillId="16" borderId="93" xfId="0" applyNumberFormat="1" applyFont="1" applyFill="1" applyBorder="1" applyAlignment="1">
      <alignment vertical="center" wrapText="1" shrinkToFit="1"/>
    </xf>
    <xf numFmtId="49" fontId="65" fillId="16" borderId="119" xfId="0" applyNumberFormat="1" applyFont="1" applyFill="1" applyBorder="1" applyAlignment="1">
      <alignment vertical="center" wrapText="1" shrinkToFit="1"/>
    </xf>
    <xf numFmtId="3" fontId="65" fillId="16" borderId="119" xfId="0" applyNumberFormat="1" applyFont="1" applyFill="1" applyBorder="1" applyAlignment="1">
      <alignment horizontal="right" vertical="center" wrapText="1" shrinkToFit="1"/>
    </xf>
    <xf numFmtId="3" fontId="65" fillId="6" borderId="119" xfId="0" applyNumberFormat="1" applyFont="1" applyFill="1" applyBorder="1" applyAlignment="1">
      <alignment vertical="center" wrapText="1" shrinkToFit="1"/>
    </xf>
    <xf numFmtId="3" fontId="65" fillId="6" borderId="121" xfId="0" applyNumberFormat="1" applyFont="1" applyFill="1" applyBorder="1" applyAlignment="1">
      <alignment vertical="center" wrapText="1" shrinkToFit="1"/>
    </xf>
    <xf numFmtId="3" fontId="65" fillId="6" borderId="105" xfId="0" applyNumberFormat="1" applyFont="1" applyFill="1" applyBorder="1" applyAlignment="1">
      <alignment vertical="center" wrapText="1" shrinkToFit="1"/>
    </xf>
    <xf numFmtId="49" fontId="65" fillId="16" borderId="123" xfId="0" applyNumberFormat="1" applyFont="1" applyFill="1" applyBorder="1" applyAlignment="1">
      <alignment vertical="center" wrapText="1" shrinkToFit="1"/>
    </xf>
    <xf numFmtId="3" fontId="65" fillId="16" borderId="123" xfId="0" applyNumberFormat="1" applyFont="1" applyFill="1" applyBorder="1" applyAlignment="1">
      <alignment horizontal="right" vertical="center" wrapText="1" shrinkToFit="1"/>
    </xf>
    <xf numFmtId="3" fontId="65" fillId="6" borderId="123" xfId="0" applyNumberFormat="1" applyFont="1" applyFill="1" applyBorder="1" applyAlignment="1">
      <alignment vertical="center" wrapText="1" shrinkToFit="1"/>
    </xf>
    <xf numFmtId="3" fontId="65" fillId="6" borderId="23" xfId="0" applyNumberFormat="1" applyFont="1" applyFill="1" applyBorder="1" applyAlignment="1">
      <alignment vertical="center" wrapText="1" shrinkToFit="1"/>
    </xf>
    <xf numFmtId="3" fontId="65" fillId="6" borderId="110" xfId="0" applyNumberFormat="1" applyFont="1" applyFill="1" applyBorder="1" applyAlignment="1">
      <alignment vertical="center" wrapText="1" shrinkToFit="1"/>
    </xf>
    <xf numFmtId="49" fontId="65" fillId="16" borderId="117" xfId="0" applyNumberFormat="1" applyFont="1" applyFill="1" applyBorder="1" applyAlignment="1">
      <alignment vertical="center" wrapText="1" shrinkToFit="1"/>
    </xf>
    <xf numFmtId="3" fontId="65" fillId="16" borderId="125" xfId="0" applyNumberFormat="1" applyFont="1" applyFill="1" applyBorder="1" applyAlignment="1">
      <alignment horizontal="right" vertical="center" wrapText="1" shrinkToFit="1"/>
    </xf>
    <xf numFmtId="3" fontId="65" fillId="6" borderId="125" xfId="0" applyNumberFormat="1" applyFont="1" applyFill="1" applyBorder="1" applyAlignment="1">
      <alignment vertical="center" wrapText="1" shrinkToFit="1"/>
    </xf>
    <xf numFmtId="3" fontId="65" fillId="6" borderId="116" xfId="0" applyNumberFormat="1" applyFont="1" applyFill="1" applyBorder="1" applyAlignment="1">
      <alignment vertical="center" wrapText="1" shrinkToFit="1"/>
    </xf>
    <xf numFmtId="0" fontId="50" fillId="10" borderId="124" xfId="0" applyFont="1" applyFill="1" applyBorder="1" applyAlignment="1">
      <alignment horizontal="center" vertical="center"/>
    </xf>
    <xf numFmtId="0" fontId="53" fillId="8" borderId="117" xfId="0" applyFont="1" applyFill="1" applyBorder="1" applyAlignment="1">
      <alignment horizontal="center" vertical="center" wrapText="1" shrinkToFit="1"/>
    </xf>
    <xf numFmtId="3" fontId="45" fillId="0" borderId="122" xfId="0" applyNumberFormat="1" applyFont="1" applyBorder="1" applyAlignment="1">
      <alignment horizontal="right" vertical="center" wrapText="1" shrinkToFit="1"/>
    </xf>
    <xf numFmtId="49" fontId="78" fillId="0" borderId="113" xfId="0" applyNumberFormat="1" applyFont="1" applyFill="1" applyBorder="1" applyAlignment="1">
      <alignment vertical="center" wrapText="1" shrinkToFit="1"/>
    </xf>
    <xf numFmtId="3" fontId="78" fillId="0" borderId="113" xfId="0" applyNumberFormat="1" applyFont="1" applyFill="1" applyBorder="1" applyAlignment="1">
      <alignment horizontal="right" vertical="center" wrapText="1" shrinkToFit="1"/>
    </xf>
    <xf numFmtId="3" fontId="78" fillId="0" borderId="113" xfId="0" applyNumberFormat="1" applyFont="1" applyFill="1" applyBorder="1" applyAlignment="1">
      <alignment vertical="center" wrapText="1" shrinkToFit="1"/>
    </xf>
    <xf numFmtId="3" fontId="78" fillId="0" borderId="124" xfId="0" applyNumberFormat="1" applyFont="1" applyFill="1" applyBorder="1" applyAlignment="1">
      <alignment vertical="center" wrapText="1" shrinkToFit="1"/>
    </xf>
    <xf numFmtId="3" fontId="78" fillId="0" borderId="115" xfId="0" applyNumberFormat="1" applyFont="1" applyFill="1" applyBorder="1" applyAlignment="1">
      <alignment horizontal="right" vertical="center" wrapText="1" shrinkToFit="1"/>
    </xf>
    <xf numFmtId="3" fontId="78" fillId="0" borderId="115" xfId="0" applyNumberFormat="1" applyFont="1" applyFill="1" applyBorder="1" applyAlignment="1">
      <alignment vertical="center" wrapText="1" shrinkToFit="1"/>
    </xf>
    <xf numFmtId="3" fontId="78" fillId="0" borderId="126" xfId="0" applyNumberFormat="1" applyFont="1" applyFill="1" applyBorder="1" applyAlignment="1">
      <alignment vertical="center" wrapText="1" shrinkToFit="1"/>
    </xf>
    <xf numFmtId="49" fontId="78" fillId="0" borderId="115" xfId="0" applyNumberFormat="1" applyFont="1" applyFill="1" applyBorder="1" applyAlignment="1">
      <alignment vertical="center" wrapText="1" shrinkToFit="1"/>
    </xf>
    <xf numFmtId="3" fontId="45" fillId="0" borderId="122" xfId="0" applyNumberFormat="1" applyFont="1" applyFill="1" applyBorder="1" applyAlignment="1">
      <alignment horizontal="right" vertical="center" wrapText="1" shrinkToFit="1"/>
    </xf>
    <xf numFmtId="0" fontId="27" fillId="18" borderId="122" xfId="0" applyFont="1" applyFill="1" applyBorder="1" applyAlignment="1">
      <alignment horizontal="center" vertical="center"/>
    </xf>
    <xf numFmtId="0" fontId="53" fillId="13" borderId="111" xfId="0" applyFont="1" applyFill="1" applyBorder="1" applyAlignment="1">
      <alignment horizontal="center" vertical="center" wrapText="1" shrinkToFit="1"/>
    </xf>
    <xf numFmtId="3" fontId="65" fillId="17" borderId="71" xfId="0" applyNumberFormat="1" applyFont="1" applyFill="1" applyBorder="1" applyAlignment="1">
      <alignment horizontal="right" vertical="center" wrapText="1" shrinkToFit="1"/>
    </xf>
    <xf numFmtId="3" fontId="65" fillId="17" borderId="49" xfId="0" applyNumberFormat="1" applyFont="1" applyFill="1" applyBorder="1" applyAlignment="1">
      <alignment horizontal="right" vertical="center" wrapText="1" shrinkToFit="1"/>
    </xf>
    <xf numFmtId="3" fontId="65" fillId="17" borderId="49" xfId="0" applyNumberFormat="1" applyFont="1" applyFill="1" applyBorder="1" applyAlignment="1">
      <alignment horizontal="center" vertical="center" wrapText="1" shrinkToFit="1"/>
    </xf>
    <xf numFmtId="3" fontId="65" fillId="17" borderId="76" xfId="0" applyNumberFormat="1" applyFont="1" applyFill="1" applyBorder="1" applyAlignment="1">
      <alignment horizontal="right" vertical="center" wrapText="1" shrinkToFit="1"/>
    </xf>
    <xf numFmtId="3" fontId="65" fillId="17" borderId="76" xfId="0" applyNumberFormat="1" applyFont="1" applyFill="1" applyBorder="1" applyAlignment="1">
      <alignment horizontal="center" vertical="center" wrapText="1" shrinkToFit="1"/>
    </xf>
    <xf numFmtId="49" fontId="45" fillId="0" borderId="121" xfId="0" applyNumberFormat="1" applyFont="1" applyBorder="1" applyAlignment="1">
      <alignment horizontal="left" vertical="center" wrapText="1" shrinkToFit="1"/>
    </xf>
    <xf numFmtId="3" fontId="45" fillId="0" borderId="120" xfId="0" applyNumberFormat="1" applyFont="1" applyBorder="1" applyAlignment="1">
      <alignment horizontal="right" vertical="center" wrapText="1" shrinkToFit="1"/>
    </xf>
    <xf numFmtId="3" fontId="45" fillId="0" borderId="120" xfId="0" applyNumberFormat="1" applyFont="1" applyBorder="1" applyAlignment="1">
      <alignment horizontal="center" vertical="center" wrapText="1" shrinkToFit="1"/>
    </xf>
    <xf numFmtId="3" fontId="44" fillId="19" borderId="49" xfId="0" applyNumberFormat="1" applyFont="1" applyFill="1" applyBorder="1" applyAlignment="1">
      <alignment horizontal="right" wrapText="1" shrinkToFit="1"/>
    </xf>
    <xf numFmtId="3" fontId="44" fillId="19" borderId="49" xfId="0" applyNumberFormat="1" applyFont="1" applyFill="1" applyBorder="1"/>
    <xf numFmtId="3" fontId="44" fillId="19" borderId="49" xfId="0" applyNumberFormat="1" applyFont="1" applyFill="1" applyBorder="1" applyAlignment="1">
      <alignment horizontal="center"/>
    </xf>
    <xf numFmtId="3" fontId="44" fillId="19" borderId="76" xfId="0" applyNumberFormat="1" applyFont="1" applyFill="1" applyBorder="1"/>
    <xf numFmtId="49" fontId="45" fillId="0" borderId="25" xfId="0" applyNumberFormat="1" applyFont="1" applyFill="1" applyBorder="1" applyAlignment="1">
      <alignment vertical="center" wrapText="1" shrinkToFit="1"/>
    </xf>
    <xf numFmtId="49" fontId="45" fillId="0" borderId="112" xfId="0" applyNumberFormat="1" applyFont="1" applyFill="1" applyBorder="1" applyAlignment="1">
      <alignment vertical="center" wrapText="1" shrinkToFit="1"/>
    </xf>
    <xf numFmtId="49" fontId="45" fillId="0" borderId="114" xfId="0" applyNumberFormat="1" applyFont="1" applyFill="1" applyBorder="1" applyAlignment="1">
      <alignment vertical="center" wrapText="1" shrinkToFit="1"/>
    </xf>
    <xf numFmtId="3" fontId="45" fillId="0" borderId="0" xfId="0" applyNumberFormat="1" applyFont="1" applyFill="1" applyAlignment="1">
      <alignment horizontal="right" vertical="center" wrapText="1" shrinkToFit="1"/>
    </xf>
    <xf numFmtId="0" fontId="0" fillId="0" borderId="0" xfId="0" applyFill="1"/>
    <xf numFmtId="3" fontId="95" fillId="0" borderId="0" xfId="0" applyNumberFormat="1" applyFont="1" applyFill="1"/>
    <xf numFmtId="49" fontId="45" fillId="0" borderId="34" xfId="0" applyNumberFormat="1" applyFont="1" applyFill="1" applyBorder="1" applyAlignment="1">
      <alignment horizontal="left" vertical="center" wrapText="1" shrinkToFit="1"/>
    </xf>
    <xf numFmtId="3" fontId="45" fillId="0" borderId="34" xfId="0" applyNumberFormat="1" applyFont="1" applyFill="1" applyBorder="1" applyAlignment="1">
      <alignment horizontal="right" vertical="center" wrapText="1" shrinkToFit="1"/>
    </xf>
    <xf numFmtId="3" fontId="45" fillId="0" borderId="121" xfId="0" applyNumberFormat="1" applyFont="1" applyFill="1" applyBorder="1" applyAlignment="1">
      <alignment horizontal="right" vertical="center" wrapText="1" shrinkToFit="1"/>
    </xf>
    <xf numFmtId="49" fontId="45" fillId="0" borderId="123" xfId="0" applyNumberFormat="1" applyFont="1" applyFill="1" applyBorder="1" applyAlignment="1">
      <alignment horizontal="left" vertical="center" wrapText="1" shrinkToFit="1"/>
    </xf>
    <xf numFmtId="3" fontId="45" fillId="0" borderId="123" xfId="0" applyNumberFormat="1" applyFont="1" applyFill="1" applyBorder="1" applyAlignment="1">
      <alignment horizontal="right" vertical="center" wrapText="1" shrinkToFit="1"/>
    </xf>
    <xf numFmtId="3" fontId="45" fillId="0" borderId="113" xfId="0" applyNumberFormat="1" applyFont="1" applyFill="1" applyBorder="1" applyAlignment="1">
      <alignment horizontal="right" vertical="center" wrapText="1" shrinkToFit="1"/>
    </xf>
    <xf numFmtId="3" fontId="45" fillId="0" borderId="124" xfId="0" applyNumberFormat="1" applyFont="1" applyFill="1" applyBorder="1" applyAlignment="1">
      <alignment horizontal="right" vertical="center" wrapText="1" shrinkToFit="1"/>
    </xf>
    <xf numFmtId="49" fontId="45" fillId="0" borderId="113" xfId="0" applyNumberFormat="1" applyFont="1" applyFill="1" applyBorder="1" applyAlignment="1">
      <alignment horizontal="left" vertical="center" wrapText="1" shrinkToFit="1"/>
    </xf>
    <xf numFmtId="0" fontId="76" fillId="10" borderId="124" xfId="0" applyFont="1" applyFill="1" applyBorder="1" applyAlignment="1">
      <alignment horizontal="center" vertical="center"/>
    </xf>
    <xf numFmtId="0" fontId="76" fillId="8" borderId="111" xfId="0" applyFont="1" applyFill="1" applyBorder="1" applyAlignment="1">
      <alignment horizontal="center" vertical="center" wrapText="1" shrinkToFit="1"/>
    </xf>
    <xf numFmtId="3" fontId="76" fillId="9" borderId="71" xfId="0" applyNumberFormat="1" applyFont="1" applyFill="1" applyBorder="1"/>
    <xf numFmtId="3" fontId="76" fillId="9" borderId="49" xfId="0" applyNumberFormat="1" applyFont="1" applyFill="1" applyBorder="1"/>
    <xf numFmtId="3" fontId="76" fillId="9" borderId="49" xfId="0" applyNumberFormat="1" applyFont="1" applyFill="1" applyBorder="1" applyAlignment="1">
      <alignment horizontal="center"/>
    </xf>
    <xf numFmtId="49" fontId="74" fillId="0" borderId="115" xfId="0" applyNumberFormat="1" applyFont="1" applyFill="1" applyBorder="1" applyAlignment="1">
      <alignment vertical="center" wrapText="1" shrinkToFit="1"/>
    </xf>
    <xf numFmtId="3" fontId="74" fillId="0" borderId="113" xfId="0" applyNumberFormat="1" applyFont="1" applyFill="1" applyBorder="1" applyAlignment="1">
      <alignment vertical="center" wrapText="1" shrinkToFit="1"/>
    </xf>
    <xf numFmtId="49" fontId="77" fillId="0" borderId="113" xfId="0" applyNumberFormat="1" applyFont="1" applyFill="1" applyBorder="1" applyAlignment="1">
      <alignment vertical="center" wrapText="1" shrinkToFit="1"/>
    </xf>
    <xf numFmtId="3" fontId="77" fillId="0" borderId="113" xfId="0" applyNumberFormat="1" applyFont="1" applyFill="1" applyBorder="1" applyAlignment="1">
      <alignment horizontal="right" vertical="center" wrapText="1" shrinkToFit="1"/>
    </xf>
    <xf numFmtId="3" fontId="77" fillId="0" borderId="113" xfId="0" applyNumberFormat="1" applyFont="1" applyFill="1" applyBorder="1" applyAlignment="1">
      <alignment vertical="center" wrapText="1" shrinkToFit="1"/>
    </xf>
    <xf numFmtId="3" fontId="77" fillId="0" borderId="23" xfId="0" applyNumberFormat="1" applyFont="1" applyFill="1" applyBorder="1" applyAlignment="1">
      <alignment horizontal="center" vertical="center" wrapText="1" shrinkToFit="1"/>
    </xf>
    <xf numFmtId="3" fontId="77" fillId="0" borderId="124" xfId="0" applyNumberFormat="1" applyFont="1" applyFill="1" applyBorder="1" applyAlignment="1">
      <alignment vertical="center" wrapText="1" shrinkToFit="1"/>
    </xf>
    <xf numFmtId="49" fontId="77" fillId="0" borderId="115" xfId="0" applyNumberFormat="1" applyFont="1" applyFill="1" applyBorder="1" applyAlignment="1">
      <alignment vertical="center" wrapText="1" shrinkToFit="1"/>
    </xf>
    <xf numFmtId="3" fontId="77" fillId="0" borderId="115" xfId="0" applyNumberFormat="1" applyFont="1" applyFill="1" applyBorder="1" applyAlignment="1">
      <alignment horizontal="right" vertical="center" wrapText="1" shrinkToFit="1"/>
    </xf>
    <xf numFmtId="3" fontId="77" fillId="0" borderId="115" xfId="0" applyNumberFormat="1" applyFont="1" applyFill="1" applyBorder="1" applyAlignment="1">
      <alignment vertical="center" wrapText="1" shrinkToFit="1"/>
    </xf>
    <xf numFmtId="3" fontId="77" fillId="0" borderId="43" xfId="0" applyNumberFormat="1" applyFont="1" applyFill="1" applyBorder="1" applyAlignment="1">
      <alignment vertical="center" wrapText="1" shrinkToFit="1"/>
    </xf>
    <xf numFmtId="3" fontId="77" fillId="0" borderId="126" xfId="0" applyNumberFormat="1" applyFont="1" applyFill="1" applyBorder="1" applyAlignment="1">
      <alignment vertical="center" wrapText="1" shrinkToFit="1"/>
    </xf>
    <xf numFmtId="0" fontId="81" fillId="18" borderId="122" xfId="0" applyFont="1" applyFill="1" applyBorder="1" applyAlignment="1">
      <alignment horizontal="center" vertical="center"/>
    </xf>
    <xf numFmtId="0" fontId="81" fillId="13" borderId="111" xfId="0" applyFont="1" applyFill="1" applyBorder="1" applyAlignment="1">
      <alignment horizontal="center" vertical="center" wrapText="1" shrinkToFit="1"/>
    </xf>
    <xf numFmtId="49" fontId="96" fillId="0" borderId="35" xfId="0" applyNumberFormat="1" applyFont="1" applyBorder="1" applyAlignment="1">
      <alignment horizontal="left" vertical="center" wrapText="1" shrinkToFit="1"/>
    </xf>
    <xf numFmtId="3" fontId="96" fillId="0" borderId="121" xfId="0" applyNumberFormat="1" applyFont="1" applyBorder="1" applyAlignment="1">
      <alignment horizontal="right" vertical="center" wrapText="1" shrinkToFit="1"/>
    </xf>
    <xf numFmtId="3" fontId="96" fillId="0" borderId="34" xfId="0" applyNumberFormat="1" applyFont="1" applyBorder="1" applyAlignment="1">
      <alignment horizontal="right" vertical="center" wrapText="1" shrinkToFit="1"/>
    </xf>
    <xf numFmtId="3" fontId="96" fillId="0" borderId="23" xfId="0" applyNumberFormat="1" applyFont="1" applyBorder="1" applyAlignment="1">
      <alignment horizontal="center" vertical="center" wrapText="1" shrinkToFit="1"/>
    </xf>
    <xf numFmtId="3" fontId="96" fillId="0" borderId="26" xfId="0" applyNumberFormat="1" applyFont="1" applyBorder="1" applyAlignment="1">
      <alignment horizontal="right" vertical="center" wrapText="1" shrinkToFit="1"/>
    </xf>
    <xf numFmtId="49" fontId="96" fillId="0" borderId="108" xfId="0" applyNumberFormat="1" applyFont="1" applyBorder="1" applyAlignment="1">
      <alignment horizontal="left" vertical="center" wrapText="1" shrinkToFit="1"/>
    </xf>
    <xf numFmtId="3" fontId="96" fillId="0" borderId="23" xfId="0" applyNumberFormat="1" applyFont="1" applyBorder="1" applyAlignment="1">
      <alignment horizontal="right" vertical="center" wrapText="1" shrinkToFit="1"/>
    </xf>
    <xf numFmtId="3" fontId="96" fillId="0" borderId="124" xfId="0" applyNumberFormat="1" applyFont="1" applyBorder="1" applyAlignment="1">
      <alignment horizontal="right" vertical="center" wrapText="1" shrinkToFit="1"/>
    </xf>
    <xf numFmtId="49" fontId="96" fillId="0" borderId="127" xfId="0" applyNumberFormat="1" applyFont="1" applyBorder="1" applyAlignment="1">
      <alignment horizontal="left" vertical="center" wrapText="1" shrinkToFit="1"/>
    </xf>
    <xf numFmtId="3" fontId="96" fillId="0" borderId="43" xfId="0" applyNumberFormat="1" applyFont="1" applyBorder="1" applyAlignment="1">
      <alignment horizontal="right" vertical="center" wrapText="1" shrinkToFit="1"/>
    </xf>
    <xf numFmtId="49" fontId="97" fillId="0" borderId="127" xfId="0" applyNumberFormat="1" applyFont="1" applyBorder="1" applyAlignment="1" applyProtection="1">
      <alignment vertical="center" wrapText="1" readingOrder="1"/>
      <protection locked="0"/>
    </xf>
    <xf numFmtId="3" fontId="97" fillId="0" borderId="107" xfId="0" applyNumberFormat="1" applyFont="1" applyBorder="1" applyAlignment="1" applyProtection="1">
      <alignment horizontal="right" vertical="center" wrapText="1" readingOrder="1"/>
      <protection locked="0"/>
    </xf>
    <xf numFmtId="3" fontId="98" fillId="17" borderId="71" xfId="0" applyNumberFormat="1" applyFont="1" applyFill="1" applyBorder="1" applyAlignment="1">
      <alignment horizontal="right" vertical="center" wrapText="1" shrinkToFit="1"/>
    </xf>
    <xf numFmtId="3" fontId="98" fillId="17" borderId="76" xfId="0" applyNumberFormat="1" applyFont="1" applyFill="1" applyBorder="1" applyAlignment="1">
      <alignment horizontal="right" vertical="center" wrapText="1" shrinkToFit="1"/>
    </xf>
    <xf numFmtId="49" fontId="96" fillId="0" borderId="23" xfId="0" applyNumberFormat="1" applyFont="1" applyBorder="1" applyAlignment="1">
      <alignment horizontal="left" vertical="center" wrapText="1" shrinkToFit="1"/>
    </xf>
    <xf numFmtId="49" fontId="96" fillId="0" borderId="115" xfId="0" applyNumberFormat="1" applyFont="1" applyBorder="1" applyAlignment="1">
      <alignment horizontal="left" vertical="center" wrapText="1" shrinkToFit="1"/>
    </xf>
    <xf numFmtId="3" fontId="96" fillId="0" borderId="39" xfId="0" applyNumberFormat="1" applyFont="1" applyBorder="1" applyAlignment="1">
      <alignment horizontal="right" vertical="center" wrapText="1" shrinkToFit="1"/>
    </xf>
    <xf numFmtId="3" fontId="98" fillId="17" borderId="76" xfId="0" applyNumberFormat="1" applyFont="1" applyFill="1" applyBorder="1" applyAlignment="1">
      <alignment horizontal="center" vertical="center" wrapText="1" shrinkToFit="1"/>
    </xf>
    <xf numFmtId="49" fontId="96" fillId="0" borderId="66" xfId="0" applyNumberFormat="1" applyFont="1" applyBorder="1" applyAlignment="1">
      <alignment horizontal="left" vertical="center" wrapText="1" shrinkToFit="1"/>
    </xf>
    <xf numFmtId="49" fontId="96" fillId="0" borderId="67" xfId="0" applyNumberFormat="1" applyFont="1" applyBorder="1" applyAlignment="1">
      <alignment horizontal="left" vertical="center" wrapText="1" shrinkToFit="1"/>
    </xf>
    <xf numFmtId="3" fontId="96" fillId="0" borderId="94" xfId="0" applyNumberFormat="1" applyFont="1" applyBorder="1" applyAlignment="1">
      <alignment horizontal="right" vertical="center" wrapText="1" shrinkToFit="1"/>
    </xf>
    <xf numFmtId="3" fontId="96" fillId="0" borderId="97" xfId="0" applyNumberFormat="1" applyFont="1" applyBorder="1" applyAlignment="1">
      <alignment horizontal="right" vertical="center" wrapText="1" shrinkToFit="1"/>
    </xf>
    <xf numFmtId="3" fontId="96" fillId="0" borderId="80" xfId="0" applyNumberFormat="1" applyFont="1" applyBorder="1" applyAlignment="1">
      <alignment horizontal="right" vertical="center" wrapText="1" shrinkToFit="1"/>
    </xf>
    <xf numFmtId="49" fontId="96" fillId="0" borderId="107" xfId="0" applyNumberFormat="1" applyFont="1" applyBorder="1" applyAlignment="1">
      <alignment horizontal="left" vertical="center" wrapText="1" shrinkToFit="1"/>
    </xf>
    <xf numFmtId="3" fontId="96" fillId="0" borderId="111" xfId="0" applyNumberFormat="1" applyFont="1" applyBorder="1" applyAlignment="1">
      <alignment horizontal="right" vertical="center" wrapText="1" shrinkToFit="1"/>
    </xf>
    <xf numFmtId="3" fontId="81" fillId="19" borderId="49" xfId="0" applyNumberFormat="1" applyFont="1" applyFill="1" applyBorder="1" applyAlignment="1">
      <alignment horizontal="right" wrapText="1" shrinkToFit="1"/>
    </xf>
    <xf numFmtId="3" fontId="81" fillId="19" borderId="49" xfId="0" applyNumberFormat="1" applyFont="1" applyFill="1" applyBorder="1"/>
    <xf numFmtId="3" fontId="81" fillId="19" borderId="49" xfId="0" applyNumberFormat="1" applyFont="1" applyFill="1" applyBorder="1" applyAlignment="1">
      <alignment horizontal="center"/>
    </xf>
    <xf numFmtId="49" fontId="96" fillId="0" borderId="25" xfId="0" applyNumberFormat="1" applyFont="1" applyFill="1" applyBorder="1" applyAlignment="1">
      <alignment vertical="center" wrapText="1" shrinkToFit="1"/>
    </xf>
    <xf numFmtId="49" fontId="96" fillId="0" borderId="112" xfId="0" applyNumberFormat="1" applyFont="1" applyFill="1" applyBorder="1" applyAlignment="1">
      <alignment vertical="center" wrapText="1" shrinkToFit="1"/>
    </xf>
    <xf numFmtId="49" fontId="96" fillId="0" borderId="114" xfId="0" applyNumberFormat="1" applyFont="1" applyFill="1" applyBorder="1" applyAlignment="1">
      <alignment vertical="center" wrapText="1" shrinkToFit="1"/>
    </xf>
    <xf numFmtId="49" fontId="96" fillId="0" borderId="113" xfId="0" applyNumberFormat="1" applyFont="1" applyFill="1" applyBorder="1" applyAlignment="1">
      <alignment vertical="center" wrapText="1" shrinkToFit="1"/>
    </xf>
    <xf numFmtId="49" fontId="96" fillId="0" borderId="123" xfId="0" applyNumberFormat="1" applyFont="1" applyFill="1" applyBorder="1" applyAlignment="1">
      <alignment vertical="center" wrapText="1" shrinkToFit="1"/>
    </xf>
    <xf numFmtId="49" fontId="96" fillId="0" borderId="34" xfId="0" applyNumberFormat="1" applyFont="1" applyFill="1" applyBorder="1" applyAlignment="1">
      <alignment horizontal="left" vertical="center" wrapText="1" shrinkToFit="1"/>
    </xf>
    <xf numFmtId="3" fontId="96" fillId="0" borderId="34" xfId="0" applyNumberFormat="1" applyFont="1" applyFill="1" applyBorder="1" applyAlignment="1">
      <alignment horizontal="right" vertical="center" wrapText="1" shrinkToFit="1"/>
    </xf>
    <xf numFmtId="3" fontId="96" fillId="0" borderId="23" xfId="0" applyNumberFormat="1" applyFont="1" applyFill="1" applyBorder="1" applyAlignment="1">
      <alignment horizontal="center" vertical="center" wrapText="1" shrinkToFit="1"/>
    </xf>
    <xf numFmtId="3" fontId="96" fillId="0" borderId="26" xfId="0" applyNumberFormat="1" applyFont="1" applyFill="1" applyBorder="1" applyAlignment="1">
      <alignment horizontal="right" vertical="center" wrapText="1" shrinkToFit="1"/>
    </xf>
    <xf numFmtId="49" fontId="96" fillId="0" borderId="123" xfId="0" applyNumberFormat="1" applyFont="1" applyFill="1" applyBorder="1" applyAlignment="1">
      <alignment horizontal="left" vertical="center" wrapText="1" shrinkToFit="1"/>
    </xf>
    <xf numFmtId="3" fontId="96" fillId="0" borderId="123" xfId="0" applyNumberFormat="1" applyFont="1" applyFill="1" applyBorder="1" applyAlignment="1">
      <alignment horizontal="right" vertical="center" wrapText="1" shrinkToFit="1"/>
    </xf>
    <xf numFmtId="3" fontId="96" fillId="0" borderId="124" xfId="0" applyNumberFormat="1" applyFont="1" applyFill="1" applyBorder="1" applyAlignment="1">
      <alignment horizontal="right" vertical="center" wrapText="1" shrinkToFit="1"/>
    </xf>
    <xf numFmtId="49" fontId="74" fillId="0" borderId="118" xfId="0" applyNumberFormat="1" applyFont="1" applyBorder="1" applyAlignment="1">
      <alignment horizontal="left" vertical="center" wrapText="1" shrinkToFit="1"/>
    </xf>
    <xf numFmtId="0" fontId="74" fillId="0" borderId="121" xfId="0" applyFont="1" applyBorder="1" applyAlignment="1">
      <alignment horizontal="left" vertical="center" wrapText="1" shrinkToFit="1"/>
    </xf>
    <xf numFmtId="3" fontId="74" fillId="0" borderId="121" xfId="0" applyNumberFormat="1" applyFont="1" applyBorder="1" applyAlignment="1">
      <alignment horizontal="right" vertical="center" wrapText="1" shrinkToFit="1"/>
    </xf>
    <xf numFmtId="3" fontId="81" fillId="19" borderId="76" xfId="0" applyNumberFormat="1" applyFont="1" applyFill="1" applyBorder="1"/>
    <xf numFmtId="49" fontId="96" fillId="0" borderId="113" xfId="0" applyNumberFormat="1" applyFont="1" applyFill="1" applyBorder="1" applyAlignment="1">
      <alignment horizontal="left" vertical="center" wrapText="1" shrinkToFit="1"/>
    </xf>
    <xf numFmtId="49" fontId="96" fillId="0" borderId="115" xfId="0" applyNumberFormat="1" applyFont="1" applyFill="1" applyBorder="1" applyAlignment="1">
      <alignment horizontal="left" vertical="center" wrapText="1" shrinkToFit="1"/>
    </xf>
    <xf numFmtId="3" fontId="96" fillId="0" borderId="125" xfId="0" applyNumberFormat="1" applyFont="1" applyFill="1" applyBorder="1" applyAlignment="1">
      <alignment horizontal="right" vertical="center" wrapText="1" shrinkToFit="1"/>
    </xf>
    <xf numFmtId="3" fontId="96" fillId="0" borderId="126" xfId="0" applyNumberFormat="1" applyFont="1" applyFill="1" applyBorder="1" applyAlignment="1">
      <alignment horizontal="right" vertical="center" wrapText="1" shrinkToFit="1"/>
    </xf>
    <xf numFmtId="0" fontId="63" fillId="0" borderId="128" xfId="0" applyFont="1" applyBorder="1"/>
    <xf numFmtId="3" fontId="63" fillId="0" borderId="105" xfId="0" applyNumberFormat="1" applyFont="1" applyBorder="1" applyAlignment="1">
      <alignment horizontal="right"/>
    </xf>
    <xf numFmtId="3" fontId="63" fillId="0" borderId="72" xfId="0" applyNumberFormat="1" applyFont="1" applyBorder="1" applyAlignment="1">
      <alignment horizontal="right"/>
    </xf>
    <xf numFmtId="3" fontId="63" fillId="0" borderId="72" xfId="0" applyNumberFormat="1" applyFont="1" applyBorder="1"/>
    <xf numFmtId="3" fontId="63" fillId="0" borderId="105" xfId="0" applyNumberFormat="1" applyFont="1" applyBorder="1"/>
    <xf numFmtId="165" fontId="49" fillId="0" borderId="45" xfId="1" applyNumberFormat="1" applyFont="1" applyBorder="1" applyAlignment="1"/>
    <xf numFmtId="165" fontId="49" fillId="0" borderId="4" xfId="1" applyNumberFormat="1" applyFont="1" applyBorder="1" applyAlignment="1"/>
    <xf numFmtId="165" fontId="49" fillId="0" borderId="83" xfId="1" applyNumberFormat="1" applyFont="1" applyBorder="1" applyAlignment="1"/>
    <xf numFmtId="165" fontId="49" fillId="0" borderId="54" xfId="1" applyNumberFormat="1" applyFont="1" applyBorder="1" applyAlignment="1"/>
    <xf numFmtId="165" fontId="49" fillId="0" borderId="84" xfId="1" applyNumberFormat="1" applyFont="1" applyBorder="1" applyAlignment="1"/>
    <xf numFmtId="165" fontId="49" fillId="0" borderId="58" xfId="1" applyNumberFormat="1" applyFont="1" applyBorder="1" applyAlignment="1"/>
    <xf numFmtId="3" fontId="61" fillId="0" borderId="69" xfId="0" applyNumberFormat="1" applyFont="1" applyBorder="1" applyAlignment="1"/>
    <xf numFmtId="3" fontId="61" fillId="0" borderId="5" xfId="0" applyNumberFormat="1" applyFont="1" applyBorder="1" applyAlignment="1"/>
    <xf numFmtId="3" fontId="63" fillId="0" borderId="72" xfId="0" applyNumberFormat="1" applyFont="1" applyBorder="1" applyAlignment="1"/>
    <xf numFmtId="3" fontId="63" fillId="0" borderId="105" xfId="0" applyNumberFormat="1" applyFont="1" applyBorder="1" applyAlignment="1"/>
    <xf numFmtId="165" fontId="49" fillId="3" borderId="83" xfId="1" applyNumberFormat="1" applyFont="1" applyFill="1" applyBorder="1" applyAlignment="1"/>
    <xf numFmtId="165" fontId="49" fillId="3" borderId="54" xfId="1" applyNumberFormat="1" applyFont="1" applyFill="1" applyBorder="1" applyAlignment="1"/>
    <xf numFmtId="0" fontId="0" fillId="0" borderId="83" xfId="0" applyBorder="1" applyAlignment="1"/>
    <xf numFmtId="0" fontId="0" fillId="0" borderId="54" xfId="0" applyBorder="1" applyAlignment="1"/>
    <xf numFmtId="0" fontId="0" fillId="0" borderId="84" xfId="0" applyBorder="1" applyAlignment="1"/>
    <xf numFmtId="0" fontId="0" fillId="0" borderId="58" xfId="0" applyBorder="1" applyAlignment="1"/>
    <xf numFmtId="165" fontId="49" fillId="0" borderId="20" xfId="1" applyNumberFormat="1" applyFont="1" applyBorder="1" applyAlignment="1"/>
    <xf numFmtId="165" fontId="49" fillId="0" borderId="0" xfId="1" applyNumberFormat="1" applyFont="1" applyBorder="1" applyAlignment="1">
      <alignment horizontal="right"/>
    </xf>
    <xf numFmtId="49" fontId="45" fillId="3" borderId="129" xfId="0" applyNumberFormat="1" applyFont="1" applyFill="1" applyBorder="1" applyAlignment="1">
      <alignment vertical="center" wrapText="1" shrinkToFit="1"/>
    </xf>
    <xf numFmtId="3" fontId="45" fillId="3" borderId="110" xfId="0" applyNumberFormat="1" applyFont="1" applyFill="1" applyBorder="1" applyAlignment="1">
      <alignment vertical="center" wrapText="1" shrinkToFit="1"/>
    </xf>
    <xf numFmtId="0" fontId="39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26" fillId="0" borderId="130" xfId="0" applyFont="1" applyBorder="1" applyAlignment="1">
      <alignment vertical="center" wrapText="1"/>
    </xf>
    <xf numFmtId="3" fontId="26" fillId="0" borderId="131" xfId="0" applyNumberFormat="1" applyFont="1" applyBorder="1" applyAlignment="1">
      <alignment horizontal="right" vertical="center" wrapText="1"/>
    </xf>
    <xf numFmtId="3" fontId="83" fillId="0" borderId="0" xfId="0" applyNumberFormat="1" applyFont="1"/>
    <xf numFmtId="3" fontId="49" fillId="0" borderId="56" xfId="0" applyNumberFormat="1" applyFont="1" applyBorder="1" applyAlignment="1">
      <alignment horizontal="right" vertical="center"/>
    </xf>
    <xf numFmtId="3" fontId="49" fillId="0" borderId="52" xfId="0" applyNumberFormat="1" applyFont="1" applyBorder="1" applyAlignment="1">
      <alignment horizontal="right" vertical="center"/>
    </xf>
    <xf numFmtId="3" fontId="45" fillId="0" borderId="57" xfId="0" applyNumberFormat="1" applyFont="1" applyBorder="1" applyAlignment="1">
      <alignment horizontal="right"/>
    </xf>
    <xf numFmtId="0" fontId="16" fillId="0" borderId="132" xfId="0" applyFont="1" applyBorder="1" applyAlignment="1">
      <alignment wrapText="1"/>
    </xf>
    <xf numFmtId="3" fontId="16" fillId="0" borderId="116" xfId="0" applyNumberFormat="1" applyFont="1" applyBorder="1" applyAlignment="1">
      <alignment horizontal="right"/>
    </xf>
    <xf numFmtId="0" fontId="16" fillId="0" borderId="129" xfId="0" applyFont="1" applyBorder="1"/>
    <xf numFmtId="3" fontId="16" fillId="0" borderId="110" xfId="0" applyNumberFormat="1" applyFont="1" applyBorder="1" applyAlignment="1">
      <alignment horizontal="right"/>
    </xf>
    <xf numFmtId="3" fontId="29" fillId="2" borderId="113" xfId="0" applyNumberFormat="1" applyFont="1" applyFill="1" applyBorder="1" applyAlignment="1">
      <alignment horizontal="right" wrapText="1"/>
    </xf>
    <xf numFmtId="3" fontId="0" fillId="0" borderId="113" xfId="0" applyNumberFormat="1" applyBorder="1" applyAlignment="1">
      <alignment horizontal="right"/>
    </xf>
    <xf numFmtId="3" fontId="41" fillId="2" borderId="113" xfId="0" applyNumberFormat="1" applyFont="1" applyFill="1" applyBorder="1" applyAlignment="1">
      <alignment horizontal="right" wrapText="1"/>
    </xf>
    <xf numFmtId="3" fontId="24" fillId="2" borderId="113" xfId="0" applyNumberFormat="1" applyFont="1" applyFill="1" applyBorder="1" applyAlignment="1">
      <alignment horizontal="right" wrapText="1"/>
    </xf>
    <xf numFmtId="3" fontId="23" fillId="0" borderId="128" xfId="3" applyNumberFormat="1" applyFont="1" applyBorder="1" applyAlignment="1">
      <alignment horizontal="right"/>
    </xf>
    <xf numFmtId="3" fontId="23" fillId="0" borderId="129" xfId="3" applyNumberFormat="1" applyFont="1" applyBorder="1" applyAlignment="1">
      <alignment horizontal="right"/>
    </xf>
    <xf numFmtId="3" fontId="23" fillId="2" borderId="133" xfId="0" applyNumberFormat="1" applyFont="1" applyFill="1" applyBorder="1" applyAlignment="1">
      <alignment horizontal="right" wrapText="1"/>
    </xf>
    <xf numFmtId="3" fontId="43" fillId="2" borderId="68" xfId="0" applyNumberFormat="1" applyFont="1" applyFill="1" applyBorder="1" applyAlignment="1">
      <alignment horizontal="right" wrapText="1"/>
    </xf>
    <xf numFmtId="3" fontId="43" fillId="2" borderId="33" xfId="0" applyNumberFormat="1" applyFont="1" applyFill="1" applyBorder="1" applyAlignment="1">
      <alignment horizontal="right" wrapText="1"/>
    </xf>
    <xf numFmtId="3" fontId="29" fillId="2" borderId="112" xfId="0" applyNumberFormat="1" applyFont="1" applyFill="1" applyBorder="1" applyAlignment="1">
      <alignment horizontal="right" wrapText="1"/>
    </xf>
    <xf numFmtId="3" fontId="29" fillId="2" borderId="124" xfId="0" applyNumberFormat="1" applyFont="1" applyFill="1" applyBorder="1" applyAlignment="1">
      <alignment horizontal="right" wrapText="1"/>
    </xf>
    <xf numFmtId="3" fontId="41" fillId="2" borderId="112" xfId="0" applyNumberFormat="1" applyFont="1" applyFill="1" applyBorder="1" applyAlignment="1">
      <alignment horizontal="right" wrapText="1"/>
    </xf>
    <xf numFmtId="3" fontId="41" fillId="2" borderId="124" xfId="0" applyNumberFormat="1" applyFont="1" applyFill="1" applyBorder="1" applyAlignment="1">
      <alignment horizontal="right" wrapText="1"/>
    </xf>
    <xf numFmtId="3" fontId="24" fillId="2" borderId="112" xfId="0" applyNumberFormat="1" applyFont="1" applyFill="1" applyBorder="1" applyAlignment="1">
      <alignment horizontal="right" wrapText="1"/>
    </xf>
    <xf numFmtId="3" fontId="24" fillId="2" borderId="124" xfId="0" applyNumberFormat="1" applyFont="1" applyFill="1" applyBorder="1" applyAlignment="1">
      <alignment horizontal="right" wrapText="1"/>
    </xf>
    <xf numFmtId="3" fontId="24" fillId="2" borderId="134" xfId="0" applyNumberFormat="1" applyFont="1" applyFill="1" applyBorder="1" applyAlignment="1">
      <alignment horizontal="right" wrapText="1"/>
    </xf>
    <xf numFmtId="0" fontId="40" fillId="2" borderId="114" xfId="0" applyFont="1" applyFill="1" applyBorder="1" applyAlignment="1">
      <alignment horizontal="center" wrapText="1"/>
    </xf>
    <xf numFmtId="0" fontId="40" fillId="2" borderId="115" xfId="0" applyFont="1" applyFill="1" applyBorder="1" applyAlignment="1">
      <alignment horizontal="center" wrapText="1"/>
    </xf>
    <xf numFmtId="0" fontId="40" fillId="2" borderId="126" xfId="0" applyFont="1" applyFill="1" applyBorder="1" applyAlignment="1">
      <alignment horizontal="center" wrapText="1"/>
    </xf>
    <xf numFmtId="3" fontId="24" fillId="2" borderId="118" xfId="0" applyNumberFormat="1" applyFont="1" applyFill="1" applyBorder="1" applyAlignment="1">
      <alignment horizontal="right" wrapText="1"/>
    </xf>
    <xf numFmtId="3" fontId="24" fillId="2" borderId="121" xfId="0" applyNumberFormat="1" applyFont="1" applyFill="1" applyBorder="1" applyAlignment="1">
      <alignment horizontal="right" wrapText="1"/>
    </xf>
    <xf numFmtId="3" fontId="28" fillId="2" borderId="106" xfId="0" applyNumberFormat="1" applyFont="1" applyFill="1" applyBorder="1" applyAlignment="1">
      <alignment horizontal="right" wrapText="1"/>
    </xf>
    <xf numFmtId="3" fontId="28" fillId="2" borderId="107" xfId="0" applyNumberFormat="1" applyFont="1" applyFill="1" applyBorder="1" applyAlignment="1">
      <alignment horizontal="right" wrapText="1"/>
    </xf>
    <xf numFmtId="3" fontId="24" fillId="2" borderId="135" xfId="0" applyNumberFormat="1" applyFont="1" applyFill="1" applyBorder="1" applyAlignment="1">
      <alignment horizontal="right" wrapText="1"/>
    </xf>
    <xf numFmtId="3" fontId="41" fillId="2" borderId="134" xfId="0" applyNumberFormat="1" applyFont="1" applyFill="1" applyBorder="1" applyAlignment="1">
      <alignment horizontal="right" wrapText="1"/>
    </xf>
    <xf numFmtId="3" fontId="55" fillId="0" borderId="134" xfId="0" applyNumberFormat="1" applyFont="1" applyBorder="1" applyAlignment="1">
      <alignment horizontal="right"/>
    </xf>
    <xf numFmtId="3" fontId="55" fillId="0" borderId="70" xfId="0" applyNumberFormat="1" applyFont="1" applyBorder="1" applyAlignment="1">
      <alignment horizontal="right"/>
    </xf>
    <xf numFmtId="0" fontId="53" fillId="4" borderId="107" xfId="0" applyFont="1" applyFill="1" applyBorder="1" applyAlignment="1">
      <alignment horizontal="center" vertical="center" wrapText="1" shrinkToFit="1"/>
    </xf>
    <xf numFmtId="0" fontId="53" fillId="8" borderId="107" xfId="0" applyFont="1" applyFill="1" applyBorder="1" applyAlignment="1">
      <alignment horizontal="center" vertical="center" wrapText="1" shrinkToFit="1"/>
    </xf>
    <xf numFmtId="0" fontId="53" fillId="13" borderId="107" xfId="0" applyFont="1" applyFill="1" applyBorder="1" applyAlignment="1">
      <alignment horizontal="center" vertical="center" wrapText="1" shrinkToFit="1"/>
    </xf>
    <xf numFmtId="0" fontId="76" fillId="8" borderId="107" xfId="0" applyFont="1" applyFill="1" applyBorder="1" applyAlignment="1">
      <alignment horizontal="center" vertical="center" wrapText="1" shrinkToFit="1"/>
    </xf>
    <xf numFmtId="0" fontId="81" fillId="13" borderId="107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/>
    </xf>
    <xf numFmtId="3" fontId="85" fillId="0" borderId="65" xfId="0" applyNumberFormat="1" applyFont="1" applyBorder="1" applyAlignment="1">
      <alignment vertical="center" wrapText="1" shrinkToFit="1"/>
    </xf>
    <xf numFmtId="3" fontId="65" fillId="14" borderId="136" xfId="0" applyNumberFormat="1" applyFont="1" applyFill="1" applyBorder="1" applyAlignment="1">
      <alignment vertical="center" wrapText="1" shrinkToFit="1"/>
    </xf>
    <xf numFmtId="49" fontId="45" fillId="0" borderId="137" xfId="0" applyNumberFormat="1" applyFont="1" applyBorder="1" applyAlignment="1">
      <alignment horizontal="left" vertical="center" wrapText="1" shrinkToFit="1"/>
    </xf>
    <xf numFmtId="3" fontId="87" fillId="14" borderId="136" xfId="0" applyNumberFormat="1" applyFont="1" applyFill="1" applyBorder="1" applyAlignment="1">
      <alignment vertical="center" wrapText="1" shrinkToFit="1"/>
    </xf>
    <xf numFmtId="49" fontId="87" fillId="14" borderId="134" xfId="0" applyNumberFormat="1" applyFont="1" applyFill="1" applyBorder="1" applyAlignment="1">
      <alignment vertical="center" wrapText="1" shrinkToFit="1"/>
    </xf>
    <xf numFmtId="3" fontId="87" fillId="15" borderId="136" xfId="0" applyNumberFormat="1" applyFont="1" applyFill="1" applyBorder="1" applyAlignment="1">
      <alignment vertical="center" wrapText="1" shrinkToFit="1"/>
    </xf>
    <xf numFmtId="3" fontId="88" fillId="4" borderId="136" xfId="0" applyNumberFormat="1" applyFont="1" applyFill="1" applyBorder="1" applyAlignment="1">
      <alignment vertical="center"/>
    </xf>
    <xf numFmtId="3" fontId="65" fillId="16" borderId="136" xfId="0" applyNumberFormat="1" applyFont="1" applyFill="1" applyBorder="1" applyAlignment="1">
      <alignment vertical="center" wrapText="1" shrinkToFit="1"/>
    </xf>
    <xf numFmtId="3" fontId="65" fillId="16" borderId="136" xfId="0" applyNumberFormat="1" applyFont="1" applyFill="1" applyBorder="1"/>
    <xf numFmtId="49" fontId="65" fillId="16" borderId="134" xfId="0" applyNumberFormat="1" applyFont="1" applyFill="1" applyBorder="1" applyAlignment="1">
      <alignment vertical="center" wrapText="1" shrinkToFit="1"/>
    </xf>
    <xf numFmtId="3" fontId="65" fillId="6" borderId="113" xfId="0" applyNumberFormat="1" applyFont="1" applyFill="1" applyBorder="1" applyAlignment="1">
      <alignment vertical="center" wrapText="1" shrinkToFit="1"/>
    </xf>
    <xf numFmtId="3" fontId="44" fillId="5" borderId="136" xfId="0" applyNumberFormat="1" applyFont="1" applyFill="1" applyBorder="1"/>
    <xf numFmtId="0" fontId="53" fillId="8" borderId="135" xfId="0" applyFont="1" applyFill="1" applyBorder="1" applyAlignment="1">
      <alignment horizontal="center" vertical="center" wrapText="1" shrinkToFit="1"/>
    </xf>
    <xf numFmtId="49" fontId="53" fillId="0" borderId="115" xfId="0" applyNumberFormat="1" applyFont="1" applyFill="1" applyBorder="1" applyAlignment="1">
      <alignment vertical="center" wrapText="1" shrinkToFit="1"/>
    </xf>
    <xf numFmtId="3" fontId="53" fillId="0" borderId="43" xfId="0" applyNumberFormat="1" applyFont="1" applyFill="1" applyBorder="1" applyAlignment="1">
      <alignment horizontal="right" vertical="center" wrapText="1" shrinkToFit="1"/>
    </xf>
    <xf numFmtId="3" fontId="53" fillId="0" borderId="43" xfId="0" applyNumberFormat="1" applyFont="1" applyFill="1" applyBorder="1" applyAlignment="1">
      <alignment vertical="center" wrapText="1" shrinkToFit="1"/>
    </xf>
    <xf numFmtId="3" fontId="53" fillId="0" borderId="23" xfId="0" applyNumberFormat="1" applyFont="1" applyFill="1" applyBorder="1" applyAlignment="1">
      <alignment vertical="center" wrapText="1" shrinkToFit="1"/>
    </xf>
    <xf numFmtId="3" fontId="53" fillId="0" borderId="23" xfId="0" applyNumberFormat="1" applyFont="1" applyFill="1" applyBorder="1" applyAlignment="1">
      <alignment horizontal="center" vertical="center" wrapText="1" shrinkToFit="1"/>
    </xf>
    <xf numFmtId="3" fontId="53" fillId="0" borderId="42" xfId="0" applyNumberFormat="1" applyFont="1" applyFill="1" applyBorder="1" applyAlignment="1">
      <alignment vertical="center" wrapText="1" shrinkToFit="1"/>
    </xf>
    <xf numFmtId="49" fontId="45" fillId="0" borderId="118" xfId="0" applyNumberFormat="1" applyFont="1" applyFill="1" applyBorder="1" applyAlignment="1">
      <alignment horizontal="left" vertical="center" wrapText="1" shrinkToFit="1"/>
    </xf>
    <xf numFmtId="0" fontId="45" fillId="0" borderId="121" xfId="0" applyFont="1" applyFill="1" applyBorder="1" applyAlignment="1">
      <alignment horizontal="left" vertical="center" wrapText="1" shrinkToFit="1"/>
    </xf>
    <xf numFmtId="0" fontId="45" fillId="0" borderId="23" xfId="0" applyFont="1" applyFill="1" applyBorder="1" applyAlignment="1">
      <alignment horizontal="left" vertical="center" wrapText="1" shrinkToFit="1"/>
    </xf>
    <xf numFmtId="0" fontId="45" fillId="0" borderId="121" xfId="0" applyFont="1" applyFill="1" applyBorder="1" applyAlignment="1">
      <alignment horizontal="right" vertical="center" wrapText="1" shrinkToFit="1"/>
    </xf>
    <xf numFmtId="0" fontId="53" fillId="13" borderId="135" xfId="0" applyFont="1" applyFill="1" applyBorder="1" applyAlignment="1">
      <alignment horizontal="center" vertical="center" wrapText="1" shrinkToFit="1"/>
    </xf>
    <xf numFmtId="3" fontId="95" fillId="0" borderId="0" xfId="0" applyNumberFormat="1" applyFont="1"/>
    <xf numFmtId="49" fontId="45" fillId="0" borderId="23" xfId="0" applyNumberFormat="1" applyFont="1" applyFill="1" applyBorder="1" applyAlignment="1">
      <alignment horizontal="left" vertical="center" wrapText="1" shrinkToFit="1"/>
    </xf>
    <xf numFmtId="49" fontId="79" fillId="0" borderId="127" xfId="0" applyNumberFormat="1" applyFont="1" applyFill="1" applyBorder="1" applyAlignment="1" applyProtection="1">
      <alignment vertical="center" wrapText="1" readingOrder="1"/>
      <protection locked="0"/>
    </xf>
    <xf numFmtId="3" fontId="94" fillId="0" borderId="113" xfId="0" applyNumberFormat="1" applyFont="1" applyFill="1" applyBorder="1" applyAlignment="1" applyProtection="1">
      <alignment horizontal="right" vertical="center" wrapText="1" readingOrder="1"/>
      <protection locked="0"/>
    </xf>
    <xf numFmtId="49" fontId="45" fillId="0" borderId="115" xfId="0" applyNumberFormat="1" applyFont="1" applyFill="1" applyBorder="1" applyAlignment="1">
      <alignment horizontal="left" vertical="center" wrapText="1" shrinkToFit="1"/>
    </xf>
    <xf numFmtId="3" fontId="45" fillId="0" borderId="39" xfId="0" applyNumberFormat="1" applyFont="1" applyFill="1" applyBorder="1" applyAlignment="1">
      <alignment horizontal="right" vertical="center" wrapText="1" shrinkToFit="1"/>
    </xf>
    <xf numFmtId="3" fontId="45" fillId="0" borderId="38" xfId="0" applyNumberFormat="1" applyFont="1" applyFill="1" applyBorder="1" applyAlignment="1">
      <alignment horizontal="right" vertical="center" wrapText="1" shrinkToFit="1"/>
    </xf>
    <xf numFmtId="3" fontId="45" fillId="0" borderId="125" xfId="0" applyNumberFormat="1" applyFont="1" applyFill="1" applyBorder="1" applyAlignment="1">
      <alignment horizontal="right" vertical="center" wrapText="1" shrinkToFit="1"/>
    </xf>
    <xf numFmtId="3" fontId="45" fillId="0" borderId="107" xfId="0" applyNumberFormat="1" applyFont="1" applyFill="1" applyBorder="1" applyAlignment="1">
      <alignment horizontal="right" vertical="center" wrapText="1" shrinkToFit="1"/>
    </xf>
    <xf numFmtId="3" fontId="45" fillId="0" borderId="126" xfId="0" applyNumberFormat="1" applyFont="1" applyFill="1" applyBorder="1" applyAlignment="1">
      <alignment horizontal="right" vertical="center" wrapText="1" shrinkToFit="1"/>
    </xf>
    <xf numFmtId="0" fontId="76" fillId="8" borderId="135" xfId="0" applyFont="1" applyFill="1" applyBorder="1" applyAlignment="1">
      <alignment horizontal="center" vertical="center" wrapText="1" shrinkToFit="1"/>
    </xf>
    <xf numFmtId="0" fontId="76" fillId="0" borderId="31" xfId="0" applyFont="1" applyBorder="1" applyAlignment="1">
      <alignment horizontal="center"/>
    </xf>
    <xf numFmtId="3" fontId="76" fillId="0" borderId="41" xfId="0" applyNumberFormat="1" applyFont="1" applyBorder="1"/>
    <xf numFmtId="3" fontId="77" fillId="0" borderId="113" xfId="0" applyNumberFormat="1" applyFont="1" applyFill="1" applyBorder="1" applyAlignment="1">
      <alignment horizontal="center" vertical="center" wrapText="1" shrinkToFit="1"/>
    </xf>
    <xf numFmtId="49" fontId="77" fillId="0" borderId="43" xfId="0" applyNumberFormat="1" applyFont="1" applyFill="1" applyBorder="1" applyAlignment="1">
      <alignment vertical="center" wrapText="1" shrinkToFit="1"/>
    </xf>
    <xf numFmtId="3" fontId="77" fillId="0" borderId="43" xfId="0" applyNumberFormat="1" applyFont="1" applyFill="1" applyBorder="1" applyAlignment="1">
      <alignment horizontal="right" vertical="center" wrapText="1" shrinkToFit="1"/>
    </xf>
    <xf numFmtId="3" fontId="77" fillId="0" borderId="42" xfId="0" applyNumberFormat="1" applyFont="1" applyFill="1" applyBorder="1" applyAlignment="1">
      <alignment vertical="center" wrapText="1" shrinkToFit="1"/>
    </xf>
    <xf numFmtId="0" fontId="81" fillId="13" borderId="135" xfId="0" applyFont="1" applyFill="1" applyBorder="1" applyAlignment="1">
      <alignment horizontal="center" vertical="center" wrapText="1" shrinkToFit="1"/>
    </xf>
    <xf numFmtId="49" fontId="96" fillId="0" borderId="106" xfId="0" applyNumberFormat="1" applyFont="1" applyBorder="1" applyAlignment="1">
      <alignment horizontal="left" vertical="center" wrapText="1" shrinkToFit="1"/>
    </xf>
    <xf numFmtId="3" fontId="96" fillId="0" borderId="135" xfId="0" applyNumberFormat="1" applyFont="1" applyBorder="1" applyAlignment="1">
      <alignment horizontal="right" vertical="center" wrapText="1" shrinkToFit="1"/>
    </xf>
    <xf numFmtId="0" fontId="74" fillId="0" borderId="121" xfId="0" applyFont="1" applyBorder="1" applyAlignment="1">
      <alignment horizontal="right" vertical="center" wrapText="1" shrinkToFit="1"/>
    </xf>
    <xf numFmtId="3" fontId="74" fillId="0" borderId="122" xfId="0" applyNumberFormat="1" applyFont="1" applyBorder="1" applyAlignment="1">
      <alignment horizontal="right" vertical="center" wrapText="1" shrinkToFit="1"/>
    </xf>
    <xf numFmtId="3" fontId="76" fillId="9" borderId="76" xfId="0" applyNumberFormat="1" applyFont="1" applyFill="1" applyBorder="1" applyAlignment="1">
      <alignment horizontal="right"/>
    </xf>
    <xf numFmtId="3" fontId="78" fillId="0" borderId="0" xfId="0" applyNumberFormat="1" applyFont="1" applyFill="1" applyAlignment="1">
      <alignment horizontal="right" vertical="center" wrapText="1" shrinkToFit="1"/>
    </xf>
    <xf numFmtId="49" fontId="96" fillId="0" borderId="23" xfId="0" applyNumberFormat="1" applyFont="1" applyFill="1" applyBorder="1" applyAlignment="1">
      <alignment horizontal="left" vertical="center" wrapText="1" shrinkToFit="1"/>
    </xf>
    <xf numFmtId="3" fontId="96" fillId="0" borderId="39" xfId="0" applyNumberFormat="1" applyFont="1" applyFill="1" applyBorder="1" applyAlignment="1">
      <alignment horizontal="right" vertical="center" wrapText="1" shrinkToFit="1"/>
    </xf>
    <xf numFmtId="49" fontId="96" fillId="0" borderId="137" xfId="0" applyNumberFormat="1" applyFont="1" applyFill="1" applyBorder="1" applyAlignment="1">
      <alignment vertical="center" wrapText="1" shrinkToFit="1"/>
    </xf>
    <xf numFmtId="49" fontId="96" fillId="0" borderId="43" xfId="0" applyNumberFormat="1" applyFont="1" applyFill="1" applyBorder="1" applyAlignment="1">
      <alignment horizontal="left" vertical="center" wrapText="1" shrinkToFit="1"/>
    </xf>
    <xf numFmtId="3" fontId="96" fillId="0" borderId="0" xfId="0" applyNumberFormat="1" applyFont="1" applyFill="1" applyAlignment="1">
      <alignment horizontal="right" vertical="center" wrapText="1" shrinkToFit="1"/>
    </xf>
    <xf numFmtId="3" fontId="96" fillId="0" borderId="107" xfId="0" applyNumberFormat="1" applyFont="1" applyFill="1" applyBorder="1" applyAlignment="1">
      <alignment horizontal="right" vertical="center" wrapText="1" shrinkToFit="1"/>
    </xf>
    <xf numFmtId="3" fontId="96" fillId="0" borderId="42" xfId="0" applyNumberFormat="1" applyFont="1" applyFill="1" applyBorder="1" applyAlignment="1">
      <alignment horizontal="right" vertical="center" wrapText="1" shrinkToFit="1"/>
    </xf>
    <xf numFmtId="0" fontId="27" fillId="2" borderId="118" xfId="0" applyFont="1" applyFill="1" applyBorder="1" applyAlignment="1">
      <alignment horizontal="center" vertical="top" wrapText="1"/>
    </xf>
    <xf numFmtId="0" fontId="27" fillId="2" borderId="121" xfId="0" applyFont="1" applyFill="1" applyBorder="1" applyAlignment="1">
      <alignment horizontal="center" vertical="top" wrapText="1"/>
    </xf>
    <xf numFmtId="0" fontId="27" fillId="2" borderId="122" xfId="0" applyFont="1" applyFill="1" applyBorder="1" applyAlignment="1">
      <alignment horizontal="center" vertical="top" wrapText="1"/>
    </xf>
    <xf numFmtId="0" fontId="27" fillId="0" borderId="112" xfId="0" applyFont="1" applyBorder="1" applyAlignment="1">
      <alignment horizontal="center" vertical="top" wrapText="1"/>
    </xf>
    <xf numFmtId="0" fontId="27" fillId="0" borderId="113" xfId="0" applyFont="1" applyBorder="1" applyAlignment="1">
      <alignment horizontal="center" vertical="top" wrapText="1"/>
    </xf>
    <xf numFmtId="0" fontId="27" fillId="0" borderId="124" xfId="0" applyFont="1" applyBorder="1" applyAlignment="1">
      <alignment vertical="top" wrapText="1"/>
    </xf>
    <xf numFmtId="0" fontId="30" fillId="0" borderId="113" xfId="0" applyFont="1" applyBorder="1" applyAlignment="1">
      <alignment horizontal="center" vertical="top" wrapText="1"/>
    </xf>
    <xf numFmtId="0" fontId="30" fillId="3" borderId="124" xfId="0" applyFont="1" applyFill="1" applyBorder="1"/>
    <xf numFmtId="0" fontId="30" fillId="3" borderId="124" xfId="0" applyFont="1" applyFill="1" applyBorder="1" applyAlignment="1">
      <alignment vertical="top" wrapText="1"/>
    </xf>
    <xf numFmtId="0" fontId="30" fillId="3" borderId="124" xfId="0" applyFont="1" applyFill="1" applyBorder="1" applyAlignment="1">
      <alignment wrapText="1"/>
    </xf>
    <xf numFmtId="0" fontId="27" fillId="0" borderId="106" xfId="0" applyFont="1" applyBorder="1" applyAlignment="1">
      <alignment horizontal="center" vertical="top" wrapText="1"/>
    </xf>
    <xf numFmtId="0" fontId="30" fillId="0" borderId="107" xfId="0" applyFont="1" applyBorder="1" applyAlignment="1">
      <alignment horizontal="center" vertical="top" wrapText="1"/>
    </xf>
    <xf numFmtId="0" fontId="30" fillId="3" borderId="135" xfId="0" applyFont="1" applyFill="1" applyBorder="1"/>
    <xf numFmtId="3" fontId="63" fillId="0" borderId="20" xfId="0" applyNumberFormat="1" applyFont="1" applyBorder="1" applyAlignment="1">
      <alignment horizontal="right"/>
    </xf>
    <xf numFmtId="0" fontId="53" fillId="4" borderId="107" xfId="0" applyFont="1" applyFill="1" applyBorder="1" applyAlignment="1">
      <alignment horizontal="center" vertical="center" wrapText="1" shrinkToFit="1"/>
    </xf>
    <xf numFmtId="0" fontId="76" fillId="8" borderId="107" xfId="0" applyFont="1" applyFill="1" applyBorder="1" applyAlignment="1">
      <alignment horizontal="center" vertical="center" wrapText="1" shrinkToFit="1"/>
    </xf>
    <xf numFmtId="0" fontId="81" fillId="13" borderId="107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/>
    </xf>
    <xf numFmtId="49" fontId="45" fillId="3" borderId="31" xfId="0" applyNumberFormat="1" applyFont="1" applyFill="1" applyBorder="1" applyAlignment="1">
      <alignment vertical="center" wrapText="1" shrinkToFit="1"/>
    </xf>
    <xf numFmtId="3" fontId="45" fillId="3" borderId="20" xfId="0" applyNumberFormat="1" applyFont="1" applyFill="1" applyBorder="1" applyAlignment="1">
      <alignment vertical="center" wrapText="1" shrinkToFit="1"/>
    </xf>
    <xf numFmtId="49" fontId="45" fillId="3" borderId="110" xfId="0" applyNumberFormat="1" applyFont="1" applyFill="1" applyBorder="1" applyAlignment="1">
      <alignment vertical="center" wrapText="1" shrinkToFit="1"/>
    </xf>
    <xf numFmtId="0" fontId="90" fillId="2" borderId="0" xfId="0" applyFont="1" applyFill="1" applyBorder="1" applyAlignment="1">
      <alignment horizontal="center" wrapText="1"/>
    </xf>
    <xf numFmtId="0" fontId="40" fillId="2" borderId="138" xfId="0" applyFont="1" applyFill="1" applyBorder="1" applyAlignment="1">
      <alignment horizontal="center" wrapText="1"/>
    </xf>
    <xf numFmtId="0" fontId="40" fillId="2" borderId="139" xfId="0" applyFont="1" applyFill="1" applyBorder="1" applyAlignment="1">
      <alignment horizontal="center" wrapText="1"/>
    </xf>
    <xf numFmtId="0" fontId="40" fillId="2" borderId="140" xfId="0" applyFont="1" applyFill="1" applyBorder="1" applyAlignment="1">
      <alignment horizontal="center" wrapText="1"/>
    </xf>
    <xf numFmtId="3" fontId="29" fillId="2" borderId="118" xfId="0" applyNumberFormat="1" applyFont="1" applyFill="1" applyBorder="1" applyAlignment="1">
      <alignment horizontal="right" wrapText="1"/>
    </xf>
    <xf numFmtId="3" fontId="29" fillId="2" borderId="121" xfId="0" applyNumberFormat="1" applyFont="1" applyFill="1" applyBorder="1" applyAlignment="1">
      <alignment horizontal="right" wrapText="1"/>
    </xf>
    <xf numFmtId="3" fontId="41" fillId="2" borderId="106" xfId="0" applyNumberFormat="1" applyFont="1" applyFill="1" applyBorder="1" applyAlignment="1">
      <alignment horizontal="right" wrapText="1"/>
    </xf>
    <xf numFmtId="3" fontId="41" fillId="2" borderId="107" xfId="0" applyNumberFormat="1" applyFont="1" applyFill="1" applyBorder="1" applyAlignment="1">
      <alignment horizontal="right" wrapText="1"/>
    </xf>
    <xf numFmtId="3" fontId="43" fillId="2" borderId="134" xfId="0" applyNumberFormat="1" applyFont="1" applyFill="1" applyBorder="1" applyAlignment="1">
      <alignment horizontal="right" wrapText="1"/>
    </xf>
    <xf numFmtId="3" fontId="24" fillId="2" borderId="141" xfId="0" applyNumberFormat="1" applyFont="1" applyFill="1" applyBorder="1" applyAlignment="1">
      <alignment horizontal="right" wrapText="1"/>
    </xf>
    <xf numFmtId="3" fontId="52" fillId="2" borderId="134" xfId="0" applyNumberFormat="1" applyFont="1" applyFill="1" applyBorder="1" applyAlignment="1">
      <alignment horizontal="right" wrapText="1"/>
    </xf>
    <xf numFmtId="3" fontId="52" fillId="2" borderId="141" xfId="0" applyNumberFormat="1" applyFont="1" applyFill="1" applyBorder="1" applyAlignment="1">
      <alignment horizontal="right" wrapText="1"/>
    </xf>
    <xf numFmtId="3" fontId="41" fillId="2" borderId="141" xfId="0" applyNumberFormat="1" applyFont="1" applyFill="1" applyBorder="1" applyAlignment="1">
      <alignment horizontal="right" wrapText="1"/>
    </xf>
    <xf numFmtId="3" fontId="59" fillId="0" borderId="23" xfId="2" applyNumberFormat="1" applyFont="1" applyBorder="1" applyAlignment="1">
      <alignment horizontal="right" wrapText="1"/>
    </xf>
    <xf numFmtId="0" fontId="45" fillId="3" borderId="59" xfId="0" applyFont="1" applyFill="1" applyBorder="1" applyAlignment="1">
      <alignment horizontal="center" vertical="top" wrapText="1"/>
    </xf>
    <xf numFmtId="1" fontId="85" fillId="0" borderId="23" xfId="0" applyNumberFormat="1" applyFont="1" applyBorder="1" applyAlignment="1">
      <alignment horizontal="center" vertical="center" wrapText="1" shrinkToFit="1"/>
    </xf>
    <xf numFmtId="3" fontId="87" fillId="15" borderId="49" xfId="0" applyNumberFormat="1" applyFont="1" applyFill="1" applyBorder="1" applyAlignment="1">
      <alignment horizontal="center" vertical="center" wrapText="1" shrinkToFit="1"/>
    </xf>
    <xf numFmtId="3" fontId="88" fillId="4" borderId="38" xfId="0" applyNumberFormat="1" applyFont="1" applyFill="1" applyBorder="1" applyAlignment="1">
      <alignment horizontal="center" vertical="center"/>
    </xf>
    <xf numFmtId="3" fontId="96" fillId="0" borderId="38" xfId="0" applyNumberFormat="1" applyFont="1" applyBorder="1" applyAlignment="1">
      <alignment horizontal="right" vertical="center" wrapText="1" shrinkToFit="1"/>
    </xf>
    <xf numFmtId="3" fontId="98" fillId="17" borderId="71" xfId="0" applyNumberFormat="1" applyFont="1" applyFill="1" applyBorder="1" applyAlignment="1">
      <alignment horizontal="center" vertical="center" wrapText="1" shrinkToFit="1"/>
    </xf>
    <xf numFmtId="49" fontId="74" fillId="0" borderId="23" xfId="0" applyNumberFormat="1" applyFont="1" applyFill="1" applyBorder="1" applyAlignment="1">
      <alignment horizontal="left" vertical="center" wrapText="1" shrinkToFit="1"/>
    </xf>
    <xf numFmtId="3" fontId="83" fillId="0" borderId="0" xfId="0" applyNumberFormat="1" applyFont="1" applyFill="1"/>
    <xf numFmtId="0" fontId="30" fillId="3" borderId="108" xfId="0" applyFont="1" applyFill="1" applyBorder="1"/>
    <xf numFmtId="0" fontId="30" fillId="0" borderId="112" xfId="0" applyFont="1" applyBorder="1" applyAlignment="1">
      <alignment horizontal="center"/>
    </xf>
    <xf numFmtId="3" fontId="45" fillId="0" borderId="113" xfId="0" applyNumberFormat="1" applyFont="1" applyBorder="1" applyAlignment="1">
      <alignment horizontal="right"/>
    </xf>
    <xf numFmtId="3" fontId="45" fillId="0" borderId="113" xfId="1" applyNumberFormat="1" applyFont="1" applyBorder="1" applyAlignment="1">
      <alignment horizontal="right" wrapText="1"/>
    </xf>
    <xf numFmtId="3" fontId="49" fillId="0" borderId="113" xfId="1" applyNumberFormat="1" applyFont="1" applyBorder="1" applyAlignment="1">
      <alignment horizontal="right"/>
    </xf>
    <xf numFmtId="3" fontId="49" fillId="0" borderId="108" xfId="1" applyNumberFormat="1" applyFont="1" applyBorder="1" applyAlignment="1">
      <alignment horizontal="right"/>
    </xf>
    <xf numFmtId="3" fontId="49" fillId="0" borderId="112" xfId="1" applyNumberFormat="1" applyFont="1" applyBorder="1" applyAlignment="1">
      <alignment horizontal="right"/>
    </xf>
    <xf numFmtId="3" fontId="49" fillId="0" borderId="124" xfId="1" applyNumberFormat="1" applyFont="1" applyBorder="1" applyAlignment="1">
      <alignment horizontal="right"/>
    </xf>
    <xf numFmtId="0" fontId="30" fillId="0" borderId="129" xfId="0" applyFont="1" applyBorder="1" applyAlignment="1">
      <alignment horizontal="center" vertical="top" wrapText="1"/>
    </xf>
    <xf numFmtId="3" fontId="45" fillId="0" borderId="110" xfId="0" applyNumberFormat="1" applyFont="1" applyBorder="1" applyAlignment="1">
      <alignment horizontal="right" wrapText="1"/>
    </xf>
    <xf numFmtId="3" fontId="45" fillId="0" borderId="123" xfId="1" applyNumberFormat="1" applyFont="1" applyBorder="1" applyAlignment="1">
      <alignment horizontal="right" wrapText="1"/>
    </xf>
    <xf numFmtId="0" fontId="16" fillId="0" borderId="31" xfId="0" applyFont="1" applyBorder="1" applyAlignment="1">
      <alignment wrapText="1"/>
    </xf>
    <xf numFmtId="3" fontId="16" fillId="0" borderId="20" xfId="0" applyNumberFormat="1" applyFont="1" applyBorder="1" applyAlignment="1">
      <alignment horizontal="right"/>
    </xf>
    <xf numFmtId="0" fontId="14" fillId="0" borderId="92" xfId="0" applyFont="1" applyBorder="1" applyAlignment="1">
      <alignment horizontal="center"/>
    </xf>
    <xf numFmtId="3" fontId="14" fillId="0" borderId="47" xfId="0" applyNumberFormat="1" applyFont="1" applyBorder="1" applyAlignment="1">
      <alignment horizontal="center"/>
    </xf>
    <xf numFmtId="0" fontId="16" fillId="0" borderId="128" xfId="0" applyFont="1" applyBorder="1" applyAlignment="1">
      <alignment horizontal="left"/>
    </xf>
    <xf numFmtId="3" fontId="16" fillId="0" borderId="105" xfId="0" applyNumberFormat="1" applyFont="1" applyBorder="1" applyAlignment="1">
      <alignment horizontal="right"/>
    </xf>
    <xf numFmtId="0" fontId="16" fillId="0" borderId="129" xfId="0" applyFont="1" applyBorder="1" applyAlignment="1">
      <alignment wrapText="1"/>
    </xf>
    <xf numFmtId="3" fontId="14" fillId="0" borderId="141" xfId="1" applyNumberFormat="1" applyFont="1" applyBorder="1" applyAlignment="1">
      <alignment horizontal="right"/>
    </xf>
    <xf numFmtId="3" fontId="16" fillId="3" borderId="110" xfId="0" applyNumberFormat="1" applyFont="1" applyFill="1" applyBorder="1" applyAlignment="1">
      <alignment horizontal="right"/>
    </xf>
    <xf numFmtId="3" fontId="16" fillId="3" borderId="116" xfId="0" applyNumberFormat="1" applyFont="1" applyFill="1" applyBorder="1" applyAlignment="1">
      <alignment horizontal="right"/>
    </xf>
    <xf numFmtId="3" fontId="16" fillId="3" borderId="4" xfId="0" applyNumberFormat="1" applyFont="1" applyFill="1" applyBorder="1" applyAlignment="1">
      <alignment horizontal="right"/>
    </xf>
    <xf numFmtId="0" fontId="16" fillId="3" borderId="85" xfId="0" applyFont="1" applyFill="1" applyBorder="1"/>
    <xf numFmtId="3" fontId="16" fillId="3" borderId="54" xfId="1" applyNumberFormat="1" applyFont="1" applyFill="1" applyBorder="1" applyAlignment="1">
      <alignment horizontal="right"/>
    </xf>
    <xf numFmtId="3" fontId="85" fillId="0" borderId="35" xfId="0" applyNumberFormat="1" applyFont="1" applyBorder="1" applyAlignment="1">
      <alignment horizontal="center" vertical="center" wrapText="1" shrinkToFit="1"/>
    </xf>
    <xf numFmtId="3" fontId="65" fillId="16" borderId="71" xfId="0" applyNumberFormat="1" applyFont="1" applyFill="1" applyBorder="1" applyAlignment="1">
      <alignment horizontal="center"/>
    </xf>
    <xf numFmtId="3" fontId="65" fillId="16" borderId="94" xfId="0" applyNumberFormat="1" applyFont="1" applyFill="1" applyBorder="1" applyAlignment="1">
      <alignment horizontal="center"/>
    </xf>
    <xf numFmtId="3" fontId="65" fillId="16" borderId="108" xfId="0" applyNumberFormat="1" applyFont="1" applyFill="1" applyBorder="1" applyAlignment="1">
      <alignment horizontal="center"/>
    </xf>
    <xf numFmtId="3" fontId="65" fillId="16" borderId="98" xfId="0" applyNumberFormat="1" applyFont="1" applyFill="1" applyBorder="1" applyAlignment="1">
      <alignment horizontal="center"/>
    </xf>
    <xf numFmtId="3" fontId="44" fillId="5" borderId="68" xfId="0" applyNumberFormat="1" applyFont="1" applyFill="1" applyBorder="1" applyAlignment="1">
      <alignment horizontal="center"/>
    </xf>
    <xf numFmtId="3" fontId="85" fillId="0" borderId="105" xfId="0" applyNumberFormat="1" applyFont="1" applyBorder="1" applyAlignment="1">
      <alignment vertical="center" wrapText="1" shrinkToFit="1"/>
    </xf>
    <xf numFmtId="3" fontId="65" fillId="16" borderId="141" xfId="0" applyNumberFormat="1" applyFont="1" applyFill="1" applyBorder="1"/>
    <xf numFmtId="3" fontId="65" fillId="16" borderId="141" xfId="0" applyNumberFormat="1" applyFont="1" applyFill="1" applyBorder="1" applyAlignment="1">
      <alignment vertical="center" wrapText="1" shrinkToFit="1"/>
    </xf>
    <xf numFmtId="3" fontId="65" fillId="16" borderId="142" xfId="0" applyNumberFormat="1" applyFont="1" applyFill="1" applyBorder="1" applyAlignment="1">
      <alignment vertical="center" wrapText="1" shrinkToFit="1"/>
    </xf>
    <xf numFmtId="3" fontId="65" fillId="16" borderId="142" xfId="0" applyNumberFormat="1" applyFont="1" applyFill="1" applyBorder="1" applyAlignment="1">
      <alignment vertical="center"/>
    </xf>
    <xf numFmtId="3" fontId="44" fillId="5" borderId="141" xfId="0" applyNumberFormat="1" applyFont="1" applyFill="1" applyBorder="1"/>
    <xf numFmtId="49" fontId="65" fillId="14" borderId="134" xfId="0" applyNumberFormat="1" applyFont="1" applyFill="1" applyBorder="1" applyAlignment="1">
      <alignment horizontal="center" vertical="center" wrapText="1" shrinkToFit="1"/>
    </xf>
    <xf numFmtId="49" fontId="87" fillId="14" borderId="134" xfId="0" applyNumberFormat="1" applyFont="1" applyFill="1" applyBorder="1" applyAlignment="1">
      <alignment horizontal="center" vertical="center" wrapText="1" shrinkToFit="1"/>
    </xf>
    <xf numFmtId="0" fontId="59" fillId="4" borderId="21" xfId="0" applyFont="1" applyFill="1" applyBorder="1" applyAlignment="1">
      <alignment horizontal="center" vertical="center"/>
    </xf>
    <xf numFmtId="0" fontId="53" fillId="4" borderId="106" xfId="0" applyFont="1" applyFill="1" applyBorder="1" applyAlignment="1">
      <alignment horizontal="center" vertical="center" wrapText="1" shrinkToFit="1"/>
    </xf>
    <xf numFmtId="0" fontId="53" fillId="4" borderId="107" xfId="0" applyFont="1" applyFill="1" applyBorder="1" applyAlignment="1">
      <alignment horizontal="center" vertical="center" wrapText="1" shrinkToFit="1"/>
    </xf>
    <xf numFmtId="0" fontId="72" fillId="0" borderId="0" xfId="0" applyFont="1" applyAlignment="1">
      <alignment horizontal="center"/>
    </xf>
    <xf numFmtId="0" fontId="72" fillId="14" borderId="105" xfId="0" applyFont="1" applyFill="1" applyBorder="1" applyAlignment="1">
      <alignment horizontal="center"/>
    </xf>
    <xf numFmtId="3" fontId="53" fillId="4" borderId="108" xfId="0" applyNumberFormat="1" applyFont="1" applyFill="1" applyBorder="1" applyAlignment="1">
      <alignment horizontal="center" vertical="center" wrapText="1" shrinkToFit="1"/>
    </xf>
    <xf numFmtId="3" fontId="53" fillId="4" borderId="109" xfId="0" applyNumberFormat="1" applyFont="1" applyFill="1" applyBorder="1" applyAlignment="1">
      <alignment horizontal="center" vertical="center" wrapText="1" shrinkToFit="1"/>
    </xf>
    <xf numFmtId="0" fontId="0" fillId="0" borderId="109" xfId="0" applyBorder="1" applyAlignment="1">
      <alignment horizontal="center"/>
    </xf>
    <xf numFmtId="49" fontId="65" fillId="16" borderId="134" xfId="0" applyNumberFormat="1" applyFont="1" applyFill="1" applyBorder="1" applyAlignment="1">
      <alignment horizontal="center" vertical="center" wrapText="1" shrinkToFit="1"/>
    </xf>
    <xf numFmtId="0" fontId="65" fillId="16" borderId="134" xfId="0" applyFont="1" applyFill="1" applyBorder="1" applyAlignment="1">
      <alignment horizontal="center"/>
    </xf>
    <xf numFmtId="49" fontId="65" fillId="16" borderId="134" xfId="0" applyNumberFormat="1" applyFont="1" applyFill="1" applyBorder="1" applyAlignment="1">
      <alignment horizontal="left" vertical="center" wrapText="1" shrinkToFit="1"/>
    </xf>
    <xf numFmtId="0" fontId="59" fillId="5" borderId="136" xfId="0" applyFont="1" applyFill="1" applyBorder="1" applyAlignment="1">
      <alignment horizontal="left"/>
    </xf>
    <xf numFmtId="0" fontId="89" fillId="14" borderId="47" xfId="0" applyFont="1" applyFill="1" applyBorder="1" applyAlignment="1">
      <alignment horizontal="center"/>
    </xf>
    <xf numFmtId="0" fontId="53" fillId="4" borderId="134" xfId="0" applyFont="1" applyFill="1" applyBorder="1" applyAlignment="1">
      <alignment horizontal="center" vertical="center" wrapText="1" shrinkToFit="1"/>
    </xf>
    <xf numFmtId="0" fontId="53" fillId="4" borderId="49" xfId="0" applyFont="1" applyFill="1" applyBorder="1" applyAlignment="1">
      <alignment horizontal="center" vertical="center" wrapText="1" shrinkToFit="1"/>
    </xf>
    <xf numFmtId="0" fontId="53" fillId="4" borderId="94" xfId="0" applyFont="1" applyFill="1" applyBorder="1" applyAlignment="1">
      <alignment horizontal="center" vertical="center" wrapText="1" shrinkToFit="1"/>
    </xf>
    <xf numFmtId="0" fontId="53" fillId="4" borderId="95" xfId="0" applyFont="1" applyFill="1" applyBorder="1" applyAlignment="1">
      <alignment horizontal="center" vertical="center" wrapText="1" shrinkToFit="1"/>
    </xf>
    <xf numFmtId="0" fontId="0" fillId="0" borderId="95" xfId="0" applyBorder="1" applyAlignment="1">
      <alignment horizontal="center"/>
    </xf>
    <xf numFmtId="0" fontId="0" fillId="0" borderId="96" xfId="0" applyBorder="1" applyAlignment="1">
      <alignment horizontal="center"/>
    </xf>
    <xf numFmtId="0" fontId="47" fillId="4" borderId="136" xfId="0" applyFont="1" applyFill="1" applyBorder="1" applyAlignment="1">
      <alignment horizontal="center" vertical="center"/>
    </xf>
    <xf numFmtId="0" fontId="53" fillId="8" borderId="112" xfId="0" applyFont="1" applyFill="1" applyBorder="1" applyAlignment="1">
      <alignment horizontal="center" vertical="center" wrapText="1" shrinkToFit="1"/>
    </xf>
    <xf numFmtId="0" fontId="53" fillId="8" borderId="106" xfId="0" applyFont="1" applyFill="1" applyBorder="1" applyAlignment="1">
      <alignment horizontal="center" vertical="center" wrapText="1" shrinkToFit="1"/>
    </xf>
    <xf numFmtId="0" fontId="53" fillId="8" borderId="113" xfId="0" applyFont="1" applyFill="1" applyBorder="1" applyAlignment="1">
      <alignment horizontal="center" vertical="center" wrapText="1" shrinkToFit="1"/>
    </xf>
    <xf numFmtId="0" fontId="53" fillId="8" borderId="107" xfId="0" applyFont="1" applyFill="1" applyBorder="1" applyAlignment="1">
      <alignment horizontal="center" vertical="center" wrapText="1" shrinkToFit="1"/>
    </xf>
    <xf numFmtId="0" fontId="72" fillId="7" borderId="118" xfId="0" applyFont="1" applyFill="1" applyBorder="1" applyAlignment="1">
      <alignment horizontal="center"/>
    </xf>
    <xf numFmtId="0" fontId="72" fillId="7" borderId="121" xfId="0" applyFont="1" applyFill="1" applyBorder="1" applyAlignment="1">
      <alignment horizontal="center"/>
    </xf>
    <xf numFmtId="0" fontId="72" fillId="7" borderId="122" xfId="0" applyFont="1" applyFill="1" applyBorder="1" applyAlignment="1">
      <alignment horizontal="center"/>
    </xf>
    <xf numFmtId="0" fontId="53" fillId="8" borderId="108" xfId="0" applyFont="1" applyFill="1" applyBorder="1" applyAlignment="1">
      <alignment horizontal="center" vertical="center" wrapText="1" shrinkToFit="1"/>
    </xf>
    <xf numFmtId="0" fontId="53" fillId="8" borderId="109" xfId="0" applyFont="1" applyFill="1" applyBorder="1" applyAlignment="1">
      <alignment horizontal="center" vertical="center" wrapText="1" shrinkToFit="1"/>
    </xf>
    <xf numFmtId="0" fontId="0" fillId="0" borderId="109" xfId="0" applyBorder="1" applyAlignment="1">
      <alignment horizontal="center" vertical="center"/>
    </xf>
    <xf numFmtId="0" fontId="0" fillId="0" borderId="123" xfId="0" applyBorder="1" applyAlignment="1">
      <alignment horizontal="center" vertical="center"/>
    </xf>
    <xf numFmtId="49" fontId="45" fillId="0" borderId="114" xfId="0" applyNumberFormat="1" applyFont="1" applyFill="1" applyBorder="1" applyAlignment="1">
      <alignment horizontal="left" vertical="center" wrapText="1" shrinkToFit="1"/>
    </xf>
    <xf numFmtId="0" fontId="0" fillId="0" borderId="137" xfId="0" applyFill="1" applyBorder="1" applyAlignment="1">
      <alignment horizontal="left" vertical="center" wrapText="1" shrinkToFit="1"/>
    </xf>
    <xf numFmtId="0" fontId="59" fillId="9" borderId="134" xfId="0" applyFont="1" applyFill="1" applyBorder="1" applyAlignment="1">
      <alignment horizontal="center"/>
    </xf>
    <xf numFmtId="0" fontId="59" fillId="9" borderId="49" xfId="0" applyFont="1" applyFill="1" applyBorder="1" applyAlignment="1">
      <alignment horizontal="center"/>
    </xf>
    <xf numFmtId="0" fontId="59" fillId="9" borderId="66" xfId="0" applyFont="1" applyFill="1" applyBorder="1" applyAlignment="1">
      <alignment horizontal="center"/>
    </xf>
    <xf numFmtId="0" fontId="59" fillId="9" borderId="67" xfId="0" applyFont="1" applyFill="1" applyBorder="1" applyAlignment="1">
      <alignment horizontal="center"/>
    </xf>
    <xf numFmtId="49" fontId="65" fillId="17" borderId="134" xfId="0" applyNumberFormat="1" applyFont="1" applyFill="1" applyBorder="1" applyAlignment="1">
      <alignment horizontal="center" vertical="center" wrapText="1" shrinkToFit="1"/>
    </xf>
    <xf numFmtId="49" fontId="65" fillId="17" borderId="49" xfId="0" applyNumberFormat="1" applyFont="1" applyFill="1" applyBorder="1" applyAlignment="1">
      <alignment horizontal="center" vertical="center" wrapText="1" shrinkToFit="1"/>
    </xf>
    <xf numFmtId="49" fontId="65" fillId="17" borderId="66" xfId="0" applyNumberFormat="1" applyFont="1" applyFill="1" applyBorder="1" applyAlignment="1">
      <alignment horizontal="center" vertical="center" wrapText="1" shrinkToFit="1"/>
    </xf>
    <xf numFmtId="49" fontId="59" fillId="19" borderId="134" xfId="0" applyNumberFormat="1" applyFont="1" applyFill="1" applyBorder="1" applyAlignment="1">
      <alignment horizontal="center" vertical="center" wrapText="1" shrinkToFit="1"/>
    </xf>
    <xf numFmtId="49" fontId="59" fillId="19" borderId="49" xfId="0" applyNumberFormat="1" applyFont="1" applyFill="1" applyBorder="1" applyAlignment="1">
      <alignment horizontal="center" vertical="center" wrapText="1" shrinkToFit="1"/>
    </xf>
    <xf numFmtId="0" fontId="72" fillId="17" borderId="66" xfId="0" applyFont="1" applyFill="1" applyBorder="1" applyAlignment="1">
      <alignment horizontal="center"/>
    </xf>
    <xf numFmtId="0" fontId="72" fillId="17" borderId="67" xfId="0" applyFont="1" applyFill="1" applyBorder="1" applyAlignment="1">
      <alignment horizontal="center"/>
    </xf>
    <xf numFmtId="0" fontId="72" fillId="17" borderId="80" xfId="0" applyFont="1" applyFill="1" applyBorder="1" applyAlignment="1">
      <alignment horizontal="center"/>
    </xf>
    <xf numFmtId="0" fontId="53" fillId="13" borderId="118" xfId="0" applyFont="1" applyFill="1" applyBorder="1" applyAlignment="1">
      <alignment horizontal="center" vertical="center" wrapText="1" shrinkToFit="1"/>
    </xf>
    <xf numFmtId="0" fontId="53" fillId="13" borderId="106" xfId="0" applyFont="1" applyFill="1" applyBorder="1" applyAlignment="1">
      <alignment horizontal="center" vertical="center" wrapText="1" shrinkToFit="1"/>
    </xf>
    <xf numFmtId="0" fontId="53" fillId="13" borderId="121" xfId="0" applyFont="1" applyFill="1" applyBorder="1" applyAlignment="1">
      <alignment horizontal="center" vertical="center" wrapText="1" shrinkToFit="1"/>
    </xf>
    <xf numFmtId="0" fontId="53" fillId="13" borderId="107" xfId="0" applyFont="1" applyFill="1" applyBorder="1" applyAlignment="1">
      <alignment horizontal="center" vertical="center" wrapText="1" shrinkToFit="1"/>
    </xf>
    <xf numFmtId="0" fontId="53" fillId="13" borderId="120" xfId="0" applyFont="1" applyFill="1" applyBorder="1" applyAlignment="1">
      <alignment horizontal="center" vertical="center" wrapText="1" shrinkToFit="1"/>
    </xf>
    <xf numFmtId="0" fontId="53" fillId="13" borderId="72" xfId="0" applyFont="1" applyFill="1" applyBorder="1" applyAlignment="1">
      <alignment horizontal="center" vertical="center" wrapText="1" shrinkToFit="1"/>
    </xf>
    <xf numFmtId="0" fontId="0" fillId="0" borderId="72" xfId="0" applyBorder="1" applyAlignment="1">
      <alignment horizontal="center" vertical="center"/>
    </xf>
    <xf numFmtId="0" fontId="0" fillId="0" borderId="119" xfId="0" applyBorder="1" applyAlignment="1">
      <alignment horizontal="center" vertical="center"/>
    </xf>
    <xf numFmtId="0" fontId="76" fillId="9" borderId="134" xfId="0" applyFont="1" applyFill="1" applyBorder="1" applyAlignment="1">
      <alignment horizontal="center"/>
    </xf>
    <xf numFmtId="0" fontId="76" fillId="9" borderId="49" xfId="0" applyFont="1" applyFill="1" applyBorder="1" applyAlignment="1">
      <alignment horizontal="center"/>
    </xf>
    <xf numFmtId="0" fontId="76" fillId="8" borderId="112" xfId="0" applyFont="1" applyFill="1" applyBorder="1" applyAlignment="1">
      <alignment horizontal="center" vertical="center" wrapText="1" shrinkToFit="1"/>
    </xf>
    <xf numFmtId="0" fontId="76" fillId="8" borderId="106" xfId="0" applyFont="1" applyFill="1" applyBorder="1" applyAlignment="1">
      <alignment horizontal="center" vertical="center" wrapText="1" shrinkToFit="1"/>
    </xf>
    <xf numFmtId="0" fontId="76" fillId="8" borderId="113" xfId="0" applyFont="1" applyFill="1" applyBorder="1" applyAlignment="1">
      <alignment horizontal="center" vertical="center" wrapText="1" shrinkToFit="1"/>
    </xf>
    <xf numFmtId="0" fontId="76" fillId="8" borderId="107" xfId="0" applyFont="1" applyFill="1" applyBorder="1" applyAlignment="1">
      <alignment horizontal="center" vertical="center" wrapText="1" shrinkToFit="1"/>
    </xf>
    <xf numFmtId="0" fontId="80" fillId="0" borderId="0" xfId="0" applyFont="1" applyAlignment="1">
      <alignment horizontal="center"/>
    </xf>
    <xf numFmtId="0" fontId="81" fillId="11" borderId="68" xfId="0" applyFont="1" applyFill="1" applyBorder="1" applyAlignment="1">
      <alignment horizontal="center"/>
    </xf>
    <xf numFmtId="0" fontId="81" fillId="11" borderId="69" xfId="0" applyFont="1" applyFill="1" applyBorder="1" applyAlignment="1">
      <alignment horizontal="center"/>
    </xf>
    <xf numFmtId="0" fontId="81" fillId="11" borderId="70" xfId="0" applyFont="1" applyFill="1" applyBorder="1" applyAlignment="1">
      <alignment horizontal="center"/>
    </xf>
    <xf numFmtId="0" fontId="76" fillId="7" borderId="118" xfId="0" applyFont="1" applyFill="1" applyBorder="1" applyAlignment="1">
      <alignment horizontal="center"/>
    </xf>
    <xf numFmtId="0" fontId="76" fillId="7" borderId="121" xfId="0" applyFont="1" applyFill="1" applyBorder="1" applyAlignment="1">
      <alignment horizontal="center"/>
    </xf>
    <xf numFmtId="0" fontId="76" fillId="7" borderId="122" xfId="0" applyFont="1" applyFill="1" applyBorder="1" applyAlignment="1">
      <alignment horizontal="center"/>
    </xf>
    <xf numFmtId="3" fontId="76" fillId="8" borderId="108" xfId="0" applyNumberFormat="1" applyFont="1" applyFill="1" applyBorder="1" applyAlignment="1">
      <alignment horizontal="center" vertical="center" wrapText="1" shrinkToFit="1"/>
    </xf>
    <xf numFmtId="3" fontId="76" fillId="8" borderId="109" xfId="0" applyNumberFormat="1" applyFont="1" applyFill="1" applyBorder="1" applyAlignment="1">
      <alignment horizontal="center" vertical="center" wrapText="1" shrinkToFit="1"/>
    </xf>
    <xf numFmtId="49" fontId="74" fillId="0" borderId="114" xfId="0" applyNumberFormat="1" applyFont="1" applyFill="1" applyBorder="1" applyAlignment="1">
      <alignment horizontal="left" vertical="center" wrapText="1" shrinkToFit="1"/>
    </xf>
    <xf numFmtId="0" fontId="74" fillId="0" borderId="137" xfId="0" applyFont="1" applyFill="1" applyBorder="1" applyAlignment="1">
      <alignment horizontal="left" vertical="center" wrapText="1" shrinkToFit="1"/>
    </xf>
    <xf numFmtId="49" fontId="98" fillId="17" borderId="134" xfId="0" applyNumberFormat="1" applyFont="1" applyFill="1" applyBorder="1" applyAlignment="1">
      <alignment horizontal="center" vertical="center" wrapText="1" shrinkToFit="1"/>
    </xf>
    <xf numFmtId="49" fontId="98" fillId="17" borderId="49" xfId="0" applyNumberFormat="1" applyFont="1" applyFill="1" applyBorder="1" applyAlignment="1">
      <alignment horizontal="center" vertical="center" wrapText="1" shrinkToFit="1"/>
    </xf>
    <xf numFmtId="49" fontId="98" fillId="17" borderId="66" xfId="0" applyNumberFormat="1" applyFont="1" applyFill="1" applyBorder="1" applyAlignment="1">
      <alignment horizontal="center" vertical="center" wrapText="1" shrinkToFit="1"/>
    </xf>
    <xf numFmtId="49" fontId="81" fillId="19" borderId="134" xfId="0" applyNumberFormat="1" applyFont="1" applyFill="1" applyBorder="1" applyAlignment="1">
      <alignment horizontal="center" vertical="center" wrapText="1" shrinkToFit="1"/>
    </xf>
    <xf numFmtId="49" fontId="81" fillId="19" borderId="49" xfId="0" applyNumberFormat="1" applyFont="1" applyFill="1" applyBorder="1" applyAlignment="1">
      <alignment horizontal="center" vertical="center" wrapText="1" shrinkToFit="1"/>
    </xf>
    <xf numFmtId="0" fontId="81" fillId="13" borderId="118" xfId="0" applyFont="1" applyFill="1" applyBorder="1" applyAlignment="1">
      <alignment horizontal="center" vertical="center" wrapText="1" shrinkToFit="1"/>
    </xf>
    <xf numFmtId="0" fontId="81" fillId="13" borderId="106" xfId="0" applyFont="1" applyFill="1" applyBorder="1" applyAlignment="1">
      <alignment horizontal="center" vertical="center" wrapText="1" shrinkToFit="1"/>
    </xf>
    <xf numFmtId="0" fontId="81" fillId="13" borderId="121" xfId="0" applyFont="1" applyFill="1" applyBorder="1" applyAlignment="1">
      <alignment horizontal="center" vertical="center" wrapText="1" shrinkToFit="1"/>
    </xf>
    <xf numFmtId="0" fontId="81" fillId="13" borderId="107" xfId="0" applyFont="1" applyFill="1" applyBorder="1" applyAlignment="1">
      <alignment horizontal="center" vertical="center" wrapText="1" shrinkToFit="1"/>
    </xf>
    <xf numFmtId="0" fontId="81" fillId="17" borderId="66" xfId="0" applyFont="1" applyFill="1" applyBorder="1" applyAlignment="1">
      <alignment horizontal="center"/>
    </xf>
    <xf numFmtId="0" fontId="81" fillId="17" borderId="67" xfId="0" applyFont="1" applyFill="1" applyBorder="1" applyAlignment="1">
      <alignment horizontal="center"/>
    </xf>
    <xf numFmtId="0" fontId="81" fillId="17" borderId="80" xfId="0" applyFont="1" applyFill="1" applyBorder="1" applyAlignment="1">
      <alignment horizontal="center"/>
    </xf>
    <xf numFmtId="0" fontId="81" fillId="13" borderId="120" xfId="0" applyFont="1" applyFill="1" applyBorder="1" applyAlignment="1">
      <alignment horizontal="center" vertical="center" wrapText="1" shrinkToFit="1"/>
    </xf>
    <xf numFmtId="0" fontId="81" fillId="13" borderId="72" xfId="0" applyFont="1" applyFill="1" applyBorder="1" applyAlignment="1">
      <alignment horizontal="center" vertical="center" wrapText="1" shrinkToFit="1"/>
    </xf>
    <xf numFmtId="0" fontId="76" fillId="8" borderId="108" xfId="0" applyFont="1" applyFill="1" applyBorder="1" applyAlignment="1">
      <alignment horizontal="center" vertical="center" wrapText="1" shrinkToFit="1"/>
    </xf>
    <xf numFmtId="0" fontId="76" fillId="8" borderId="109" xfId="0" applyFont="1" applyFill="1" applyBorder="1" applyAlignment="1">
      <alignment horizontal="center" vertical="center" wrapText="1" shrinkToFit="1"/>
    </xf>
    <xf numFmtId="0" fontId="81" fillId="11" borderId="0" xfId="0" applyFont="1" applyFill="1" applyAlignment="1">
      <alignment horizontal="center"/>
    </xf>
    <xf numFmtId="0" fontId="25" fillId="3" borderId="0" xfId="0" applyFont="1" applyFill="1" applyAlignment="1">
      <alignment horizontal="center" vertical="top" wrapText="1"/>
    </xf>
    <xf numFmtId="14" fontId="51" fillId="0" borderId="0" xfId="0" applyNumberFormat="1" applyFont="1" applyAlignment="1">
      <alignment horizontal="center" vertical="top" wrapText="1"/>
    </xf>
    <xf numFmtId="0" fontId="51" fillId="0" borderId="0" xfId="0" applyFont="1" applyAlignment="1">
      <alignment horizontal="center" vertical="top" wrapText="1"/>
    </xf>
    <xf numFmtId="0" fontId="10" fillId="0" borderId="48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0" fontId="10" fillId="0" borderId="82" xfId="0" applyFont="1" applyBorder="1" applyAlignment="1">
      <alignment horizontal="center" vertical="center"/>
    </xf>
    <xf numFmtId="3" fontId="22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53" fillId="0" borderId="48" xfId="0" applyFont="1" applyBorder="1" applyAlignment="1">
      <alignment horizontal="left" vertical="top" wrapText="1"/>
    </xf>
    <xf numFmtId="0" fontId="53" fillId="0" borderId="71" xfId="0" applyFont="1" applyBorder="1" applyAlignment="1">
      <alignment horizontal="left" vertical="top" wrapText="1"/>
    </xf>
    <xf numFmtId="0" fontId="45" fillId="0" borderId="48" xfId="0" applyFont="1" applyBorder="1" applyAlignment="1">
      <alignment horizontal="justify" vertical="top" wrapText="1"/>
    </xf>
    <xf numFmtId="0" fontId="45" fillId="0" borderId="76" xfId="0" applyFont="1" applyBorder="1" applyAlignment="1">
      <alignment horizontal="justify" vertical="top" wrapText="1"/>
    </xf>
    <xf numFmtId="3" fontId="54" fillId="0" borderId="43" xfId="0" applyNumberFormat="1" applyFont="1" applyBorder="1" applyAlignment="1">
      <alignment horizontal="center"/>
    </xf>
    <xf numFmtId="3" fontId="54" fillId="0" borderId="42" xfId="0" applyNumberFormat="1" applyFont="1" applyBorder="1" applyAlignment="1">
      <alignment horizontal="center"/>
    </xf>
    <xf numFmtId="0" fontId="30" fillId="0" borderId="72" xfId="0" applyFont="1" applyBorder="1" applyAlignment="1">
      <alignment horizontal="center" vertical="top" wrapText="1"/>
    </xf>
    <xf numFmtId="0" fontId="30" fillId="0" borderId="73" xfId="0" applyFont="1" applyBorder="1" applyAlignment="1">
      <alignment horizontal="center" vertical="top" wrapText="1"/>
    </xf>
    <xf numFmtId="0" fontId="48" fillId="0" borderId="89" xfId="0" applyFont="1" applyBorder="1" applyAlignment="1">
      <alignment horizontal="center"/>
    </xf>
    <xf numFmtId="0" fontId="48" fillId="0" borderId="72" xfId="0" applyFont="1" applyBorder="1" applyAlignment="1">
      <alignment horizontal="center"/>
    </xf>
    <xf numFmtId="0" fontId="48" fillId="0" borderId="73" xfId="0" applyFont="1" applyBorder="1" applyAlignment="1">
      <alignment horizontal="center"/>
    </xf>
    <xf numFmtId="0" fontId="0" fillId="0" borderId="89" xfId="0" applyBorder="1" applyAlignment="1">
      <alignment horizontal="right"/>
    </xf>
    <xf numFmtId="0" fontId="0" fillId="0" borderId="73" xfId="0" applyBorder="1" applyAlignment="1">
      <alignment horizontal="right"/>
    </xf>
    <xf numFmtId="0" fontId="30" fillId="0" borderId="90" xfId="0" applyFont="1" applyBorder="1" applyAlignment="1">
      <alignment horizontal="center" vertical="top" wrapText="1"/>
    </xf>
    <xf numFmtId="0" fontId="30" fillId="0" borderId="60" xfId="0" applyFont="1" applyBorder="1" applyAlignment="1">
      <alignment horizontal="center" vertical="top" wrapText="1"/>
    </xf>
    <xf numFmtId="0" fontId="30" fillId="0" borderId="50" xfId="0" applyFont="1" applyBorder="1" applyAlignment="1">
      <alignment horizontal="center" vertical="top" wrapText="1"/>
    </xf>
    <xf numFmtId="0" fontId="53" fillId="0" borderId="21" xfId="0" applyFont="1" applyBorder="1" applyAlignment="1">
      <alignment horizontal="left" vertical="top" wrapText="1"/>
    </xf>
    <xf numFmtId="0" fontId="53" fillId="0" borderId="40" xfId="0" applyFont="1" applyBorder="1" applyAlignment="1">
      <alignment horizontal="left" vertical="top" wrapText="1"/>
    </xf>
    <xf numFmtId="0" fontId="45" fillId="0" borderId="68" xfId="0" applyFont="1" applyBorder="1" applyAlignment="1">
      <alignment horizontal="left" vertical="top" wrapText="1"/>
    </xf>
    <xf numFmtId="0" fontId="45" fillId="0" borderId="69" xfId="0" applyFont="1" applyBorder="1" applyAlignment="1">
      <alignment horizontal="left" vertical="top" wrapText="1"/>
    </xf>
    <xf numFmtId="0" fontId="54" fillId="0" borderId="33" xfId="0" applyFont="1" applyBorder="1" applyAlignment="1">
      <alignment horizontal="left"/>
    </xf>
    <xf numFmtId="0" fontId="54" fillId="0" borderId="13" xfId="0" applyFont="1" applyBorder="1" applyAlignment="1">
      <alignment horizontal="left"/>
    </xf>
    <xf numFmtId="0" fontId="45" fillId="0" borderId="25" xfId="0" applyFont="1" applyBorder="1" applyAlignment="1">
      <alignment horizontal="center" vertical="top" wrapText="1"/>
    </xf>
    <xf numFmtId="0" fontId="45" fillId="0" borderId="35" xfId="0" applyFont="1" applyBorder="1" applyAlignment="1">
      <alignment horizontal="center" vertical="top" wrapText="1"/>
    </xf>
    <xf numFmtId="0" fontId="45" fillId="0" borderId="79" xfId="0" applyFont="1" applyBorder="1" applyAlignment="1">
      <alignment horizontal="center" vertical="center" wrapText="1"/>
    </xf>
    <xf numFmtId="0" fontId="45" fillId="0" borderId="7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45" fillId="0" borderId="71" xfId="0" applyFont="1" applyBorder="1" applyAlignment="1">
      <alignment horizontal="justify" vertical="top" wrapText="1"/>
    </xf>
    <xf numFmtId="0" fontId="30" fillId="3" borderId="59" xfId="0" applyFont="1" applyFill="1" applyBorder="1" applyAlignment="1">
      <alignment horizontal="center" vertical="top" wrapText="1"/>
    </xf>
    <xf numFmtId="0" fontId="30" fillId="3" borderId="63" xfId="0" applyFont="1" applyFill="1" applyBorder="1" applyAlignment="1">
      <alignment horizontal="center" vertical="top" wrapText="1"/>
    </xf>
    <xf numFmtId="0" fontId="30" fillId="3" borderId="50" xfId="0" applyFont="1" applyFill="1" applyBorder="1" applyAlignment="1">
      <alignment horizontal="center" vertical="center" wrapText="1"/>
    </xf>
    <xf numFmtId="0" fontId="30" fillId="3" borderId="91" xfId="0" applyFont="1" applyFill="1" applyBorder="1" applyAlignment="1">
      <alignment horizontal="center" vertical="center" wrapText="1"/>
    </xf>
    <xf numFmtId="0" fontId="30" fillId="0" borderId="79" xfId="0" applyFont="1" applyBorder="1" applyAlignment="1">
      <alignment horizontal="center" vertical="top" wrapText="1"/>
    </xf>
    <xf numFmtId="0" fontId="48" fillId="0" borderId="59" xfId="0" applyFont="1" applyBorder="1" applyAlignment="1">
      <alignment horizontal="center"/>
    </xf>
    <xf numFmtId="0" fontId="48" fillId="0" borderId="60" xfId="0" applyFont="1" applyBorder="1" applyAlignment="1">
      <alignment horizontal="center"/>
    </xf>
    <xf numFmtId="0" fontId="48" fillId="0" borderId="79" xfId="0" applyFont="1" applyBorder="1" applyAlignment="1">
      <alignment horizontal="center"/>
    </xf>
    <xf numFmtId="0" fontId="0" fillId="0" borderId="59" xfId="0" applyBorder="1" applyAlignment="1">
      <alignment horizontal="right"/>
    </xf>
    <xf numFmtId="0" fontId="0" fillId="0" borderId="60" xfId="0" applyBorder="1" applyAlignment="1">
      <alignment horizontal="right"/>
    </xf>
    <xf numFmtId="0" fontId="0" fillId="0" borderId="79" xfId="0" applyBorder="1" applyAlignment="1">
      <alignment horizontal="right"/>
    </xf>
    <xf numFmtId="14" fontId="82" fillId="0" borderId="0" xfId="0" applyNumberFormat="1" applyFont="1" applyAlignment="1">
      <alignment horizontal="right" vertical="top" wrapText="1"/>
    </xf>
    <xf numFmtId="0" fontId="82" fillId="0" borderId="0" xfId="0" applyFont="1" applyAlignment="1">
      <alignment horizontal="right" vertical="top" wrapText="1"/>
    </xf>
    <xf numFmtId="0" fontId="45" fillId="3" borderId="25" xfId="0" applyFont="1" applyFill="1" applyBorder="1" applyAlignment="1">
      <alignment horizontal="center" vertical="top" wrapText="1"/>
    </xf>
    <xf numFmtId="0" fontId="45" fillId="3" borderId="35" xfId="0" applyFont="1" applyFill="1" applyBorder="1" applyAlignment="1">
      <alignment horizontal="center" vertical="top" wrapText="1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79" xfId="0" applyBorder="1" applyAlignment="1">
      <alignment horizontal="center"/>
    </xf>
    <xf numFmtId="0" fontId="30" fillId="0" borderId="89" xfId="0" applyFont="1" applyBorder="1" applyAlignment="1">
      <alignment horizontal="center" vertical="center" wrapText="1"/>
    </xf>
    <xf numFmtId="0" fontId="30" fillId="0" borderId="87" xfId="0" applyFont="1" applyBorder="1" applyAlignment="1">
      <alignment horizontal="center" vertical="center" wrapText="1"/>
    </xf>
    <xf numFmtId="0" fontId="45" fillId="3" borderId="59" xfId="0" applyFont="1" applyFill="1" applyBorder="1" applyAlignment="1">
      <alignment horizontal="center" vertical="top" wrapText="1"/>
    </xf>
    <xf numFmtId="0" fontId="45" fillId="3" borderId="63" xfId="0" applyFont="1" applyFill="1" applyBorder="1" applyAlignment="1">
      <alignment horizontal="center" vertical="top" wrapText="1"/>
    </xf>
    <xf numFmtId="0" fontId="45" fillId="3" borderId="50" xfId="0" applyFont="1" applyFill="1" applyBorder="1" applyAlignment="1">
      <alignment horizontal="center" vertical="center" wrapText="1"/>
    </xf>
    <xf numFmtId="0" fontId="45" fillId="3" borderId="91" xfId="0" applyFont="1" applyFill="1" applyBorder="1" applyAlignment="1">
      <alignment horizontal="center" vertical="center" wrapText="1"/>
    </xf>
    <xf numFmtId="0" fontId="30" fillId="0" borderId="67" xfId="0" applyFont="1" applyBorder="1" applyAlignment="1">
      <alignment horizontal="center" vertical="center" wrapText="1"/>
    </xf>
    <xf numFmtId="0" fontId="30" fillId="0" borderId="38" xfId="0" applyFont="1" applyBorder="1" applyAlignment="1">
      <alignment horizontal="center" vertical="center" wrapText="1"/>
    </xf>
    <xf numFmtId="0" fontId="30" fillId="0" borderId="47" xfId="0" applyFont="1" applyBorder="1" applyAlignment="1">
      <alignment horizontal="right" vertical="center" wrapText="1"/>
    </xf>
    <xf numFmtId="0" fontId="30" fillId="0" borderId="28" xfId="0" applyFont="1" applyBorder="1" applyAlignment="1">
      <alignment horizontal="right" vertical="center" wrapText="1"/>
    </xf>
    <xf numFmtId="0" fontId="30" fillId="0" borderId="61" xfId="0" applyFont="1" applyBorder="1" applyAlignment="1">
      <alignment horizontal="center" vertical="center" wrapText="1"/>
    </xf>
    <xf numFmtId="0" fontId="30" fillId="0" borderId="65" xfId="0" applyFont="1" applyBorder="1" applyAlignment="1">
      <alignment horizontal="center" vertical="center" wrapText="1"/>
    </xf>
    <xf numFmtId="3" fontId="54" fillId="0" borderId="13" xfId="0" applyNumberFormat="1" applyFont="1" applyBorder="1" applyAlignment="1">
      <alignment horizontal="center"/>
    </xf>
    <xf numFmtId="3" fontId="54" fillId="0" borderId="37" xfId="0" applyNumberFormat="1" applyFont="1" applyBorder="1" applyAlignment="1">
      <alignment horizontal="center"/>
    </xf>
    <xf numFmtId="3" fontId="49" fillId="0" borderId="69" xfId="0" applyNumberFormat="1" applyFont="1" applyBorder="1" applyAlignment="1">
      <alignment horizontal="center"/>
    </xf>
    <xf numFmtId="0" fontId="49" fillId="0" borderId="69" xfId="0" applyFont="1" applyBorder="1" applyAlignment="1">
      <alignment horizontal="center"/>
    </xf>
    <xf numFmtId="0" fontId="49" fillId="0" borderId="70" xfId="0" applyFont="1" applyBorder="1" applyAlignment="1">
      <alignment horizontal="center"/>
    </xf>
    <xf numFmtId="0" fontId="54" fillId="0" borderId="13" xfId="0" applyFont="1" applyBorder="1" applyAlignment="1">
      <alignment horizontal="center"/>
    </xf>
    <xf numFmtId="0" fontId="54" fillId="0" borderId="37" xfId="0" applyFont="1" applyBorder="1" applyAlignment="1">
      <alignment horizontal="center"/>
    </xf>
    <xf numFmtId="3" fontId="49" fillId="0" borderId="57" xfId="1" applyNumberFormat="1" applyFont="1" applyBorder="1" applyAlignment="1">
      <alignment horizontal="right"/>
    </xf>
    <xf numFmtId="3" fontId="0" fillId="0" borderId="23" xfId="0" applyNumberFormat="1" applyBorder="1" applyAlignment="1">
      <alignment horizontal="right"/>
    </xf>
    <xf numFmtId="3" fontId="54" fillId="0" borderId="38" xfId="0" applyNumberFormat="1" applyFont="1" applyBorder="1" applyAlignment="1">
      <alignment horizontal="center"/>
    </xf>
    <xf numFmtId="3" fontId="54" fillId="0" borderId="40" xfId="0" applyNumberFormat="1" applyFont="1" applyBorder="1" applyAlignment="1">
      <alignment horizontal="center"/>
    </xf>
    <xf numFmtId="0" fontId="45" fillId="0" borderId="59" xfId="0" applyFont="1" applyBorder="1" applyAlignment="1">
      <alignment horizontal="center" vertical="top" wrapText="1"/>
    </xf>
    <xf numFmtId="0" fontId="45" fillId="0" borderId="63" xfId="0" applyFont="1" applyBorder="1" applyAlignment="1">
      <alignment horizontal="center" vertical="top" wrapText="1"/>
    </xf>
    <xf numFmtId="0" fontId="45" fillId="0" borderId="80" xfId="0" applyFont="1" applyBorder="1" applyAlignment="1">
      <alignment horizontal="center" vertical="center" wrapText="1"/>
    </xf>
    <xf numFmtId="0" fontId="45" fillId="0" borderId="40" xfId="0" applyFont="1" applyBorder="1" applyAlignment="1">
      <alignment horizontal="center" vertical="center" wrapText="1"/>
    </xf>
    <xf numFmtId="0" fontId="45" fillId="0" borderId="21" xfId="0" applyFont="1" applyBorder="1" applyAlignment="1">
      <alignment horizontal="left" vertical="top" wrapText="1"/>
    </xf>
    <xf numFmtId="0" fontId="45" fillId="0" borderId="40" xfId="0" applyFont="1" applyBorder="1" applyAlignment="1">
      <alignment horizontal="left" vertical="top" wrapText="1"/>
    </xf>
    <xf numFmtId="0" fontId="54" fillId="0" borderId="21" xfId="0" applyFont="1" applyBorder="1" applyAlignment="1">
      <alignment horizontal="left"/>
    </xf>
    <xf numFmtId="0" fontId="54" fillId="0" borderId="40" xfId="0" applyFont="1" applyBorder="1" applyAlignment="1">
      <alignment horizontal="left"/>
    </xf>
    <xf numFmtId="3" fontId="49" fillId="0" borderId="49" xfId="0" applyNumberFormat="1" applyFont="1" applyBorder="1" applyAlignment="1">
      <alignment horizontal="center"/>
    </xf>
    <xf numFmtId="3" fontId="49" fillId="0" borderId="76" xfId="0" applyNumberFormat="1" applyFont="1" applyBorder="1" applyAlignment="1">
      <alignment horizontal="center"/>
    </xf>
    <xf numFmtId="0" fontId="48" fillId="0" borderId="50" xfId="0" applyFont="1" applyBorder="1" applyAlignment="1">
      <alignment horizontal="center"/>
    </xf>
    <xf numFmtId="0" fontId="68" fillId="0" borderId="48" xfId="0" applyFont="1" applyBorder="1" applyAlignment="1">
      <alignment horizontal="center" wrapText="1"/>
    </xf>
    <xf numFmtId="0" fontId="68" fillId="0" borderId="76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7" fillId="0" borderId="0" xfId="0" applyFont="1" applyAlignment="1">
      <alignment horizontal="center"/>
    </xf>
    <xf numFmtId="0" fontId="25" fillId="0" borderId="0" xfId="0" applyFont="1" applyAlignment="1">
      <alignment horizontal="center" vertical="top" wrapText="1"/>
    </xf>
    <xf numFmtId="3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3" fontId="3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25" fillId="0" borderId="0" xfId="0" applyFont="1" applyAlignment="1">
      <alignment horizontal="center" wrapText="1"/>
    </xf>
    <xf numFmtId="0" fontId="14" fillId="0" borderId="68" xfId="0" applyFont="1" applyBorder="1" applyAlignment="1"/>
    <xf numFmtId="0" fontId="0" fillId="0" borderId="70" xfId="0" applyBorder="1" applyAlignment="1"/>
    <xf numFmtId="0" fontId="18" fillId="0" borderId="0" xfId="0" applyFont="1" applyAlignment="1">
      <alignment horizontal="center"/>
    </xf>
    <xf numFmtId="0" fontId="36" fillId="0" borderId="68" xfId="0" applyFont="1" applyBorder="1" applyAlignment="1">
      <alignment horizontal="center" vertical="center" wrapText="1"/>
    </xf>
    <xf numFmtId="0" fontId="36" fillId="0" borderId="69" xfId="0" applyFont="1" applyBorder="1" applyAlignment="1">
      <alignment horizontal="center" vertical="center" wrapText="1"/>
    </xf>
    <xf numFmtId="0" fontId="36" fillId="0" borderId="70" xfId="0" applyFont="1" applyBorder="1" applyAlignment="1">
      <alignment horizontal="center" vertical="center" wrapText="1"/>
    </xf>
    <xf numFmtId="0" fontId="36" fillId="0" borderId="61" xfId="0" applyFont="1" applyBorder="1" applyAlignment="1">
      <alignment horizontal="center" wrapText="1"/>
    </xf>
    <xf numFmtId="3" fontId="35" fillId="0" borderId="13" xfId="0" applyNumberFormat="1" applyFont="1" applyBorder="1" applyAlignment="1">
      <alignment horizontal="center" wrapText="1"/>
    </xf>
    <xf numFmtId="0" fontId="28" fillId="2" borderId="89" xfId="0" applyFont="1" applyFill="1" applyBorder="1" applyAlignment="1">
      <alignment horizontal="center" wrapText="1"/>
    </xf>
    <xf numFmtId="0" fontId="28" fillId="2" borderId="87" xfId="0" applyFont="1" applyFill="1" applyBorder="1" applyAlignment="1">
      <alignment horizontal="center" wrapText="1"/>
    </xf>
    <xf numFmtId="0" fontId="40" fillId="2" borderId="89" xfId="0" applyFont="1" applyFill="1" applyBorder="1" applyAlignment="1">
      <alignment horizontal="center" wrapText="1"/>
    </xf>
    <xf numFmtId="0" fontId="40" fillId="2" borderId="87" xfId="0" applyFont="1" applyFill="1" applyBorder="1" applyAlignment="1">
      <alignment horizontal="center" wrapText="1"/>
    </xf>
    <xf numFmtId="0" fontId="39" fillId="2" borderId="59" xfId="0" applyFont="1" applyFill="1" applyBorder="1" applyAlignment="1">
      <alignment horizontal="center" wrapText="1"/>
    </xf>
    <xf numFmtId="0" fontId="39" fillId="2" borderId="60" xfId="0" applyFont="1" applyFill="1" applyBorder="1" applyAlignment="1">
      <alignment horizontal="center" wrapText="1"/>
    </xf>
    <xf numFmtId="0" fontId="39" fillId="2" borderId="79" xfId="0" applyFont="1" applyFill="1" applyBorder="1" applyAlignment="1">
      <alignment horizontal="center" wrapText="1"/>
    </xf>
    <xf numFmtId="0" fontId="39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28" fillId="2" borderId="32" xfId="0" applyFont="1" applyFill="1" applyBorder="1" applyAlignment="1">
      <alignment horizontal="center" wrapText="1"/>
    </xf>
    <xf numFmtId="0" fontId="28" fillId="2" borderId="31" xfId="0" applyFont="1" applyFill="1" applyBorder="1" applyAlignment="1">
      <alignment horizontal="center" wrapText="1"/>
    </xf>
    <xf numFmtId="0" fontId="40" fillId="2" borderId="92" xfId="0" applyFont="1" applyFill="1" applyBorder="1" applyAlignment="1">
      <alignment horizontal="center" wrapText="1"/>
    </xf>
    <xf numFmtId="0" fontId="40" fillId="2" borderId="31" xfId="0" applyFont="1" applyFill="1" applyBorder="1" applyAlignment="1">
      <alignment horizontal="center" wrapText="1"/>
    </xf>
    <xf numFmtId="0" fontId="39" fillId="2" borderId="92" xfId="0" applyFont="1" applyFill="1" applyBorder="1" applyAlignment="1">
      <alignment horizontal="center" wrapText="1"/>
    </xf>
    <xf numFmtId="0" fontId="39" fillId="2" borderId="95" xfId="0" applyFont="1" applyFill="1" applyBorder="1" applyAlignment="1">
      <alignment horizontal="center" wrapText="1"/>
    </xf>
    <xf numFmtId="0" fontId="39" fillId="2" borderId="96" xfId="0" applyFont="1" applyFill="1" applyBorder="1" applyAlignment="1">
      <alignment horizontal="center" wrapText="1"/>
    </xf>
    <xf numFmtId="0" fontId="83" fillId="2" borderId="13" xfId="0" applyFont="1" applyFill="1" applyBorder="1" applyAlignment="1">
      <alignment horizontal="right" vertical="center" wrapText="1"/>
    </xf>
    <xf numFmtId="0" fontId="83" fillId="0" borderId="13" xfId="0" applyFont="1" applyBorder="1" applyAlignment="1">
      <alignment horizontal="right" vertical="center" wrapText="1"/>
    </xf>
    <xf numFmtId="0" fontId="42" fillId="2" borderId="0" xfId="0" applyFont="1" applyFill="1" applyAlignment="1">
      <alignment horizontal="center" wrapText="1"/>
    </xf>
    <xf numFmtId="0" fontId="24" fillId="0" borderId="0" xfId="0" applyFont="1" applyAlignment="1">
      <alignment horizontal="center" vertical="center" wrapText="1"/>
    </xf>
    <xf numFmtId="0" fontId="50" fillId="0" borderId="0" xfId="2" applyFont="1" applyAlignment="1">
      <alignment horizontal="center" vertical="center" wrapText="1"/>
    </xf>
  </cellXfs>
  <cellStyles count="6">
    <cellStyle name="Ezres" xfId="1" builtinId="3"/>
    <cellStyle name="Ezres 2" xfId="4" xr:uid="{00000000-0005-0000-0000-000001000000}"/>
    <cellStyle name="Normál" xfId="0" builtinId="0"/>
    <cellStyle name="Normál 2" xfId="2" xr:uid="{00000000-0005-0000-0000-000003000000}"/>
    <cellStyle name="Normál 3" xfId="5" xr:uid="{00000000-0005-0000-0000-000004000000}"/>
    <cellStyle name="Százalék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5"/>
  <sheetViews>
    <sheetView topLeftCell="A25" workbookViewId="0">
      <selection activeCell="H44" sqref="H44"/>
    </sheetView>
  </sheetViews>
  <sheetFormatPr defaultRowHeight="12.75" x14ac:dyDescent="0.2"/>
  <cols>
    <col min="1" max="1" width="11.85546875" customWidth="1"/>
    <col min="2" max="2" width="51.5703125" customWidth="1"/>
    <col min="3" max="3" width="15.5703125" bestFit="1" customWidth="1"/>
    <col min="4" max="4" width="14" bestFit="1" customWidth="1"/>
    <col min="5" max="5" width="17.28515625" bestFit="1" customWidth="1"/>
    <col min="6" max="6" width="10.140625" bestFit="1" customWidth="1"/>
    <col min="7" max="7" width="4.140625" bestFit="1" customWidth="1"/>
    <col min="8" max="8" width="18.85546875" bestFit="1" customWidth="1"/>
    <col min="9" max="9" width="20.140625" customWidth="1"/>
    <col min="10" max="10" width="8.42578125" customWidth="1"/>
    <col min="11" max="11" width="9.7109375" customWidth="1"/>
    <col min="12" max="1026" width="8.42578125" customWidth="1"/>
  </cols>
  <sheetData>
    <row r="1" spans="1:8" x14ac:dyDescent="0.2">
      <c r="H1" s="459" t="s">
        <v>572</v>
      </c>
    </row>
    <row r="2" spans="1:8" ht="15.75" x14ac:dyDescent="0.25">
      <c r="A2" s="874" t="s">
        <v>702</v>
      </c>
      <c r="B2" s="874"/>
      <c r="C2" s="874"/>
      <c r="D2" s="874"/>
      <c r="E2" s="874"/>
      <c r="F2" s="874"/>
      <c r="G2" s="874"/>
      <c r="H2" s="874"/>
    </row>
    <row r="3" spans="1:8" ht="15.75" x14ac:dyDescent="0.25">
      <c r="A3" s="874" t="s">
        <v>241</v>
      </c>
      <c r="B3" s="874"/>
      <c r="C3" s="874"/>
      <c r="D3" s="874"/>
      <c r="E3" s="874"/>
      <c r="F3" s="874"/>
      <c r="G3" s="874"/>
      <c r="H3" s="874"/>
    </row>
    <row r="4" spans="1:8" ht="13.5" thickBot="1" x14ac:dyDescent="0.25">
      <c r="H4" s="157" t="s">
        <v>372</v>
      </c>
    </row>
    <row r="5" spans="1:8" ht="15.75" x14ac:dyDescent="0.25">
      <c r="A5" s="875" t="s">
        <v>1</v>
      </c>
      <c r="B5" s="875"/>
      <c r="C5" s="875"/>
      <c r="D5" s="875"/>
      <c r="E5" s="875"/>
      <c r="F5" s="875"/>
      <c r="G5" s="875"/>
      <c r="H5" s="875"/>
    </row>
    <row r="6" spans="1:8" ht="13.5" thickBot="1" x14ac:dyDescent="0.25">
      <c r="A6" s="872" t="s">
        <v>374</v>
      </c>
      <c r="B6" s="873" t="s">
        <v>375</v>
      </c>
      <c r="C6" s="876">
        <v>2020</v>
      </c>
      <c r="D6" s="877"/>
      <c r="E6" s="878"/>
      <c r="F6" s="878"/>
      <c r="G6" s="878"/>
      <c r="H6" s="460">
        <v>2020</v>
      </c>
    </row>
    <row r="7" spans="1:8" ht="13.5" thickBot="1" x14ac:dyDescent="0.25">
      <c r="A7" s="872"/>
      <c r="B7" s="873"/>
      <c r="C7" s="461" t="s">
        <v>376</v>
      </c>
      <c r="D7" s="462" t="s">
        <v>694</v>
      </c>
      <c r="E7" s="461" t="s">
        <v>703</v>
      </c>
      <c r="F7" s="729" t="s">
        <v>573</v>
      </c>
      <c r="G7" s="729" t="s">
        <v>377</v>
      </c>
      <c r="H7" s="462" t="s">
        <v>704</v>
      </c>
    </row>
    <row r="8" spans="1:8" x14ac:dyDescent="0.2">
      <c r="A8" s="463" t="s">
        <v>396</v>
      </c>
      <c r="B8" s="464" t="s">
        <v>339</v>
      </c>
      <c r="C8" s="465">
        <v>68423195</v>
      </c>
      <c r="D8" s="468">
        <v>79507484</v>
      </c>
      <c r="E8" s="466">
        <v>45365569</v>
      </c>
      <c r="F8" s="466">
        <v>314750</v>
      </c>
      <c r="G8" s="826">
        <f>H8/D8*100</f>
        <v>100.39587468269025</v>
      </c>
      <c r="H8" s="468">
        <v>79822234</v>
      </c>
    </row>
    <row r="9" spans="1:8" x14ac:dyDescent="0.2">
      <c r="A9" s="469" t="s">
        <v>397</v>
      </c>
      <c r="B9" s="470" t="s">
        <v>340</v>
      </c>
      <c r="C9" s="471">
        <v>46071830</v>
      </c>
      <c r="D9" s="473">
        <v>46071830</v>
      </c>
      <c r="E9" s="472">
        <v>27828125</v>
      </c>
      <c r="F9" s="466">
        <v>3300950</v>
      </c>
      <c r="G9" s="826">
        <f t="shared" ref="G9:G49" si="0">H9/D9*100</f>
        <v>107.1647902850831</v>
      </c>
      <c r="H9" s="473">
        <v>49372780</v>
      </c>
    </row>
    <row r="10" spans="1:8" ht="24" x14ac:dyDescent="0.2">
      <c r="A10" s="469" t="s">
        <v>398</v>
      </c>
      <c r="B10" s="470" t="s">
        <v>341</v>
      </c>
      <c r="C10" s="471">
        <v>33297250</v>
      </c>
      <c r="D10" s="473">
        <v>30877250</v>
      </c>
      <c r="E10" s="472">
        <v>21378041</v>
      </c>
      <c r="F10" s="466">
        <v>2415480</v>
      </c>
      <c r="G10" s="826">
        <f t="shared" si="0"/>
        <v>107.82284691803837</v>
      </c>
      <c r="H10" s="473">
        <v>33292730</v>
      </c>
    </row>
    <row r="11" spans="1:8" x14ac:dyDescent="0.2">
      <c r="A11" s="469" t="s">
        <v>399</v>
      </c>
      <c r="B11" s="470" t="s">
        <v>342</v>
      </c>
      <c r="C11" s="471">
        <v>3138759</v>
      </c>
      <c r="D11" s="473">
        <v>3138759</v>
      </c>
      <c r="E11" s="472">
        <v>2433114</v>
      </c>
      <c r="F11" s="466">
        <v>1078870</v>
      </c>
      <c r="G11" s="826">
        <f t="shared" si="0"/>
        <v>134.37250199840128</v>
      </c>
      <c r="H11" s="473">
        <v>4217629</v>
      </c>
    </row>
    <row r="12" spans="1:8" x14ac:dyDescent="0.2">
      <c r="A12" s="474" t="s">
        <v>400</v>
      </c>
      <c r="B12" s="475" t="s">
        <v>404</v>
      </c>
      <c r="C12" s="476">
        <v>0</v>
      </c>
      <c r="D12" s="478">
        <v>0</v>
      </c>
      <c r="E12" s="477">
        <v>0</v>
      </c>
      <c r="F12" s="466">
        <v>0</v>
      </c>
      <c r="G12" s="826">
        <v>0</v>
      </c>
      <c r="H12" s="478">
        <v>0</v>
      </c>
    </row>
    <row r="13" spans="1:8" ht="13.5" thickBot="1" x14ac:dyDescent="0.25">
      <c r="A13" s="479" t="s">
        <v>401</v>
      </c>
      <c r="B13" s="480" t="s">
        <v>574</v>
      </c>
      <c r="C13" s="481">
        <v>0</v>
      </c>
      <c r="D13" s="735">
        <v>0</v>
      </c>
      <c r="E13" s="482">
        <v>0</v>
      </c>
      <c r="F13" s="466">
        <v>0</v>
      </c>
      <c r="G13" s="826">
        <v>0</v>
      </c>
      <c r="H13" s="735">
        <v>0</v>
      </c>
    </row>
    <row r="14" spans="1:8" ht="13.5" thickBot="1" x14ac:dyDescent="0.25">
      <c r="A14" s="869" t="s">
        <v>575</v>
      </c>
      <c r="B14" s="869"/>
      <c r="C14" s="483">
        <v>150931034</v>
      </c>
      <c r="D14" s="736">
        <v>159595323</v>
      </c>
      <c r="E14" s="484">
        <f>SUM(E8:E13)</f>
        <v>97004849</v>
      </c>
      <c r="F14" s="484">
        <v>7110050</v>
      </c>
      <c r="G14" s="485">
        <f t="shared" si="0"/>
        <v>104.45504909940249</v>
      </c>
      <c r="H14" s="736">
        <f>SUM(H8:H13)</f>
        <v>166705373</v>
      </c>
    </row>
    <row r="15" spans="1:8" ht="24" x14ac:dyDescent="0.2">
      <c r="A15" s="463" t="s">
        <v>378</v>
      </c>
      <c r="B15" s="464" t="s">
        <v>379</v>
      </c>
      <c r="C15" s="465">
        <v>0</v>
      </c>
      <c r="D15" s="468">
        <v>0</v>
      </c>
      <c r="E15" s="466">
        <v>0</v>
      </c>
      <c r="F15" s="466">
        <v>1714500</v>
      </c>
      <c r="G15" s="826">
        <v>0</v>
      </c>
      <c r="H15" s="468">
        <v>1714500</v>
      </c>
    </row>
    <row r="16" spans="1:8" ht="13.5" thickBot="1" x14ac:dyDescent="0.25">
      <c r="A16" s="474" t="s">
        <v>380</v>
      </c>
      <c r="B16" s="475" t="s">
        <v>343</v>
      </c>
      <c r="C16" s="476">
        <v>8000000</v>
      </c>
      <c r="D16" s="478">
        <v>8442000</v>
      </c>
      <c r="E16" s="477">
        <v>8612811</v>
      </c>
      <c r="F16" s="466">
        <v>3810057</v>
      </c>
      <c r="G16" s="826">
        <f t="shared" si="0"/>
        <v>145.13216062544421</v>
      </c>
      <c r="H16" s="478">
        <v>12252057</v>
      </c>
    </row>
    <row r="17" spans="1:8" ht="13.5" thickBot="1" x14ac:dyDescent="0.25">
      <c r="A17" s="869" t="s">
        <v>576</v>
      </c>
      <c r="B17" s="869"/>
      <c r="C17" s="483">
        <v>8000000</v>
      </c>
      <c r="D17" s="736">
        <v>8442000</v>
      </c>
      <c r="E17" s="484">
        <v>8612811</v>
      </c>
      <c r="F17" s="484">
        <f>SUM(F15:F16)</f>
        <v>5524557</v>
      </c>
      <c r="G17" s="485">
        <f t="shared" si="0"/>
        <v>165.441329068941</v>
      </c>
      <c r="H17" s="736">
        <v>13966557</v>
      </c>
    </row>
    <row r="18" spans="1:8" ht="24" x14ac:dyDescent="0.2">
      <c r="A18" s="486" t="s">
        <v>577</v>
      </c>
      <c r="B18" s="487" t="s">
        <v>578</v>
      </c>
      <c r="C18" s="488">
        <v>7600000</v>
      </c>
      <c r="D18" s="490">
        <v>7600000</v>
      </c>
      <c r="E18" s="489">
        <v>0</v>
      </c>
      <c r="F18" s="489">
        <v>0</v>
      </c>
      <c r="G18" s="826">
        <f t="shared" si="0"/>
        <v>100</v>
      </c>
      <c r="H18" s="490">
        <v>7600000</v>
      </c>
    </row>
    <row r="19" spans="1:8" ht="36.75" thickBot="1" x14ac:dyDescent="0.25">
      <c r="A19" s="737" t="s">
        <v>408</v>
      </c>
      <c r="B19" s="491" t="s">
        <v>409</v>
      </c>
      <c r="C19" s="492">
        <v>0</v>
      </c>
      <c r="D19" s="494">
        <v>0</v>
      </c>
      <c r="E19" s="493">
        <v>9998794</v>
      </c>
      <c r="F19" s="489">
        <v>9998794</v>
      </c>
      <c r="G19" s="826">
        <v>0</v>
      </c>
      <c r="H19" s="494">
        <v>9998794</v>
      </c>
    </row>
    <row r="20" spans="1:8" ht="13.5" thickBot="1" x14ac:dyDescent="0.25">
      <c r="A20" s="869" t="s">
        <v>579</v>
      </c>
      <c r="B20" s="869"/>
      <c r="C20" s="483">
        <v>7600000</v>
      </c>
      <c r="D20" s="736">
        <v>7600000</v>
      </c>
      <c r="E20" s="484">
        <v>9998794</v>
      </c>
      <c r="F20" s="484">
        <v>9998794</v>
      </c>
      <c r="G20" s="485">
        <f t="shared" si="0"/>
        <v>231.56307894736844</v>
      </c>
      <c r="H20" s="736">
        <v>17598794</v>
      </c>
    </row>
    <row r="21" spans="1:8" x14ac:dyDescent="0.2">
      <c r="A21" s="469" t="s">
        <v>411</v>
      </c>
      <c r="B21" s="470" t="s">
        <v>344</v>
      </c>
      <c r="C21" s="471">
        <v>6000000</v>
      </c>
      <c r="D21" s="473">
        <v>6000000</v>
      </c>
      <c r="E21" s="472">
        <v>3092816</v>
      </c>
      <c r="F21" s="466">
        <v>0</v>
      </c>
      <c r="G21" s="826">
        <f t="shared" si="0"/>
        <v>100</v>
      </c>
      <c r="H21" s="473">
        <v>6000000</v>
      </c>
    </row>
    <row r="22" spans="1:8" x14ac:dyDescent="0.2">
      <c r="A22" s="469" t="s">
        <v>412</v>
      </c>
      <c r="B22" s="470" t="s">
        <v>345</v>
      </c>
      <c r="C22" s="471">
        <v>84000000</v>
      </c>
      <c r="D22" s="473">
        <v>64000000</v>
      </c>
      <c r="E22" s="472">
        <v>44364817</v>
      </c>
      <c r="F22" s="466">
        <v>0</v>
      </c>
      <c r="G22" s="826">
        <f t="shared" si="0"/>
        <v>100</v>
      </c>
      <c r="H22" s="473">
        <v>64000000</v>
      </c>
    </row>
    <row r="23" spans="1:8" x14ac:dyDescent="0.2">
      <c r="A23" s="469" t="s">
        <v>413</v>
      </c>
      <c r="B23" s="470" t="s">
        <v>346</v>
      </c>
      <c r="C23" s="471">
        <v>6000000</v>
      </c>
      <c r="D23" s="473">
        <v>0</v>
      </c>
      <c r="E23" s="472">
        <v>0</v>
      </c>
      <c r="F23" s="466">
        <v>0</v>
      </c>
      <c r="G23" s="826">
        <v>0</v>
      </c>
      <c r="H23" s="473">
        <v>0</v>
      </c>
    </row>
    <row r="24" spans="1:8" x14ac:dyDescent="0.2">
      <c r="A24" s="469" t="s">
        <v>580</v>
      </c>
      <c r="B24" s="470" t="s">
        <v>347</v>
      </c>
      <c r="C24" s="471">
        <v>300000</v>
      </c>
      <c r="D24" s="473">
        <v>150000</v>
      </c>
      <c r="E24" s="472">
        <v>9900</v>
      </c>
      <c r="F24" s="466">
        <v>-140000</v>
      </c>
      <c r="G24" s="826">
        <f t="shared" si="0"/>
        <v>0</v>
      </c>
      <c r="H24" s="473">
        <v>0</v>
      </c>
    </row>
    <row r="25" spans="1:8" ht="36" x14ac:dyDescent="0.2">
      <c r="A25" s="469" t="s">
        <v>414</v>
      </c>
      <c r="B25" s="470" t="s">
        <v>349</v>
      </c>
      <c r="C25" s="471">
        <v>0</v>
      </c>
      <c r="D25" s="473">
        <v>0</v>
      </c>
      <c r="E25" s="472">
        <v>0</v>
      </c>
      <c r="F25" s="466">
        <v>0</v>
      </c>
      <c r="G25" s="826">
        <v>0</v>
      </c>
      <c r="H25" s="473">
        <v>0</v>
      </c>
    </row>
    <row r="26" spans="1:8" x14ac:dyDescent="0.2">
      <c r="A26" s="469" t="s">
        <v>415</v>
      </c>
      <c r="B26" s="470" t="s">
        <v>416</v>
      </c>
      <c r="C26" s="471">
        <v>0</v>
      </c>
      <c r="D26" s="473">
        <v>0</v>
      </c>
      <c r="E26" s="472">
        <v>0</v>
      </c>
      <c r="F26" s="466">
        <v>0</v>
      </c>
      <c r="G26" s="826">
        <v>0</v>
      </c>
      <c r="H26" s="473">
        <v>0</v>
      </c>
    </row>
    <row r="27" spans="1:8" x14ac:dyDescent="0.2">
      <c r="A27" s="469" t="s">
        <v>417</v>
      </c>
      <c r="B27" s="470" t="s">
        <v>418</v>
      </c>
      <c r="C27" s="471">
        <v>0</v>
      </c>
      <c r="D27" s="473">
        <v>0</v>
      </c>
      <c r="E27" s="472">
        <v>0</v>
      </c>
      <c r="F27" s="466">
        <v>0</v>
      </c>
      <c r="G27" s="826">
        <v>0</v>
      </c>
      <c r="H27" s="473">
        <v>0</v>
      </c>
    </row>
    <row r="28" spans="1:8" x14ac:dyDescent="0.2">
      <c r="A28" s="469" t="s">
        <v>419</v>
      </c>
      <c r="B28" s="470" t="s">
        <v>420</v>
      </c>
      <c r="C28" s="471">
        <v>200000</v>
      </c>
      <c r="D28" s="473">
        <v>200000</v>
      </c>
      <c r="E28" s="472">
        <v>310112</v>
      </c>
      <c r="F28" s="466">
        <v>140000</v>
      </c>
      <c r="G28" s="826">
        <f t="shared" si="0"/>
        <v>170</v>
      </c>
      <c r="H28" s="473">
        <v>340000</v>
      </c>
    </row>
    <row r="29" spans="1:8" ht="13.5" thickBot="1" x14ac:dyDescent="0.25">
      <c r="A29" s="474" t="s">
        <v>581</v>
      </c>
      <c r="B29" s="475" t="s">
        <v>383</v>
      </c>
      <c r="C29" s="476">
        <v>0</v>
      </c>
      <c r="D29" s="478">
        <v>0</v>
      </c>
      <c r="E29" s="477">
        <v>0</v>
      </c>
      <c r="F29" s="466">
        <v>0</v>
      </c>
      <c r="G29" s="826">
        <v>0</v>
      </c>
      <c r="H29" s="478">
        <v>0</v>
      </c>
    </row>
    <row r="30" spans="1:8" ht="13.5" thickBot="1" x14ac:dyDescent="0.25">
      <c r="A30" s="869" t="s">
        <v>582</v>
      </c>
      <c r="B30" s="869"/>
      <c r="C30" s="483">
        <v>96500000</v>
      </c>
      <c r="D30" s="738">
        <v>70350000</v>
      </c>
      <c r="E30" s="495">
        <v>47777645</v>
      </c>
      <c r="F30" s="495">
        <v>0</v>
      </c>
      <c r="G30" s="485">
        <f t="shared" si="0"/>
        <v>100</v>
      </c>
      <c r="H30" s="738">
        <v>70350000</v>
      </c>
    </row>
    <row r="31" spans="1:8" x14ac:dyDescent="0.2">
      <c r="A31" s="463" t="s">
        <v>384</v>
      </c>
      <c r="B31" s="464" t="s">
        <v>216</v>
      </c>
      <c r="C31" s="465">
        <v>100000</v>
      </c>
      <c r="D31" s="473">
        <v>100000</v>
      </c>
      <c r="E31" s="472">
        <v>60000</v>
      </c>
      <c r="F31" s="466">
        <v>0</v>
      </c>
      <c r="G31" s="826">
        <f t="shared" si="0"/>
        <v>100</v>
      </c>
      <c r="H31" s="473">
        <v>100000</v>
      </c>
    </row>
    <row r="32" spans="1:8" x14ac:dyDescent="0.2">
      <c r="A32" s="463" t="s">
        <v>583</v>
      </c>
      <c r="B32" s="464" t="s">
        <v>350</v>
      </c>
      <c r="C32" s="465">
        <v>250000</v>
      </c>
      <c r="D32" s="473">
        <v>0</v>
      </c>
      <c r="E32" s="472"/>
      <c r="F32" s="466">
        <v>0</v>
      </c>
      <c r="G32" s="826">
        <v>0</v>
      </c>
      <c r="H32" s="473">
        <v>0</v>
      </c>
    </row>
    <row r="33" spans="1:10" x14ac:dyDescent="0.2">
      <c r="A33" s="463" t="s">
        <v>385</v>
      </c>
      <c r="B33" s="464" t="s">
        <v>351</v>
      </c>
      <c r="C33" s="465">
        <v>300000</v>
      </c>
      <c r="D33" s="473">
        <v>300000</v>
      </c>
      <c r="E33" s="472">
        <v>732543</v>
      </c>
      <c r="F33" s="466">
        <v>600000</v>
      </c>
      <c r="G33" s="826">
        <f t="shared" si="0"/>
        <v>300</v>
      </c>
      <c r="H33" s="473">
        <v>900000</v>
      </c>
    </row>
    <row r="34" spans="1:10" x14ac:dyDescent="0.2">
      <c r="A34" s="469" t="s">
        <v>386</v>
      </c>
      <c r="B34" s="470" t="s">
        <v>352</v>
      </c>
      <c r="C34" s="471">
        <v>4880000</v>
      </c>
      <c r="D34" s="473">
        <v>8298170</v>
      </c>
      <c r="E34" s="472">
        <v>327500</v>
      </c>
      <c r="F34" s="466">
        <v>32500</v>
      </c>
      <c r="G34" s="826">
        <f t="shared" si="0"/>
        <v>100.39165261738432</v>
      </c>
      <c r="H34" s="473">
        <v>8330670</v>
      </c>
      <c r="J34" s="154"/>
    </row>
    <row r="35" spans="1:10" x14ac:dyDescent="0.2">
      <c r="A35" s="469" t="s">
        <v>410</v>
      </c>
      <c r="B35" s="470" t="s">
        <v>353</v>
      </c>
      <c r="C35" s="471">
        <v>4843000</v>
      </c>
      <c r="D35" s="473">
        <v>3643000</v>
      </c>
      <c r="E35" s="472">
        <v>1415368</v>
      </c>
      <c r="F35" s="466">
        <v>-1000000</v>
      </c>
      <c r="G35" s="826">
        <f t="shared" si="0"/>
        <v>72.550096074663742</v>
      </c>
      <c r="H35" s="473">
        <v>2643000</v>
      </c>
    </row>
    <row r="36" spans="1:10" x14ac:dyDescent="0.2">
      <c r="A36" s="469" t="s">
        <v>407</v>
      </c>
      <c r="B36" s="470" t="s">
        <v>354</v>
      </c>
      <c r="C36" s="471">
        <v>2018000</v>
      </c>
      <c r="D36" s="473">
        <v>2962505.9000000004</v>
      </c>
      <c r="E36" s="472">
        <v>326184</v>
      </c>
      <c r="F36" s="466">
        <v>-270000</v>
      </c>
      <c r="G36" s="826">
        <f t="shared" si="0"/>
        <v>100</v>
      </c>
      <c r="H36" s="473">
        <v>2962505.9000000004</v>
      </c>
    </row>
    <row r="37" spans="1:10" x14ac:dyDescent="0.2">
      <c r="A37" s="469" t="s">
        <v>387</v>
      </c>
      <c r="B37" s="470" t="s">
        <v>355</v>
      </c>
      <c r="C37" s="471">
        <v>500000</v>
      </c>
      <c r="D37" s="473">
        <v>482272</v>
      </c>
      <c r="E37" s="472">
        <v>0</v>
      </c>
      <c r="F37" s="466">
        <v>0</v>
      </c>
      <c r="G37" s="826">
        <f t="shared" si="0"/>
        <v>100</v>
      </c>
      <c r="H37" s="473">
        <v>482272</v>
      </c>
    </row>
    <row r="38" spans="1:10" x14ac:dyDescent="0.2">
      <c r="A38" s="469" t="s">
        <v>388</v>
      </c>
      <c r="B38" s="470" t="s">
        <v>356</v>
      </c>
      <c r="C38" s="471">
        <v>200000</v>
      </c>
      <c r="D38" s="473">
        <v>10000</v>
      </c>
      <c r="E38" s="472">
        <v>0</v>
      </c>
      <c r="F38" s="466">
        <v>-10000</v>
      </c>
      <c r="G38" s="826">
        <f t="shared" si="0"/>
        <v>0</v>
      </c>
      <c r="H38" s="473">
        <v>0</v>
      </c>
    </row>
    <row r="39" spans="1:10" x14ac:dyDescent="0.2">
      <c r="A39" s="469" t="s">
        <v>389</v>
      </c>
      <c r="B39" s="470" t="s">
        <v>390</v>
      </c>
      <c r="C39" s="471">
        <v>1440000</v>
      </c>
      <c r="D39" s="473">
        <v>1000000</v>
      </c>
      <c r="E39" s="472">
        <v>611239</v>
      </c>
      <c r="F39" s="466">
        <v>760000</v>
      </c>
      <c r="G39" s="826">
        <f t="shared" si="0"/>
        <v>176</v>
      </c>
      <c r="H39" s="473">
        <v>1760000</v>
      </c>
    </row>
    <row r="40" spans="1:10" ht="24.75" thickBot="1" x14ac:dyDescent="0.25">
      <c r="A40" s="479" t="s">
        <v>421</v>
      </c>
      <c r="B40" s="496" t="s">
        <v>422</v>
      </c>
      <c r="C40" s="497">
        <v>6966</v>
      </c>
      <c r="D40" s="735">
        <v>15000</v>
      </c>
      <c r="E40" s="482">
        <v>0</v>
      </c>
      <c r="F40" s="466">
        <v>8034</v>
      </c>
      <c r="G40" s="826">
        <f t="shared" si="0"/>
        <v>180</v>
      </c>
      <c r="H40" s="735">
        <v>27000</v>
      </c>
    </row>
    <row r="41" spans="1:10" ht="13.5" thickBot="1" x14ac:dyDescent="0.25">
      <c r="A41" s="869" t="s">
        <v>584</v>
      </c>
      <c r="B41" s="869"/>
      <c r="C41" s="483">
        <v>14537966</v>
      </c>
      <c r="D41" s="738">
        <v>16810947.899999999</v>
      </c>
      <c r="E41" s="495">
        <v>3472834</v>
      </c>
      <c r="F41" s="495">
        <v>124500</v>
      </c>
      <c r="G41" s="485">
        <f t="shared" si="0"/>
        <v>100.74058941078509</v>
      </c>
      <c r="H41" s="738">
        <v>16935448</v>
      </c>
    </row>
    <row r="42" spans="1:10" x14ac:dyDescent="0.2">
      <c r="A42" s="463" t="s">
        <v>391</v>
      </c>
      <c r="B42" s="464" t="s">
        <v>392</v>
      </c>
      <c r="C42" s="465">
        <v>16500000</v>
      </c>
      <c r="D42" s="473">
        <v>10000000</v>
      </c>
      <c r="E42" s="472">
        <v>0</v>
      </c>
      <c r="F42" s="466"/>
      <c r="G42" s="826">
        <f t="shared" si="0"/>
        <v>100</v>
      </c>
      <c r="H42" s="473">
        <v>10000000</v>
      </c>
    </row>
    <row r="43" spans="1:10" x14ac:dyDescent="0.2">
      <c r="A43" s="463" t="s">
        <v>585</v>
      </c>
      <c r="B43" s="464" t="s">
        <v>586</v>
      </c>
      <c r="C43" s="465">
        <v>0</v>
      </c>
      <c r="D43" s="473">
        <v>21676000</v>
      </c>
      <c r="E43" s="472">
        <v>3504000</v>
      </c>
      <c r="F43" s="466">
        <v>0</v>
      </c>
      <c r="G43" s="826">
        <f t="shared" si="0"/>
        <v>100</v>
      </c>
      <c r="H43" s="473">
        <v>21676000</v>
      </c>
    </row>
    <row r="44" spans="1:10" ht="24" x14ac:dyDescent="0.2">
      <c r="A44" s="469" t="s">
        <v>393</v>
      </c>
      <c r="B44" s="470" t="s">
        <v>394</v>
      </c>
      <c r="C44" s="471">
        <v>277000</v>
      </c>
      <c r="D44" s="473">
        <v>400000</v>
      </c>
      <c r="E44" s="472">
        <v>270370</v>
      </c>
      <c r="F44" s="466">
        <v>0</v>
      </c>
      <c r="G44" s="826">
        <f t="shared" si="0"/>
        <v>100</v>
      </c>
      <c r="H44" s="473">
        <v>400000</v>
      </c>
    </row>
    <row r="45" spans="1:10" x14ac:dyDescent="0.2">
      <c r="A45" s="469" t="s">
        <v>395</v>
      </c>
      <c r="B45" s="470" t="s">
        <v>587</v>
      </c>
      <c r="C45" s="471">
        <v>220000</v>
      </c>
      <c r="D45" s="473">
        <v>220000</v>
      </c>
      <c r="E45" s="472">
        <v>146680</v>
      </c>
      <c r="F45" s="466">
        <v>0</v>
      </c>
      <c r="G45" s="826">
        <f t="shared" si="0"/>
        <v>100</v>
      </c>
      <c r="H45" s="473">
        <v>220000</v>
      </c>
    </row>
    <row r="46" spans="1:10" x14ac:dyDescent="0.2">
      <c r="A46" s="474" t="s">
        <v>588</v>
      </c>
      <c r="B46" s="475" t="s">
        <v>589</v>
      </c>
      <c r="C46" s="476">
        <v>0</v>
      </c>
      <c r="D46" s="473">
        <v>0</v>
      </c>
      <c r="E46" s="472">
        <v>0</v>
      </c>
      <c r="F46" s="466">
        <v>0</v>
      </c>
      <c r="G46" s="826">
        <v>0</v>
      </c>
      <c r="H46" s="473">
        <v>0</v>
      </c>
    </row>
    <row r="47" spans="1:10" ht="36.75" thickBot="1" x14ac:dyDescent="0.25">
      <c r="A47" s="474" t="s">
        <v>381</v>
      </c>
      <c r="B47" s="475" t="s">
        <v>382</v>
      </c>
      <c r="C47" s="476">
        <v>0</v>
      </c>
      <c r="D47" s="473">
        <v>0</v>
      </c>
      <c r="E47" s="472">
        <v>0</v>
      </c>
      <c r="F47" s="466">
        <v>0</v>
      </c>
      <c r="G47" s="826">
        <v>0</v>
      </c>
      <c r="H47" s="473">
        <v>0</v>
      </c>
    </row>
    <row r="48" spans="1:10" ht="13.5" thickBot="1" x14ac:dyDescent="0.25">
      <c r="A48" s="870" t="s">
        <v>590</v>
      </c>
      <c r="B48" s="870"/>
      <c r="C48" s="498">
        <v>16997000</v>
      </c>
      <c r="D48" s="738">
        <v>32296000</v>
      </c>
      <c r="E48" s="495">
        <v>3921050</v>
      </c>
      <c r="F48" s="495">
        <v>0</v>
      </c>
      <c r="G48" s="485">
        <f t="shared" si="0"/>
        <v>100</v>
      </c>
      <c r="H48" s="738">
        <v>32296000</v>
      </c>
    </row>
    <row r="49" spans="1:11" ht="13.5" thickBot="1" x14ac:dyDescent="0.25">
      <c r="A49" s="739" t="s">
        <v>405</v>
      </c>
      <c r="B49" s="499" t="s">
        <v>406</v>
      </c>
      <c r="C49" s="500">
        <v>121834000</v>
      </c>
      <c r="D49" s="740">
        <v>121447729</v>
      </c>
      <c r="E49" s="501">
        <v>121447729</v>
      </c>
      <c r="F49" s="501">
        <v>0</v>
      </c>
      <c r="G49" s="827">
        <f t="shared" si="0"/>
        <v>100</v>
      </c>
      <c r="H49" s="740">
        <v>121447729</v>
      </c>
    </row>
    <row r="50" spans="1:11" ht="13.5" thickBot="1" x14ac:dyDescent="0.25">
      <c r="A50" s="502" t="s">
        <v>402</v>
      </c>
      <c r="B50" s="503" t="s">
        <v>591</v>
      </c>
      <c r="C50" s="504">
        <v>0</v>
      </c>
      <c r="D50" s="506">
        <v>0</v>
      </c>
      <c r="E50" s="505">
        <v>0</v>
      </c>
      <c r="F50" s="501">
        <v>0</v>
      </c>
      <c r="G50" s="485">
        <v>0</v>
      </c>
      <c r="H50" s="506">
        <v>0</v>
      </c>
    </row>
    <row r="51" spans="1:11" ht="16.5" thickBot="1" x14ac:dyDescent="0.25">
      <c r="A51" s="871" t="s">
        <v>569</v>
      </c>
      <c r="B51" s="871"/>
      <c r="C51" s="507">
        <v>416400000</v>
      </c>
      <c r="D51" s="741">
        <v>416541999.89999998</v>
      </c>
      <c r="E51" s="508">
        <f>E14+E17+E20+E30+E41+E48+E49</f>
        <v>292235712</v>
      </c>
      <c r="F51" s="508">
        <f>F14+F17+F20+F30+F41+F48+F49</f>
        <v>22757901</v>
      </c>
      <c r="G51" s="828">
        <v>0</v>
      </c>
      <c r="H51" s="508">
        <f t="shared" ref="H51" si="1">H14+H17+H20+H30+H41+H48+H49</f>
        <v>439299901</v>
      </c>
      <c r="K51" s="3"/>
    </row>
    <row r="54" spans="1:11" x14ac:dyDescent="0.2">
      <c r="B54" s="734"/>
      <c r="C54" s="734"/>
      <c r="D54" s="807"/>
    </row>
    <row r="55" spans="1:11" x14ac:dyDescent="0.2">
      <c r="B55" s="156"/>
      <c r="C55" s="509"/>
      <c r="D55" s="509"/>
      <c r="E55" s="509"/>
      <c r="F55" s="509"/>
      <c r="G55" s="509"/>
      <c r="H55" s="509"/>
    </row>
  </sheetData>
  <mergeCells count="13">
    <mergeCell ref="A14:B14"/>
    <mergeCell ref="A17:B17"/>
    <mergeCell ref="A6:A7"/>
    <mergeCell ref="B6:B7"/>
    <mergeCell ref="A2:H2"/>
    <mergeCell ref="A3:H3"/>
    <mergeCell ref="A5:H5"/>
    <mergeCell ref="C6:G6"/>
    <mergeCell ref="A20:B20"/>
    <mergeCell ref="A30:B30"/>
    <mergeCell ref="A41:B41"/>
    <mergeCell ref="A48:B48"/>
    <mergeCell ref="A51:B51"/>
  </mergeCells>
  <pageMargins left="0.7" right="0.7" top="0.75" bottom="0.75" header="0.3" footer="0.3"/>
  <pageSetup paperSize="9" scale="5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50"/>
    <pageSetUpPr fitToPage="1"/>
  </sheetPr>
  <dimension ref="A1:I28"/>
  <sheetViews>
    <sheetView topLeftCell="A4" zoomScaleNormal="100" workbookViewId="0">
      <selection activeCell="D21" sqref="D21"/>
    </sheetView>
  </sheetViews>
  <sheetFormatPr defaultRowHeight="12.75" x14ac:dyDescent="0.2"/>
  <cols>
    <col min="1" max="1" width="43.28515625" customWidth="1"/>
    <col min="2" max="4" width="12.7109375" customWidth="1"/>
    <col min="5" max="5" width="46.42578125" customWidth="1"/>
    <col min="6" max="6" width="12.7109375" customWidth="1"/>
    <col min="7" max="7" width="14" bestFit="1" customWidth="1"/>
    <col min="8" max="8" width="12.7109375" customWidth="1"/>
    <col min="9" max="9" width="12.5703125" bestFit="1" customWidth="1"/>
    <col min="10" max="10" width="13.7109375" bestFit="1" customWidth="1"/>
  </cols>
  <sheetData>
    <row r="1" spans="1:9" ht="15" customHeight="1" x14ac:dyDescent="0.2">
      <c r="A1" s="958" t="s">
        <v>660</v>
      </c>
      <c r="B1" s="958"/>
      <c r="C1" s="958"/>
      <c r="D1" s="958"/>
      <c r="E1" s="958"/>
      <c r="F1" s="958"/>
      <c r="G1" s="958"/>
      <c r="H1" s="958"/>
    </row>
    <row r="2" spans="1:9" ht="15.75" customHeight="1" x14ac:dyDescent="0.2">
      <c r="B2" s="967"/>
      <c r="C2" s="968"/>
      <c r="D2" s="968"/>
      <c r="E2" s="968"/>
      <c r="F2" s="968"/>
      <c r="G2" s="6"/>
      <c r="H2" s="6"/>
      <c r="I2" s="6"/>
    </row>
    <row r="3" spans="1:9" s="1" customFormat="1" ht="16.5" customHeight="1" x14ac:dyDescent="0.25">
      <c r="A3" s="965" t="s">
        <v>241</v>
      </c>
      <c r="B3" s="965"/>
      <c r="C3" s="965"/>
      <c r="D3" s="965"/>
      <c r="E3" s="965"/>
      <c r="F3" s="965"/>
      <c r="G3" s="965"/>
      <c r="H3" s="965"/>
    </row>
    <row r="4" spans="1:9" ht="24" customHeight="1" x14ac:dyDescent="0.2">
      <c r="A4" s="966" t="s">
        <v>661</v>
      </c>
      <c r="B4" s="966"/>
      <c r="C4" s="966"/>
      <c r="D4" s="966"/>
      <c r="E4" s="966"/>
      <c r="F4" s="966"/>
      <c r="G4" s="966"/>
      <c r="H4" s="966"/>
    </row>
    <row r="5" spans="1:9" ht="23.25" customHeight="1" thickBot="1" x14ac:dyDescent="0.3">
      <c r="A5" s="121"/>
      <c r="B5" s="121"/>
      <c r="C5" s="121"/>
      <c r="D5" s="121"/>
      <c r="E5" s="121"/>
      <c r="G5" s="4"/>
      <c r="H5" s="1" t="s">
        <v>10</v>
      </c>
    </row>
    <row r="6" spans="1:9" ht="27" customHeight="1" thickBot="1" x14ac:dyDescent="0.25">
      <c r="A6" s="961" t="s">
        <v>1</v>
      </c>
      <c r="B6" s="962"/>
      <c r="C6" s="962"/>
      <c r="D6" s="963"/>
      <c r="E6" s="964" t="s">
        <v>2</v>
      </c>
      <c r="F6" s="962"/>
      <c r="G6" s="962"/>
      <c r="H6" s="963"/>
    </row>
    <row r="7" spans="1:9" ht="27" customHeight="1" thickBot="1" x14ac:dyDescent="0.3">
      <c r="A7" s="200"/>
      <c r="B7" s="423" t="s">
        <v>297</v>
      </c>
      <c r="C7" s="429" t="s">
        <v>298</v>
      </c>
      <c r="D7" s="423" t="s">
        <v>299</v>
      </c>
      <c r="E7" s="201"/>
      <c r="F7" s="423" t="s">
        <v>297</v>
      </c>
      <c r="G7" s="429" t="s">
        <v>298</v>
      </c>
      <c r="H7" s="423" t="s">
        <v>299</v>
      </c>
    </row>
    <row r="8" spans="1:9" ht="20.100000000000001" customHeight="1" x14ac:dyDescent="0.25">
      <c r="A8" s="122" t="s">
        <v>300</v>
      </c>
      <c r="B8" s="424">
        <f>C8+D8</f>
        <v>166705.37299999999</v>
      </c>
      <c r="C8" s="421">
        <f>Önk.bev.!H14/1000</f>
        <v>166705.37299999999</v>
      </c>
      <c r="D8" s="424">
        <v>0</v>
      </c>
      <c r="E8" s="148" t="s">
        <v>194</v>
      </c>
      <c r="F8" s="123">
        <f>G8+H8</f>
        <v>162573.87400000001</v>
      </c>
      <c r="G8" s="670">
        <f>(Önk.kiad.!H20+Hiv.kiad.!H21+Művh.kiad.!H15+Ovikiad.!H16)/1000-H8</f>
        <v>158767.87400000001</v>
      </c>
      <c r="H8" s="671">
        <f>(Önk.kiad.!H18+Önk.kiad.!H19+Hiv.kiad.!H19)/1000</f>
        <v>3806</v>
      </c>
    </row>
    <row r="9" spans="1:9" ht="20.100000000000001" customHeight="1" x14ac:dyDescent="0.25">
      <c r="A9" s="207" t="s">
        <v>203</v>
      </c>
      <c r="B9" s="424">
        <f t="shared" ref="B9:B11" si="0">C9+D9</f>
        <v>20353.881000000001</v>
      </c>
      <c r="C9" s="422">
        <f>(Önk.bev.!H17+Hiv.bev.!H17+Ovibev.!H17)/1000</f>
        <v>20353.881000000001</v>
      </c>
      <c r="D9" s="434">
        <v>0</v>
      </c>
      <c r="E9" s="202" t="s">
        <v>195</v>
      </c>
      <c r="F9" s="123">
        <f t="shared" ref="F9:F15" si="1">G9+H9</f>
        <v>30193.07</v>
      </c>
      <c r="G9" s="672">
        <f>(Önk.kiad.!H23+Hiv.kiad.!H24+Művh.kiad.!H18+Ovikiad.!H19)/1000-H9</f>
        <v>29193.07</v>
      </c>
      <c r="H9" s="673">
        <f>1000000/1000</f>
        <v>1000</v>
      </c>
    </row>
    <row r="10" spans="1:9" ht="20.100000000000001" customHeight="1" x14ac:dyDescent="0.25">
      <c r="A10" s="207" t="s">
        <v>204</v>
      </c>
      <c r="B10" s="424">
        <f t="shared" si="0"/>
        <v>70350</v>
      </c>
      <c r="C10" s="422">
        <f>Önk.bev.!H30/1000</f>
        <v>70350</v>
      </c>
      <c r="D10" s="434">
        <v>0</v>
      </c>
      <c r="E10" s="202" t="s">
        <v>196</v>
      </c>
      <c r="F10" s="123">
        <f t="shared" si="1"/>
        <v>85116.288</v>
      </c>
      <c r="G10" s="672">
        <f>(Önk.kiad.!H53+Hiv.kiad.!H34+Művh.kiad.!H29+Ovikiad.!H31)/1000</f>
        <v>85116.288</v>
      </c>
      <c r="H10" s="673">
        <v>0</v>
      </c>
    </row>
    <row r="11" spans="1:9" ht="20.100000000000001" customHeight="1" x14ac:dyDescent="0.25">
      <c r="A11" s="207" t="s">
        <v>205</v>
      </c>
      <c r="B11" s="424">
        <f t="shared" si="0"/>
        <v>19077.689999999999</v>
      </c>
      <c r="C11" s="422">
        <f>(Önk.bev.!H41+Hiv.bev.!H18+Hiv.bev.!H19+Művh.bev.!H20+Ovibev.!H25)/1000</f>
        <v>19077.689999999999</v>
      </c>
      <c r="D11" s="434"/>
      <c r="E11" s="202" t="s">
        <v>197</v>
      </c>
      <c r="F11" s="123">
        <f t="shared" si="1"/>
        <v>7982</v>
      </c>
      <c r="G11" s="672">
        <f>(Önk.kiad.!H57+Önk.kiad.!H58)/1000</f>
        <v>7482</v>
      </c>
      <c r="H11" s="673">
        <f>Önk.kiad.!H60/1000</f>
        <v>500</v>
      </c>
    </row>
    <row r="12" spans="1:9" ht="20.100000000000001" customHeight="1" x14ac:dyDescent="0.25">
      <c r="A12" s="125" t="s">
        <v>302</v>
      </c>
      <c r="B12" s="424">
        <f>C12+D12</f>
        <v>0</v>
      </c>
      <c r="C12" s="422">
        <v>0</v>
      </c>
      <c r="D12" s="434">
        <v>0</v>
      </c>
      <c r="E12" s="202" t="s">
        <v>198</v>
      </c>
      <c r="F12" s="123">
        <f t="shared" si="1"/>
        <v>9827.7839999999997</v>
      </c>
      <c r="G12" s="672">
        <f>(Önk.kiad.!H64+Önk.kiad.!H62)/1000</f>
        <v>9827.7839999999997</v>
      </c>
      <c r="H12" s="673">
        <v>0</v>
      </c>
    </row>
    <row r="13" spans="1:9" ht="20.100000000000001" customHeight="1" x14ac:dyDescent="0.25">
      <c r="A13" s="209" t="s">
        <v>210</v>
      </c>
      <c r="B13" s="425">
        <f>C13+D13</f>
        <v>153495.65900000001</v>
      </c>
      <c r="C13" s="430">
        <f>(Hiv.bev.!H9+Művh.bev.!H10+Ovibev.!H10)/1000</f>
        <v>153495.65900000001</v>
      </c>
      <c r="D13" s="418">
        <v>0</v>
      </c>
      <c r="E13" s="202" t="s">
        <v>199</v>
      </c>
      <c r="F13" s="123">
        <f t="shared" si="1"/>
        <v>3113</v>
      </c>
      <c r="G13" s="672">
        <v>0</v>
      </c>
      <c r="H13" s="673">
        <f>(Önk.kiad.!H65+Önk.kiad.!H66)/1000</f>
        <v>3113</v>
      </c>
    </row>
    <row r="14" spans="1:9" ht="20.100000000000001" customHeight="1" x14ac:dyDescent="0.25">
      <c r="A14" s="209" t="s">
        <v>678</v>
      </c>
      <c r="B14" s="418">
        <f>C14+D14</f>
        <v>9998.7939999999999</v>
      </c>
      <c r="C14" s="430">
        <f>Önk.bev.!H19/1000</f>
        <v>9998.7939999999999</v>
      </c>
      <c r="D14" s="418">
        <v>0</v>
      </c>
      <c r="E14" s="203" t="s">
        <v>258</v>
      </c>
      <c r="F14" s="123">
        <f t="shared" si="1"/>
        <v>6037.241</v>
      </c>
      <c r="G14" s="674">
        <f>Önk.kiad.!H78/1000</f>
        <v>6037.241</v>
      </c>
      <c r="H14" s="675">
        <v>0</v>
      </c>
    </row>
    <row r="15" spans="1:9" ht="20.100000000000001" customHeight="1" thickBot="1" x14ac:dyDescent="0.3">
      <c r="A15" s="420"/>
      <c r="B15" s="426"/>
      <c r="C15" s="431"/>
      <c r="D15" s="426"/>
      <c r="E15" s="202" t="s">
        <v>202</v>
      </c>
      <c r="F15" s="123">
        <f t="shared" si="1"/>
        <v>153495.65900000001</v>
      </c>
      <c r="G15" s="672">
        <f>Önk.kiad.!H79/1000</f>
        <v>153495.65900000001</v>
      </c>
      <c r="H15" s="673">
        <v>0</v>
      </c>
    </row>
    <row r="16" spans="1:9" ht="20.100000000000001" customHeight="1" thickBot="1" x14ac:dyDescent="0.25">
      <c r="A16" s="208" t="s">
        <v>677</v>
      </c>
      <c r="B16" s="419">
        <f>SUM(B8:B15)</f>
        <v>439981.397</v>
      </c>
      <c r="C16" s="419">
        <f t="shared" ref="C16:D16" si="2">SUM(C8:C15)</f>
        <v>439981.397</v>
      </c>
      <c r="D16" s="419">
        <f t="shared" si="2"/>
        <v>0</v>
      </c>
      <c r="E16" s="204" t="s">
        <v>9</v>
      </c>
      <c r="F16" s="127">
        <f>SUM(F8:F15)</f>
        <v>458338.91599999997</v>
      </c>
      <c r="G16" s="676">
        <f>SUM(G8:G15)</f>
        <v>449919.91599999997</v>
      </c>
      <c r="H16" s="677">
        <f>SUM(H8:H15)</f>
        <v>8419</v>
      </c>
    </row>
    <row r="17" spans="1:9" ht="20.100000000000001" customHeight="1" x14ac:dyDescent="0.25">
      <c r="A17" s="665" t="s">
        <v>676</v>
      </c>
      <c r="B17" s="424">
        <f t="shared" ref="B17:B24" si="3">C17+D17</f>
        <v>7600</v>
      </c>
      <c r="C17" s="667">
        <f>Önk.bev.!H18/1000</f>
        <v>7600</v>
      </c>
      <c r="D17" s="666"/>
      <c r="E17" s="668"/>
      <c r="F17" s="669"/>
      <c r="G17" s="678"/>
      <c r="H17" s="679"/>
    </row>
    <row r="18" spans="1:9" ht="20.100000000000001" customHeight="1" x14ac:dyDescent="0.25">
      <c r="A18" s="122" t="s">
        <v>206</v>
      </c>
      <c r="B18" s="424">
        <f t="shared" si="3"/>
        <v>31676</v>
      </c>
      <c r="C18" s="421">
        <v>0</v>
      </c>
      <c r="D18" s="424">
        <f>(Önk.bev.!H43+Önk.bev.!H42)/1000</f>
        <v>31676</v>
      </c>
      <c r="E18" s="148" t="s">
        <v>201</v>
      </c>
      <c r="F18" s="123">
        <f>G18+H18</f>
        <v>19930.8</v>
      </c>
      <c r="G18" s="670">
        <v>0</v>
      </c>
      <c r="H18" s="671">
        <f>(Önk.kiad.!H68+Önk.kiad.!H69+Önk.kiad.!H70+Önk.kiad.!H71+Önk.kiad.!H72+Művh.kiad.!H32+Ovikiad.!H34)/1000</f>
        <v>19930.8</v>
      </c>
    </row>
    <row r="19" spans="1:9" ht="20.100000000000001" customHeight="1" x14ac:dyDescent="0.25">
      <c r="A19" s="207" t="s">
        <v>207</v>
      </c>
      <c r="B19" s="424">
        <f t="shared" si="3"/>
        <v>620</v>
      </c>
      <c r="C19" s="422">
        <f>(Önk.bev.!H45+Önk.bev.!H44)/1000</f>
        <v>620</v>
      </c>
      <c r="D19" s="434">
        <v>0</v>
      </c>
      <c r="E19" s="202" t="s">
        <v>301</v>
      </c>
      <c r="F19" s="123">
        <f t="shared" ref="F19:F20" si="4">G19+H19</f>
        <v>65163</v>
      </c>
      <c r="G19" s="680">
        <v>65163</v>
      </c>
      <c r="H19" s="681">
        <v>0</v>
      </c>
    </row>
    <row r="20" spans="1:9" ht="20.100000000000001" customHeight="1" x14ac:dyDescent="0.25">
      <c r="A20" s="122" t="s">
        <v>208</v>
      </c>
      <c r="B20" s="424">
        <f t="shared" si="3"/>
        <v>121447.72900000001</v>
      </c>
      <c r="C20" s="421">
        <f>Önk.bev.!H49/1000</f>
        <v>121447.72900000001</v>
      </c>
      <c r="D20" s="424">
        <v>0</v>
      </c>
      <c r="E20" s="203" t="s">
        <v>546</v>
      </c>
      <c r="F20" s="123">
        <f t="shared" si="4"/>
        <v>0</v>
      </c>
      <c r="G20" s="674">
        <v>0</v>
      </c>
      <c r="H20" s="675">
        <v>0</v>
      </c>
    </row>
    <row r="21" spans="1:9" ht="20.100000000000001" customHeight="1" x14ac:dyDescent="0.25">
      <c r="A21" s="207" t="s">
        <v>209</v>
      </c>
      <c r="B21" s="424">
        <f t="shared" si="3"/>
        <v>306.75599999999997</v>
      </c>
      <c r="C21" s="422">
        <f>Ovibev.!H9/1000</f>
        <v>306.75599999999997</v>
      </c>
      <c r="D21" s="434">
        <v>0</v>
      </c>
      <c r="E21" s="203" t="s">
        <v>200</v>
      </c>
      <c r="F21" s="123">
        <f>G21+H21</f>
        <v>59314.239999999998</v>
      </c>
      <c r="G21" s="674">
        <f>Önk.kiad.!H81/1000</f>
        <v>48643.61</v>
      </c>
      <c r="H21" s="675">
        <f>Önk.kiad.!H80/1000</f>
        <v>10670.63</v>
      </c>
    </row>
    <row r="22" spans="1:9" ht="20.100000000000001" customHeight="1" x14ac:dyDescent="0.25">
      <c r="A22" s="209" t="s">
        <v>303</v>
      </c>
      <c r="B22" s="424">
        <f t="shared" si="3"/>
        <v>26.353999999999999</v>
      </c>
      <c r="C22" s="430">
        <f>Művh.bev.!H9/1000</f>
        <v>26.353999999999999</v>
      </c>
      <c r="D22" s="418">
        <v>0</v>
      </c>
      <c r="E22" s="203"/>
      <c r="F22" s="436"/>
      <c r="G22" s="674"/>
      <c r="H22" s="675"/>
      <c r="I22" s="144"/>
    </row>
    <row r="23" spans="1:9" ht="20.100000000000001" customHeight="1" x14ac:dyDescent="0.25">
      <c r="A23" s="437" t="s">
        <v>257</v>
      </c>
      <c r="B23" s="424">
        <f t="shared" si="3"/>
        <v>1089.2</v>
      </c>
      <c r="C23" s="422">
        <f>Hiv.bev.!H8/1000</f>
        <v>1089.2</v>
      </c>
      <c r="D23" s="434">
        <v>0</v>
      </c>
      <c r="E23" s="431"/>
      <c r="F23" s="426"/>
      <c r="G23" s="682"/>
      <c r="H23" s="683"/>
    </row>
    <row r="24" spans="1:9" ht="20.100000000000001" customHeight="1" thickBot="1" x14ac:dyDescent="0.3">
      <c r="A24" s="438" t="s">
        <v>547</v>
      </c>
      <c r="B24" s="424">
        <f t="shared" si="3"/>
        <v>0</v>
      </c>
      <c r="C24" s="430">
        <v>0</v>
      </c>
      <c r="D24" s="418">
        <v>0</v>
      </c>
      <c r="E24" s="432"/>
      <c r="F24" s="427"/>
      <c r="G24" s="684"/>
      <c r="H24" s="685"/>
    </row>
    <row r="25" spans="1:9" ht="20.100000000000001" customHeight="1" thickBot="1" x14ac:dyDescent="0.25">
      <c r="A25" s="208" t="s">
        <v>7</v>
      </c>
      <c r="B25" s="428">
        <f>SUM(B16:B24)</f>
        <v>602747.4360000001</v>
      </c>
      <c r="C25" s="204">
        <f>SUM(C16:C23)</f>
        <v>571071.4360000001</v>
      </c>
      <c r="D25" s="428">
        <f>SUM(D16:D24)</f>
        <v>31676</v>
      </c>
      <c r="E25" s="204" t="s">
        <v>7</v>
      </c>
      <c r="F25" s="124">
        <f>SUM(F16:F21)</f>
        <v>602746.95600000001</v>
      </c>
      <c r="G25" s="676">
        <f>SUM(G16:G21)</f>
        <v>563726.52599999995</v>
      </c>
      <c r="H25" s="677">
        <f>SUM(H16:H21)</f>
        <v>39020.43</v>
      </c>
      <c r="I25" s="3"/>
    </row>
    <row r="26" spans="1:9" ht="20.100000000000001" customHeight="1" thickBot="1" x14ac:dyDescent="0.3">
      <c r="A26" s="125" t="s">
        <v>187</v>
      </c>
      <c r="B26" s="126">
        <f>C26+D26</f>
        <v>-153495.65900000001</v>
      </c>
      <c r="C26" s="433">
        <f>-C13</f>
        <v>-153495.65900000001</v>
      </c>
      <c r="D26" s="435">
        <v>0</v>
      </c>
      <c r="E26" s="205" t="s">
        <v>187</v>
      </c>
      <c r="F26" s="803">
        <f>G26+H26</f>
        <v>-153495.65900000001</v>
      </c>
      <c r="G26" s="687">
        <f>-G15</f>
        <v>-153495.65900000001</v>
      </c>
      <c r="H26" s="686"/>
    </row>
    <row r="27" spans="1:9" ht="20.100000000000001" customHeight="1" thickBot="1" x14ac:dyDescent="0.25">
      <c r="A27" s="208" t="s">
        <v>188</v>
      </c>
      <c r="B27" s="428">
        <f>SUM(B25:B26)</f>
        <v>449251.77700000012</v>
      </c>
      <c r="C27" s="204">
        <f t="shared" ref="C27" si="5">SUM(C25:C26)</f>
        <v>417575.77700000012</v>
      </c>
      <c r="D27" s="428">
        <f>SUM(D25:D26)</f>
        <v>31676</v>
      </c>
      <c r="E27" s="206" t="s">
        <v>188</v>
      </c>
      <c r="F27" s="127">
        <v>449252</v>
      </c>
      <c r="G27" s="676">
        <f t="shared" ref="G27:H27" si="6">SUM(G25:G26)</f>
        <v>410230.86699999997</v>
      </c>
      <c r="H27" s="677">
        <f t="shared" si="6"/>
        <v>39020.43</v>
      </c>
    </row>
    <row r="28" spans="1:9" x14ac:dyDescent="0.2">
      <c r="E28" s="3"/>
    </row>
  </sheetData>
  <mergeCells count="6">
    <mergeCell ref="A6:D6"/>
    <mergeCell ref="E6:H6"/>
    <mergeCell ref="A3:H3"/>
    <mergeCell ref="A4:H4"/>
    <mergeCell ref="A1:H1"/>
    <mergeCell ref="B2:F2"/>
  </mergeCells>
  <phoneticPr fontId="0" type="noConversion"/>
  <pageMargins left="0.78740157480314965" right="0.78740157480314965" top="0.98425196850393704" bottom="0.59055118110236227" header="0.51181102362204722" footer="0.51181102362204722"/>
  <pageSetup paperSize="9" scale="73" orientation="landscape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</sheetPr>
  <dimension ref="A1:AD162"/>
  <sheetViews>
    <sheetView topLeftCell="C136" zoomScaleNormal="100" workbookViewId="0">
      <selection activeCell="D76" sqref="D76:P76"/>
    </sheetView>
  </sheetViews>
  <sheetFormatPr defaultRowHeight="12.75" x14ac:dyDescent="0.2"/>
  <cols>
    <col min="1" max="1" width="4.42578125" customWidth="1"/>
    <col min="2" max="2" width="49.42578125" customWidth="1"/>
    <col min="3" max="3" width="4.5703125" customWidth="1"/>
    <col min="4" max="4" width="10.7109375" customWidth="1"/>
    <col min="5" max="5" width="11.28515625" bestFit="1" customWidth="1"/>
    <col min="6" max="16" width="10.7109375" customWidth="1"/>
    <col min="17" max="17" width="11.7109375" bestFit="1" customWidth="1"/>
    <col min="18" max="18" width="8.5703125" bestFit="1" customWidth="1"/>
  </cols>
  <sheetData>
    <row r="1" spans="1:17" ht="15" customHeight="1" x14ac:dyDescent="0.2">
      <c r="A1" s="995" t="s">
        <v>662</v>
      </c>
      <c r="B1" s="995"/>
      <c r="C1" s="995"/>
      <c r="D1" s="995"/>
      <c r="E1" s="995"/>
      <c r="F1" s="995"/>
      <c r="G1" s="995"/>
      <c r="H1" s="995"/>
      <c r="I1" s="995"/>
      <c r="J1" s="995"/>
      <c r="K1" s="995"/>
      <c r="L1" s="995"/>
      <c r="M1" s="995"/>
      <c r="N1" s="995"/>
      <c r="O1" s="995"/>
      <c r="P1" s="995"/>
    </row>
    <row r="2" spans="1:17" ht="15" customHeight="1" x14ac:dyDescent="0.2">
      <c r="A2" s="1009" t="s">
        <v>552</v>
      </c>
      <c r="B2" s="1010"/>
      <c r="C2" s="1010"/>
      <c r="D2" s="1010"/>
      <c r="E2" s="1010"/>
      <c r="F2" s="1010"/>
      <c r="G2" s="1010"/>
      <c r="H2" s="1010"/>
      <c r="I2" s="1010"/>
      <c r="J2" s="1010"/>
      <c r="K2" s="1010"/>
      <c r="L2" s="1010"/>
      <c r="M2" s="1010"/>
      <c r="N2" s="1010"/>
      <c r="O2" s="1010"/>
      <c r="P2" s="1010"/>
    </row>
    <row r="3" spans="1:17" ht="12.95" customHeight="1" thickBot="1" x14ac:dyDescent="0.25">
      <c r="A3" s="996" t="s">
        <v>548</v>
      </c>
      <c r="B3" s="996"/>
      <c r="C3" s="996"/>
      <c r="D3" s="996"/>
      <c r="E3" s="996"/>
      <c r="F3" s="996"/>
      <c r="G3" s="996"/>
      <c r="H3" s="996"/>
      <c r="I3" s="996"/>
      <c r="J3" s="996"/>
      <c r="K3" s="996"/>
      <c r="L3" s="996"/>
      <c r="M3" s="996"/>
      <c r="N3" s="996"/>
      <c r="O3" s="996"/>
      <c r="P3" s="996"/>
    </row>
    <row r="4" spans="1:17" ht="12.95" customHeight="1" x14ac:dyDescent="0.2">
      <c r="A4" s="998" t="s">
        <v>34</v>
      </c>
      <c r="B4" s="1000" t="s">
        <v>328</v>
      </c>
      <c r="C4" s="1016" t="s">
        <v>184</v>
      </c>
      <c r="D4" s="1022" t="s">
        <v>189</v>
      </c>
      <c r="E4" s="982" t="s">
        <v>165</v>
      </c>
      <c r="F4" s="983"/>
      <c r="G4" s="983"/>
      <c r="H4" s="983"/>
      <c r="I4" s="1002"/>
      <c r="J4" s="1003" t="s">
        <v>4</v>
      </c>
      <c r="K4" s="1004"/>
      <c r="L4" s="1005"/>
      <c r="M4" s="1006" t="s">
        <v>358</v>
      </c>
      <c r="N4" s="1007"/>
      <c r="O4" s="1007"/>
      <c r="P4" s="1008"/>
    </row>
    <row r="5" spans="1:17" ht="24.75" customHeight="1" thickBot="1" x14ac:dyDescent="0.25">
      <c r="A5" s="999"/>
      <c r="B5" s="1001"/>
      <c r="C5" s="1017"/>
      <c r="D5" s="1023"/>
      <c r="E5" s="219" t="s">
        <v>211</v>
      </c>
      <c r="F5" s="220" t="s">
        <v>162</v>
      </c>
      <c r="G5" s="221" t="s">
        <v>163</v>
      </c>
      <c r="H5" s="221" t="s">
        <v>212</v>
      </c>
      <c r="I5" s="222" t="s">
        <v>164</v>
      </c>
      <c r="J5" s="223" t="s">
        <v>213</v>
      </c>
      <c r="K5" s="221" t="s">
        <v>166</v>
      </c>
      <c r="L5" s="222" t="s">
        <v>167</v>
      </c>
      <c r="M5" s="257" t="s">
        <v>168</v>
      </c>
      <c r="N5" s="221" t="s">
        <v>169</v>
      </c>
      <c r="O5" s="221" t="s">
        <v>170</v>
      </c>
      <c r="P5" s="222" t="s">
        <v>171</v>
      </c>
    </row>
    <row r="6" spans="1:17" ht="12.95" customHeight="1" x14ac:dyDescent="0.2">
      <c r="A6" s="1011" t="s">
        <v>549</v>
      </c>
      <c r="B6" s="1012"/>
      <c r="C6" s="252"/>
      <c r="D6" s="253"/>
      <c r="E6" s="254"/>
      <c r="F6" s="254"/>
      <c r="G6" s="255"/>
      <c r="H6" s="255"/>
      <c r="I6" s="256"/>
      <c r="J6" s="258"/>
      <c r="K6" s="255"/>
      <c r="L6" s="256"/>
      <c r="M6" s="258"/>
      <c r="N6" s="255"/>
      <c r="O6" s="255"/>
      <c r="P6" s="259"/>
      <c r="Q6" s="588"/>
    </row>
    <row r="7" spans="1:17" ht="12.95" customHeight="1" x14ac:dyDescent="0.2">
      <c r="A7" s="210" t="s">
        <v>14</v>
      </c>
      <c r="B7" s="211" t="s">
        <v>545</v>
      </c>
      <c r="C7" s="212"/>
      <c r="D7" s="243"/>
      <c r="E7" s="250"/>
      <c r="F7" s="250"/>
      <c r="G7" s="244"/>
      <c r="H7" s="244">
        <v>9776676</v>
      </c>
      <c r="I7" s="245"/>
      <c r="J7" s="248"/>
      <c r="K7" s="244"/>
      <c r="L7" s="245"/>
      <c r="M7" s="248"/>
      <c r="N7" s="244"/>
      <c r="O7" s="244"/>
      <c r="P7" s="249"/>
      <c r="Q7" s="832">
        <f>SUM(D7:P7)</f>
        <v>9776676</v>
      </c>
    </row>
    <row r="8" spans="1:17" ht="12.95" customHeight="1" x14ac:dyDescent="0.2">
      <c r="A8" s="210" t="s">
        <v>36</v>
      </c>
      <c r="B8" s="213" t="s">
        <v>15</v>
      </c>
      <c r="C8" s="212"/>
      <c r="D8" s="243"/>
      <c r="E8" s="250"/>
      <c r="F8" s="250"/>
      <c r="G8" s="244"/>
      <c r="H8" s="244"/>
      <c r="I8" s="245"/>
      <c r="J8" s="248"/>
      <c r="K8" s="244"/>
      <c r="L8" s="245"/>
      <c r="M8" s="248"/>
      <c r="N8" s="244"/>
      <c r="O8" s="244"/>
      <c r="P8" s="249"/>
      <c r="Q8" s="832">
        <f t="shared" ref="Q8:Q72" si="0">SUM(D8:P8)</f>
        <v>0</v>
      </c>
    </row>
    <row r="9" spans="1:17" ht="15.75" customHeight="1" x14ac:dyDescent="0.2">
      <c r="A9" s="210" t="s">
        <v>37</v>
      </c>
      <c r="B9" s="214" t="s">
        <v>327</v>
      </c>
      <c r="C9" s="212"/>
      <c r="D9" s="243"/>
      <c r="E9" s="250"/>
      <c r="F9" s="250"/>
      <c r="G9" s="244"/>
      <c r="H9" s="244">
        <v>1500000</v>
      </c>
      <c r="I9" s="245"/>
      <c r="J9" s="248">
        <v>21676000</v>
      </c>
      <c r="K9" s="244"/>
      <c r="L9" s="245"/>
      <c r="M9" s="248"/>
      <c r="N9" s="244"/>
      <c r="O9" s="244"/>
      <c r="P9" s="249"/>
      <c r="Q9" s="832">
        <f>SUM(D9:P9)</f>
        <v>23176000</v>
      </c>
    </row>
    <row r="10" spans="1:17" ht="27" customHeight="1" x14ac:dyDescent="0.2">
      <c r="A10" s="210" t="s">
        <v>38</v>
      </c>
      <c r="B10" s="214" t="s">
        <v>305</v>
      </c>
      <c r="C10" s="215">
        <v>2</v>
      </c>
      <c r="D10" s="251"/>
      <c r="E10" s="260">
        <v>1692057</v>
      </c>
      <c r="F10" s="250"/>
      <c r="G10" s="244"/>
      <c r="H10" s="244">
        <v>1641772</v>
      </c>
      <c r="I10" s="245"/>
      <c r="J10" s="248">
        <v>10000000</v>
      </c>
      <c r="K10" s="244"/>
      <c r="L10" s="245">
        <v>620000</v>
      </c>
      <c r="M10" s="248"/>
      <c r="N10" s="244"/>
      <c r="O10" s="244"/>
      <c r="P10" s="249"/>
      <c r="Q10" s="832">
        <f t="shared" si="0"/>
        <v>13953829</v>
      </c>
    </row>
    <row r="11" spans="1:17" ht="12.95" customHeight="1" x14ac:dyDescent="0.2">
      <c r="A11" s="210" t="s">
        <v>39</v>
      </c>
      <c r="B11" s="211" t="s">
        <v>306</v>
      </c>
      <c r="C11" s="215"/>
      <c r="D11" s="251"/>
      <c r="E11" s="250"/>
      <c r="F11" s="250"/>
      <c r="G11" s="244"/>
      <c r="H11" s="244"/>
      <c r="I11" s="245"/>
      <c r="J11" s="248"/>
      <c r="K11" s="244"/>
      <c r="L11" s="245"/>
      <c r="M11" s="248"/>
      <c r="N11" s="244"/>
      <c r="O11" s="244"/>
      <c r="P11" s="249"/>
      <c r="Q11" s="832">
        <f t="shared" si="0"/>
        <v>0</v>
      </c>
    </row>
    <row r="12" spans="1:17" ht="12.95" customHeight="1" x14ac:dyDescent="0.2">
      <c r="A12" s="210" t="s">
        <v>40</v>
      </c>
      <c r="B12" s="213" t="s">
        <v>18</v>
      </c>
      <c r="C12" s="215"/>
      <c r="D12" s="251"/>
      <c r="E12" s="250"/>
      <c r="F12" s="250"/>
      <c r="G12" s="244"/>
      <c r="H12" s="244"/>
      <c r="I12" s="245"/>
      <c r="J12" s="248"/>
      <c r="K12" s="244"/>
      <c r="L12" s="245"/>
      <c r="M12" s="248"/>
      <c r="N12" s="244"/>
      <c r="O12" s="244"/>
      <c r="P12" s="249"/>
      <c r="Q12" s="832">
        <f t="shared" si="0"/>
        <v>0</v>
      </c>
    </row>
    <row r="13" spans="1:17" ht="12.95" customHeight="1" x14ac:dyDescent="0.2">
      <c r="A13" s="210" t="s">
        <v>41</v>
      </c>
      <c r="B13" s="213" t="s">
        <v>307</v>
      </c>
      <c r="C13" s="215">
        <v>2</v>
      </c>
      <c r="D13" s="251"/>
      <c r="E13" s="250"/>
      <c r="F13" s="250"/>
      <c r="G13" s="244"/>
      <c r="H13" s="244"/>
      <c r="I13" s="245"/>
      <c r="J13" s="248"/>
      <c r="K13" s="244"/>
      <c r="L13" s="245"/>
      <c r="M13" s="248"/>
      <c r="N13" s="244"/>
      <c r="O13" s="244"/>
      <c r="P13" s="249"/>
      <c r="Q13" s="832">
        <f t="shared" si="0"/>
        <v>0</v>
      </c>
    </row>
    <row r="14" spans="1:17" ht="12.95" customHeight="1" x14ac:dyDescent="0.2">
      <c r="A14" s="210" t="s">
        <v>42</v>
      </c>
      <c r="B14" s="213" t="s">
        <v>308</v>
      </c>
      <c r="C14" s="215"/>
      <c r="D14" s="251"/>
      <c r="E14" s="250">
        <v>166705373</v>
      </c>
      <c r="F14" s="250"/>
      <c r="G14" s="244"/>
      <c r="H14" s="244"/>
      <c r="I14" s="245"/>
      <c r="J14" s="248"/>
      <c r="K14" s="244">
        <v>7600000</v>
      </c>
      <c r="L14" s="245"/>
      <c r="M14" s="248"/>
      <c r="N14" s="244"/>
      <c r="O14" s="244"/>
      <c r="P14" s="249">
        <v>0</v>
      </c>
      <c r="Q14" s="832">
        <f t="shared" si="0"/>
        <v>174305373</v>
      </c>
    </row>
    <row r="15" spans="1:17" ht="12.95" customHeight="1" x14ac:dyDescent="0.2">
      <c r="A15" s="210" t="s">
        <v>43</v>
      </c>
      <c r="B15" s="213" t="s">
        <v>322</v>
      </c>
      <c r="C15" s="215"/>
      <c r="D15" s="251"/>
      <c r="E15" s="250"/>
      <c r="F15" s="250"/>
      <c r="G15" s="244"/>
      <c r="H15" s="244"/>
      <c r="I15" s="245"/>
      <c r="J15" s="248"/>
      <c r="K15" s="244"/>
      <c r="L15" s="245"/>
      <c r="M15" s="248"/>
      <c r="N15" s="244"/>
      <c r="O15" s="244"/>
      <c r="P15" s="249">
        <v>121447729</v>
      </c>
      <c r="Q15" s="832">
        <f t="shared" si="0"/>
        <v>121447729</v>
      </c>
    </row>
    <row r="16" spans="1:17" ht="12.95" customHeight="1" x14ac:dyDescent="0.2">
      <c r="A16" s="210" t="s">
        <v>44</v>
      </c>
      <c r="B16" s="213" t="s">
        <v>550</v>
      </c>
      <c r="C16" s="215"/>
      <c r="D16" s="251"/>
      <c r="E16" s="250"/>
      <c r="F16" s="250"/>
      <c r="G16" s="244"/>
      <c r="H16" s="244"/>
      <c r="I16" s="245"/>
      <c r="J16" s="248"/>
      <c r="K16" s="244"/>
      <c r="L16" s="245"/>
      <c r="M16" s="248"/>
      <c r="N16" s="244"/>
      <c r="O16" s="244"/>
      <c r="P16" s="249"/>
      <c r="Q16" s="832">
        <f t="shared" si="0"/>
        <v>0</v>
      </c>
    </row>
    <row r="17" spans="1:17" ht="12.75" customHeight="1" x14ac:dyDescent="0.2">
      <c r="A17" s="210" t="s">
        <v>45</v>
      </c>
      <c r="B17" s="213" t="s">
        <v>655</v>
      </c>
      <c r="C17" s="215"/>
      <c r="D17" s="251"/>
      <c r="E17" s="250"/>
      <c r="F17" s="250"/>
      <c r="G17" s="244"/>
      <c r="H17" s="244"/>
      <c r="I17" s="245"/>
      <c r="J17" s="248"/>
      <c r="K17" s="244">
        <v>9998794</v>
      </c>
      <c r="L17" s="245"/>
      <c r="M17" s="248"/>
      <c r="N17" s="244"/>
      <c r="O17" s="244"/>
      <c r="P17" s="249"/>
      <c r="Q17" s="832">
        <f t="shared" si="0"/>
        <v>9998794</v>
      </c>
    </row>
    <row r="18" spans="1:17" ht="12.95" customHeight="1" x14ac:dyDescent="0.2">
      <c r="A18" s="210" t="s">
        <v>46</v>
      </c>
      <c r="B18" s="213" t="s">
        <v>551</v>
      </c>
      <c r="C18" s="215"/>
      <c r="D18" s="251"/>
      <c r="E18" s="250"/>
      <c r="F18" s="250"/>
      <c r="G18" s="244"/>
      <c r="H18" s="1035">
        <v>2540000</v>
      </c>
      <c r="I18" s="245"/>
      <c r="J18" s="248"/>
      <c r="K18" s="244"/>
      <c r="L18" s="245"/>
      <c r="M18" s="248"/>
      <c r="N18" s="244"/>
      <c r="O18" s="244"/>
      <c r="P18" s="249"/>
      <c r="Q18" s="832">
        <f t="shared" si="0"/>
        <v>2540000</v>
      </c>
    </row>
    <row r="19" spans="1:17" ht="12.95" customHeight="1" x14ac:dyDescent="0.2">
      <c r="A19" s="210" t="s">
        <v>47</v>
      </c>
      <c r="B19" s="213" t="s">
        <v>656</v>
      </c>
      <c r="C19" s="215">
        <v>1</v>
      </c>
      <c r="D19" s="251"/>
      <c r="E19" s="250"/>
      <c r="F19" s="250"/>
      <c r="G19" s="244"/>
      <c r="H19" s="1036"/>
      <c r="I19" s="245"/>
      <c r="J19" s="248"/>
      <c r="K19" s="244"/>
      <c r="L19" s="245"/>
      <c r="M19" s="248"/>
      <c r="N19" s="244"/>
      <c r="O19" s="244"/>
      <c r="P19" s="249"/>
      <c r="Q19" s="832">
        <f t="shared" si="0"/>
        <v>0</v>
      </c>
    </row>
    <row r="20" spans="1:17" ht="12.95" customHeight="1" x14ac:dyDescent="0.2">
      <c r="A20" s="210" t="s">
        <v>48</v>
      </c>
      <c r="B20" s="213" t="s">
        <v>242</v>
      </c>
      <c r="C20" s="215"/>
      <c r="D20" s="251"/>
      <c r="E20" s="250"/>
      <c r="F20" s="250"/>
      <c r="G20" s="244"/>
      <c r="H20" s="244"/>
      <c r="I20" s="245"/>
      <c r="J20" s="248"/>
      <c r="K20" s="244"/>
      <c r="L20" s="245"/>
      <c r="M20" s="248"/>
      <c r="N20" s="244"/>
      <c r="O20" s="244"/>
      <c r="P20" s="249"/>
      <c r="Q20" s="832">
        <f t="shared" si="0"/>
        <v>0</v>
      </c>
    </row>
    <row r="21" spans="1:17" ht="12.95" customHeight="1" x14ac:dyDescent="0.2">
      <c r="A21" s="210" t="s">
        <v>49</v>
      </c>
      <c r="B21" s="211" t="s">
        <v>19</v>
      </c>
      <c r="C21" s="215">
        <v>1</v>
      </c>
      <c r="D21" s="251"/>
      <c r="E21" s="250">
        <v>7460000</v>
      </c>
      <c r="F21" s="250"/>
      <c r="G21" s="244"/>
      <c r="H21" s="244"/>
      <c r="I21" s="245"/>
      <c r="J21" s="248"/>
      <c r="K21" s="244"/>
      <c r="L21" s="245"/>
      <c r="M21" s="248"/>
      <c r="N21" s="244"/>
      <c r="O21" s="244"/>
      <c r="P21" s="249"/>
      <c r="Q21" s="832">
        <f t="shared" si="0"/>
        <v>7460000</v>
      </c>
    </row>
    <row r="22" spans="1:17" ht="14.25" customHeight="1" x14ac:dyDescent="0.2">
      <c r="A22" s="210" t="s">
        <v>50</v>
      </c>
      <c r="B22" s="211" t="s">
        <v>20</v>
      </c>
      <c r="C22" s="215"/>
      <c r="D22" s="251"/>
      <c r="E22" s="250"/>
      <c r="F22" s="250"/>
      <c r="G22" s="244"/>
      <c r="H22" s="244"/>
      <c r="I22" s="245"/>
      <c r="J22" s="248"/>
      <c r="K22" s="244"/>
      <c r="L22" s="245"/>
      <c r="M22" s="248"/>
      <c r="N22" s="244"/>
      <c r="O22" s="244"/>
      <c r="P22" s="249"/>
      <c r="Q22" s="832">
        <f t="shared" si="0"/>
        <v>0</v>
      </c>
    </row>
    <row r="23" spans="1:17" ht="12.95" customHeight="1" x14ac:dyDescent="0.2">
      <c r="A23" s="210" t="s">
        <v>51</v>
      </c>
      <c r="B23" s="213" t="s">
        <v>311</v>
      </c>
      <c r="C23" s="212"/>
      <c r="D23" s="243"/>
      <c r="E23" s="250"/>
      <c r="F23" s="244"/>
      <c r="G23" s="244"/>
      <c r="H23" s="244"/>
      <c r="I23" s="245"/>
      <c r="J23" s="248"/>
      <c r="K23" s="244"/>
      <c r="L23" s="245"/>
      <c r="M23" s="248"/>
      <c r="N23" s="244"/>
      <c r="O23" s="244"/>
      <c r="P23" s="249"/>
      <c r="Q23" s="832">
        <f t="shared" si="0"/>
        <v>0</v>
      </c>
    </row>
    <row r="24" spans="1:17" ht="12.95" customHeight="1" x14ac:dyDescent="0.2">
      <c r="A24" s="210" t="s">
        <v>52</v>
      </c>
      <c r="B24" s="211" t="s">
        <v>686</v>
      </c>
      <c r="C24" s="212"/>
      <c r="D24" s="243"/>
      <c r="E24" s="250"/>
      <c r="F24" s="250"/>
      <c r="G24" s="244">
        <v>70350000</v>
      </c>
      <c r="H24" s="244"/>
      <c r="I24" s="245"/>
      <c r="J24" s="248"/>
      <c r="K24" s="244"/>
      <c r="L24" s="245"/>
      <c r="M24" s="248"/>
      <c r="N24" s="244"/>
      <c r="O24" s="244"/>
      <c r="P24" s="249"/>
      <c r="Q24" s="832">
        <f t="shared" si="0"/>
        <v>70350000</v>
      </c>
    </row>
    <row r="25" spans="1:17" ht="12.95" customHeight="1" x14ac:dyDescent="0.2">
      <c r="A25" s="210" t="s">
        <v>53</v>
      </c>
      <c r="B25" s="211" t="s">
        <v>21</v>
      </c>
      <c r="C25" s="212"/>
      <c r="D25" s="243"/>
      <c r="E25" s="250"/>
      <c r="F25" s="250"/>
      <c r="G25" s="244"/>
      <c r="H25" s="244"/>
      <c r="I25" s="245"/>
      <c r="J25" s="248"/>
      <c r="K25" s="244"/>
      <c r="L25" s="245"/>
      <c r="M25" s="248"/>
      <c r="N25" s="244"/>
      <c r="O25" s="244"/>
      <c r="P25" s="249"/>
      <c r="Q25" s="832">
        <f t="shared" si="0"/>
        <v>0</v>
      </c>
    </row>
    <row r="26" spans="1:17" ht="12.95" customHeight="1" x14ac:dyDescent="0.2">
      <c r="A26" s="210" t="s">
        <v>54</v>
      </c>
      <c r="B26" s="211" t="s">
        <v>243</v>
      </c>
      <c r="C26" s="215"/>
      <c r="D26" s="251"/>
      <c r="E26" s="250"/>
      <c r="F26" s="250"/>
      <c r="G26" s="244"/>
      <c r="H26" s="244"/>
      <c r="I26" s="245"/>
      <c r="J26" s="248"/>
      <c r="K26" s="244"/>
      <c r="L26" s="245"/>
      <c r="M26" s="248"/>
      <c r="N26" s="244"/>
      <c r="O26" s="244"/>
      <c r="P26" s="249"/>
      <c r="Q26" s="832">
        <f t="shared" si="0"/>
        <v>0</v>
      </c>
    </row>
    <row r="27" spans="1:17" ht="12.95" customHeight="1" x14ac:dyDescent="0.2">
      <c r="A27" s="210" t="s">
        <v>55</v>
      </c>
      <c r="B27" s="211" t="s">
        <v>22</v>
      </c>
      <c r="C27" s="212"/>
      <c r="D27" s="243"/>
      <c r="E27" s="250"/>
      <c r="F27" s="250"/>
      <c r="G27" s="244"/>
      <c r="H27" s="244"/>
      <c r="I27" s="245"/>
      <c r="J27" s="248"/>
      <c r="K27" s="244"/>
      <c r="L27" s="245"/>
      <c r="M27" s="248"/>
      <c r="N27" s="244"/>
      <c r="O27" s="244"/>
      <c r="P27" s="249"/>
      <c r="Q27" s="832">
        <f t="shared" si="0"/>
        <v>0</v>
      </c>
    </row>
    <row r="28" spans="1:17" ht="12.95" customHeight="1" x14ac:dyDescent="0.2">
      <c r="A28" s="210" t="s">
        <v>56</v>
      </c>
      <c r="B28" s="211" t="s">
        <v>23</v>
      </c>
      <c r="C28" s="212"/>
      <c r="D28" s="243"/>
      <c r="E28" s="250"/>
      <c r="F28" s="250"/>
      <c r="G28" s="244"/>
      <c r="H28" s="244"/>
      <c r="I28" s="245"/>
      <c r="J28" s="248"/>
      <c r="K28" s="244"/>
      <c r="L28" s="245"/>
      <c r="M28" s="248"/>
      <c r="N28" s="244"/>
      <c r="O28" s="244"/>
      <c r="P28" s="249"/>
      <c r="Q28" s="832">
        <f t="shared" si="0"/>
        <v>0</v>
      </c>
    </row>
    <row r="29" spans="1:17" ht="12.95" customHeight="1" x14ac:dyDescent="0.2">
      <c r="A29" s="210" t="s">
        <v>57</v>
      </c>
      <c r="B29" s="211" t="s">
        <v>24</v>
      </c>
      <c r="C29" s="212"/>
      <c r="D29" s="243"/>
      <c r="E29" s="250"/>
      <c r="F29" s="250"/>
      <c r="G29" s="244"/>
      <c r="H29" s="244"/>
      <c r="I29" s="245"/>
      <c r="J29" s="248"/>
      <c r="K29" s="244"/>
      <c r="L29" s="245"/>
      <c r="M29" s="248"/>
      <c r="N29" s="244"/>
      <c r="O29" s="244"/>
      <c r="P29" s="249"/>
      <c r="Q29" s="832">
        <f t="shared" si="0"/>
        <v>0</v>
      </c>
    </row>
    <row r="30" spans="1:17" ht="12.95" customHeight="1" x14ac:dyDescent="0.2">
      <c r="A30" s="210" t="s">
        <v>58</v>
      </c>
      <c r="B30" s="211" t="s">
        <v>25</v>
      </c>
      <c r="C30" s="212"/>
      <c r="D30" s="243"/>
      <c r="E30" s="250"/>
      <c r="F30" s="250"/>
      <c r="G30" s="244"/>
      <c r="H30" s="244"/>
      <c r="I30" s="245"/>
      <c r="J30" s="248"/>
      <c r="K30" s="244"/>
      <c r="L30" s="245"/>
      <c r="M30" s="248"/>
      <c r="N30" s="244"/>
      <c r="O30" s="244"/>
      <c r="P30" s="249"/>
      <c r="Q30" s="832">
        <f t="shared" si="0"/>
        <v>0</v>
      </c>
    </row>
    <row r="31" spans="1:17" ht="12.95" customHeight="1" x14ac:dyDescent="0.2">
      <c r="A31" s="210" t="s">
        <v>59</v>
      </c>
      <c r="B31" s="211" t="s">
        <v>682</v>
      </c>
      <c r="C31" s="212"/>
      <c r="D31" s="243"/>
      <c r="E31" s="250"/>
      <c r="F31" s="250"/>
      <c r="G31" s="244"/>
      <c r="H31" s="244">
        <v>357000</v>
      </c>
      <c r="I31" s="245"/>
      <c r="J31" s="248"/>
      <c r="K31" s="244"/>
      <c r="L31" s="245"/>
      <c r="M31" s="248"/>
      <c r="N31" s="244"/>
      <c r="O31" s="244"/>
      <c r="P31" s="249"/>
      <c r="Q31" s="832">
        <f t="shared" si="0"/>
        <v>357000</v>
      </c>
    </row>
    <row r="32" spans="1:17" ht="12.95" customHeight="1" x14ac:dyDescent="0.2">
      <c r="A32" s="210" t="s">
        <v>60</v>
      </c>
      <c r="B32" s="211" t="s">
        <v>244</v>
      </c>
      <c r="C32" s="212"/>
      <c r="D32" s="243"/>
      <c r="E32" s="250"/>
      <c r="F32" s="250"/>
      <c r="G32" s="244"/>
      <c r="H32" s="244"/>
      <c r="I32" s="245"/>
      <c r="J32" s="248"/>
      <c r="K32" s="244"/>
      <c r="L32" s="245"/>
      <c r="M32" s="248"/>
      <c r="N32" s="244"/>
      <c r="O32" s="244"/>
      <c r="P32" s="249"/>
      <c r="Q32" s="832">
        <f t="shared" si="0"/>
        <v>0</v>
      </c>
    </row>
    <row r="33" spans="1:17" ht="12.95" customHeight="1" x14ac:dyDescent="0.2">
      <c r="A33" s="210" t="s">
        <v>61</v>
      </c>
      <c r="B33" s="216" t="s">
        <v>330</v>
      </c>
      <c r="C33" s="212"/>
      <c r="D33" s="243"/>
      <c r="E33" s="250">
        <v>1714500</v>
      </c>
      <c r="F33" s="250"/>
      <c r="G33" s="244"/>
      <c r="H33" s="244"/>
      <c r="I33" s="245"/>
      <c r="J33" s="248"/>
      <c r="K33" s="244"/>
      <c r="L33" s="245"/>
      <c r="M33" s="248"/>
      <c r="N33" s="244"/>
      <c r="O33" s="244"/>
      <c r="P33" s="249"/>
      <c r="Q33" s="832">
        <f t="shared" si="0"/>
        <v>1714500</v>
      </c>
    </row>
    <row r="34" spans="1:17" ht="12.95" customHeight="1" x14ac:dyDescent="0.2">
      <c r="A34" s="210" t="s">
        <v>62</v>
      </c>
      <c r="B34" s="211" t="s">
        <v>314</v>
      </c>
      <c r="C34" s="212"/>
      <c r="D34" s="243"/>
      <c r="E34" s="250"/>
      <c r="F34" s="250"/>
      <c r="G34" s="244"/>
      <c r="H34" s="244"/>
      <c r="I34" s="245"/>
      <c r="J34" s="248"/>
      <c r="K34" s="244"/>
      <c r="L34" s="245"/>
      <c r="M34" s="248"/>
      <c r="N34" s="244"/>
      <c r="O34" s="244"/>
      <c r="P34" s="249"/>
      <c r="Q34" s="832">
        <f t="shared" si="0"/>
        <v>0</v>
      </c>
    </row>
    <row r="35" spans="1:17" ht="12.95" customHeight="1" x14ac:dyDescent="0.2">
      <c r="A35" s="210" t="s">
        <v>63</v>
      </c>
      <c r="B35" s="211" t="s">
        <v>315</v>
      </c>
      <c r="C35" s="212"/>
      <c r="D35" s="243"/>
      <c r="E35" s="250"/>
      <c r="F35" s="250"/>
      <c r="G35" s="244"/>
      <c r="H35" s="244"/>
      <c r="I35" s="245"/>
      <c r="J35" s="248"/>
      <c r="K35" s="244"/>
      <c r="L35" s="245"/>
      <c r="M35" s="248"/>
      <c r="N35" s="244"/>
      <c r="O35" s="244"/>
      <c r="P35" s="249"/>
      <c r="Q35" s="832">
        <f t="shared" si="0"/>
        <v>0</v>
      </c>
    </row>
    <row r="36" spans="1:17" ht="12.95" customHeight="1" x14ac:dyDescent="0.2">
      <c r="A36" s="210" t="s">
        <v>64</v>
      </c>
      <c r="B36" s="211" t="s">
        <v>657</v>
      </c>
      <c r="C36" s="212"/>
      <c r="D36" s="243"/>
      <c r="E36" s="250"/>
      <c r="F36" s="250"/>
      <c r="G36" s="244"/>
      <c r="H36" s="244">
        <v>360000</v>
      </c>
      <c r="I36" s="245"/>
      <c r="J36" s="248"/>
      <c r="K36" s="244"/>
      <c r="L36" s="245"/>
      <c r="M36" s="248"/>
      <c r="N36" s="244"/>
      <c r="O36" s="244"/>
      <c r="P36" s="249"/>
      <c r="Q36" s="832">
        <f t="shared" si="0"/>
        <v>360000</v>
      </c>
    </row>
    <row r="37" spans="1:17" ht="12.95" customHeight="1" x14ac:dyDescent="0.2">
      <c r="A37" s="210" t="s">
        <v>65</v>
      </c>
      <c r="B37" s="833" t="s">
        <v>718</v>
      </c>
      <c r="C37" s="834"/>
      <c r="D37" s="835"/>
      <c r="E37" s="836"/>
      <c r="F37" s="836"/>
      <c r="G37" s="837"/>
      <c r="H37" s="837">
        <v>760000</v>
      </c>
      <c r="I37" s="838"/>
      <c r="J37" s="839"/>
      <c r="K37" s="837"/>
      <c r="L37" s="838"/>
      <c r="M37" s="839"/>
      <c r="N37" s="837"/>
      <c r="O37" s="837"/>
      <c r="P37" s="840"/>
      <c r="Q37" s="832">
        <f t="shared" si="0"/>
        <v>760000</v>
      </c>
    </row>
    <row r="38" spans="1:17" ht="12.95" customHeight="1" x14ac:dyDescent="0.2">
      <c r="A38" s="210" t="s">
        <v>66</v>
      </c>
      <c r="B38" s="211" t="s">
        <v>683</v>
      </c>
      <c r="C38" s="212"/>
      <c r="D38" s="243"/>
      <c r="E38" s="250"/>
      <c r="F38" s="250"/>
      <c r="G38" s="244"/>
      <c r="H38" s="244"/>
      <c r="I38" s="245"/>
      <c r="J38" s="248"/>
      <c r="K38" s="244"/>
      <c r="L38" s="245"/>
      <c r="M38" s="248"/>
      <c r="N38" s="244"/>
      <c r="O38" s="244"/>
      <c r="P38" s="249"/>
      <c r="Q38" s="832">
        <f t="shared" si="0"/>
        <v>0</v>
      </c>
    </row>
    <row r="39" spans="1:17" ht="12.95" customHeight="1" x14ac:dyDescent="0.2">
      <c r="A39" s="210" t="s">
        <v>67</v>
      </c>
      <c r="B39" s="211" t="s">
        <v>684</v>
      </c>
      <c r="C39" s="212"/>
      <c r="D39" s="243"/>
      <c r="E39" s="250"/>
      <c r="F39" s="250"/>
      <c r="G39" s="244"/>
      <c r="H39" s="244"/>
      <c r="I39" s="245"/>
      <c r="J39" s="248"/>
      <c r="K39" s="244"/>
      <c r="L39" s="245"/>
      <c r="M39" s="248"/>
      <c r="N39" s="244"/>
      <c r="O39" s="244"/>
      <c r="P39" s="249"/>
      <c r="Q39" s="832">
        <f t="shared" si="0"/>
        <v>0</v>
      </c>
    </row>
    <row r="40" spans="1:17" ht="12.95" customHeight="1" x14ac:dyDescent="0.2">
      <c r="A40" s="210" t="s">
        <v>68</v>
      </c>
      <c r="B40" s="211" t="s">
        <v>685</v>
      </c>
      <c r="C40" s="212"/>
      <c r="D40" s="243"/>
      <c r="E40" s="250"/>
      <c r="F40" s="250"/>
      <c r="G40" s="244"/>
      <c r="H40" s="244"/>
      <c r="I40" s="245"/>
      <c r="J40" s="248"/>
      <c r="K40" s="244"/>
      <c r="L40" s="245"/>
      <c r="M40" s="248"/>
      <c r="N40" s="244"/>
      <c r="O40" s="244"/>
      <c r="P40" s="249"/>
      <c r="Q40" s="832">
        <f t="shared" si="0"/>
        <v>0</v>
      </c>
    </row>
    <row r="41" spans="1:17" ht="12.95" customHeight="1" x14ac:dyDescent="0.2">
      <c r="A41" s="210" t="s">
        <v>69</v>
      </c>
      <c r="B41" s="211" t="s">
        <v>31</v>
      </c>
      <c r="C41" s="212"/>
      <c r="D41" s="243"/>
      <c r="E41" s="250"/>
      <c r="F41" s="250"/>
      <c r="G41" s="244"/>
      <c r="H41" s="244"/>
      <c r="I41" s="245"/>
      <c r="J41" s="248"/>
      <c r="K41" s="244"/>
      <c r="L41" s="245"/>
      <c r="M41" s="248"/>
      <c r="N41" s="244"/>
      <c r="O41" s="244"/>
      <c r="P41" s="249"/>
      <c r="Q41" s="832">
        <f t="shared" si="0"/>
        <v>0</v>
      </c>
    </row>
    <row r="42" spans="1:17" ht="12.95" customHeight="1" thickBot="1" x14ac:dyDescent="0.25">
      <c r="A42" s="210" t="s">
        <v>70</v>
      </c>
      <c r="B42" s="217" t="s">
        <v>245</v>
      </c>
      <c r="C42" s="218"/>
      <c r="D42" s="261"/>
      <c r="E42" s="262"/>
      <c r="F42" s="262"/>
      <c r="G42" s="263"/>
      <c r="H42" s="263"/>
      <c r="I42" s="264"/>
      <c r="J42" s="265"/>
      <c r="K42" s="263"/>
      <c r="L42" s="264"/>
      <c r="M42" s="265"/>
      <c r="N42" s="263"/>
      <c r="O42" s="263"/>
      <c r="P42" s="266"/>
      <c r="Q42" s="832">
        <f t="shared" si="0"/>
        <v>0</v>
      </c>
    </row>
    <row r="43" spans="1:17" ht="12.95" customHeight="1" x14ac:dyDescent="0.2">
      <c r="A43" s="1018" t="s">
        <v>34</v>
      </c>
      <c r="B43" s="1020" t="s">
        <v>328</v>
      </c>
      <c r="C43" s="1016" t="s">
        <v>184</v>
      </c>
      <c r="D43" s="1024" t="s">
        <v>189</v>
      </c>
      <c r="E43" s="982" t="s">
        <v>165</v>
      </c>
      <c r="F43" s="983"/>
      <c r="G43" s="983"/>
      <c r="H43" s="983"/>
      <c r="I43" s="1002"/>
      <c r="J43" s="1013" t="s">
        <v>4</v>
      </c>
      <c r="K43" s="1014"/>
      <c r="L43" s="1015"/>
      <c r="M43" s="1006" t="s">
        <v>358</v>
      </c>
      <c r="N43" s="1007"/>
      <c r="O43" s="1007"/>
      <c r="P43" s="1008"/>
      <c r="Q43" s="832">
        <f>SUM(D43:P43)</f>
        <v>0</v>
      </c>
    </row>
    <row r="44" spans="1:17" ht="27.75" customHeight="1" thickBot="1" x14ac:dyDescent="0.25">
      <c r="A44" s="1019"/>
      <c r="B44" s="1021"/>
      <c r="C44" s="1017"/>
      <c r="D44" s="1025"/>
      <c r="E44" s="219" t="s">
        <v>211</v>
      </c>
      <c r="F44" s="220" t="s">
        <v>162</v>
      </c>
      <c r="G44" s="221" t="s">
        <v>163</v>
      </c>
      <c r="H44" s="221" t="s">
        <v>212</v>
      </c>
      <c r="I44" s="222" t="s">
        <v>164</v>
      </c>
      <c r="J44" s="223" t="s">
        <v>213</v>
      </c>
      <c r="K44" s="221" t="s">
        <v>166</v>
      </c>
      <c r="L44" s="222" t="s">
        <v>167</v>
      </c>
      <c r="M44" s="223" t="s">
        <v>168</v>
      </c>
      <c r="N44" s="221" t="s">
        <v>169</v>
      </c>
      <c r="O44" s="221" t="s">
        <v>170</v>
      </c>
      <c r="P44" s="222" t="s">
        <v>171</v>
      </c>
      <c r="Q44" s="832">
        <f t="shared" si="0"/>
        <v>0</v>
      </c>
    </row>
    <row r="45" spans="1:17" ht="12.95" customHeight="1" thickBot="1" x14ac:dyDescent="0.25">
      <c r="A45" s="224" t="s">
        <v>71</v>
      </c>
      <c r="B45" s="225" t="s">
        <v>246</v>
      </c>
      <c r="C45" s="226"/>
      <c r="D45" s="267"/>
      <c r="E45" s="268"/>
      <c r="F45" s="242"/>
      <c r="G45" s="269"/>
      <c r="H45" s="269"/>
      <c r="I45" s="270"/>
      <c r="J45" s="271"/>
      <c r="K45" s="269"/>
      <c r="L45" s="270"/>
      <c r="M45" s="271"/>
      <c r="N45" s="269"/>
      <c r="O45" s="269"/>
      <c r="P45" s="270"/>
      <c r="Q45" s="832">
        <f t="shared" si="0"/>
        <v>0</v>
      </c>
    </row>
    <row r="46" spans="1:17" ht="12.95" customHeight="1" thickBot="1" x14ac:dyDescent="0.25">
      <c r="A46" s="825" t="s">
        <v>72</v>
      </c>
      <c r="B46" s="190" t="s">
        <v>247</v>
      </c>
      <c r="C46" s="227"/>
      <c r="D46" s="272"/>
      <c r="E46" s="273"/>
      <c r="F46" s="246"/>
      <c r="G46" s="274"/>
      <c r="H46" s="274"/>
      <c r="I46" s="275"/>
      <c r="J46" s="276"/>
      <c r="K46" s="274"/>
      <c r="L46" s="275"/>
      <c r="M46" s="276"/>
      <c r="N46" s="274"/>
      <c r="O46" s="274"/>
      <c r="P46" s="275"/>
      <c r="Q46" s="832">
        <f t="shared" si="0"/>
        <v>0</v>
      </c>
    </row>
    <row r="47" spans="1:17" ht="12.95" customHeight="1" thickBot="1" x14ac:dyDescent="0.25">
      <c r="A47" s="825" t="s">
        <v>73</v>
      </c>
      <c r="B47" s="191" t="s">
        <v>316</v>
      </c>
      <c r="C47" s="227"/>
      <c r="D47" s="272"/>
      <c r="E47" s="273"/>
      <c r="F47" s="246"/>
      <c r="G47" s="274"/>
      <c r="H47" s="274"/>
      <c r="I47" s="275"/>
      <c r="J47" s="276"/>
      <c r="K47" s="274"/>
      <c r="L47" s="275"/>
      <c r="M47" s="276"/>
      <c r="N47" s="274"/>
      <c r="O47" s="274"/>
      <c r="P47" s="275"/>
      <c r="Q47" s="832">
        <f t="shared" si="0"/>
        <v>0</v>
      </c>
    </row>
    <row r="48" spans="1:17" ht="12.95" customHeight="1" thickBot="1" x14ac:dyDescent="0.25">
      <c r="A48" s="825" t="s">
        <v>74</v>
      </c>
      <c r="B48" s="191" t="s">
        <v>317</v>
      </c>
      <c r="C48" s="227">
        <v>4</v>
      </c>
      <c r="D48" s="272"/>
      <c r="E48" s="273">
        <v>3100000</v>
      </c>
      <c r="F48" s="246"/>
      <c r="G48" s="274"/>
      <c r="H48" s="274"/>
      <c r="I48" s="275"/>
      <c r="J48" s="276"/>
      <c r="K48" s="274"/>
      <c r="L48" s="275"/>
      <c r="M48" s="276"/>
      <c r="N48" s="274"/>
      <c r="O48" s="274"/>
      <c r="P48" s="275"/>
      <c r="Q48" s="832">
        <f t="shared" si="0"/>
        <v>3100000</v>
      </c>
    </row>
    <row r="49" spans="1:17" ht="12.95" customHeight="1" thickBot="1" x14ac:dyDescent="0.25">
      <c r="A49" s="825" t="s">
        <v>75</v>
      </c>
      <c r="B49" s="191" t="s">
        <v>318</v>
      </c>
      <c r="C49" s="228">
        <v>0</v>
      </c>
      <c r="D49" s="277"/>
      <c r="E49" s="273"/>
      <c r="F49" s="246"/>
      <c r="G49" s="274"/>
      <c r="H49" s="274"/>
      <c r="I49" s="275"/>
      <c r="J49" s="276"/>
      <c r="K49" s="274"/>
      <c r="L49" s="275"/>
      <c r="M49" s="276"/>
      <c r="N49" s="274"/>
      <c r="O49" s="274"/>
      <c r="P49" s="275"/>
      <c r="Q49" s="832">
        <f t="shared" si="0"/>
        <v>0</v>
      </c>
    </row>
    <row r="50" spans="1:17" ht="12.95" customHeight="1" thickBot="1" x14ac:dyDescent="0.25">
      <c r="A50" s="825" t="s">
        <v>76</v>
      </c>
      <c r="B50" s="191" t="s">
        <v>248</v>
      </c>
      <c r="C50" s="227"/>
      <c r="D50" s="272"/>
      <c r="E50" s="273"/>
      <c r="F50" s="246"/>
      <c r="G50" s="274"/>
      <c r="H50" s="274"/>
      <c r="I50" s="275"/>
      <c r="J50" s="276"/>
      <c r="K50" s="274"/>
      <c r="L50" s="275"/>
      <c r="M50" s="276"/>
      <c r="N50" s="274"/>
      <c r="O50" s="274"/>
      <c r="P50" s="275"/>
      <c r="Q50" s="832">
        <f t="shared" si="0"/>
        <v>0</v>
      </c>
    </row>
    <row r="51" spans="1:17" ht="12.95" customHeight="1" thickBot="1" x14ac:dyDescent="0.25">
      <c r="A51" s="825" t="s">
        <v>77</v>
      </c>
      <c r="B51" s="191" t="s">
        <v>249</v>
      </c>
      <c r="C51" s="227"/>
      <c r="D51" s="272"/>
      <c r="E51" s="273"/>
      <c r="F51" s="246"/>
      <c r="G51" s="274"/>
      <c r="H51" s="274"/>
      <c r="I51" s="275"/>
      <c r="J51" s="276"/>
      <c r="K51" s="274"/>
      <c r="L51" s="275"/>
      <c r="M51" s="276"/>
      <c r="N51" s="274"/>
      <c r="O51" s="274"/>
      <c r="P51" s="275"/>
      <c r="Q51" s="832">
        <f t="shared" si="0"/>
        <v>0</v>
      </c>
    </row>
    <row r="52" spans="1:17" ht="12.95" customHeight="1" thickBot="1" x14ac:dyDescent="0.25">
      <c r="A52" s="825" t="s">
        <v>78</v>
      </c>
      <c r="B52" s="191" t="s">
        <v>250</v>
      </c>
      <c r="C52" s="228"/>
      <c r="D52" s="277"/>
      <c r="E52" s="278"/>
      <c r="F52" s="246"/>
      <c r="G52" s="274"/>
      <c r="H52" s="274"/>
      <c r="I52" s="275"/>
      <c r="J52" s="276"/>
      <c r="K52" s="274"/>
      <c r="L52" s="275"/>
      <c r="M52" s="276"/>
      <c r="N52" s="274"/>
      <c r="O52" s="274"/>
      <c r="P52" s="275"/>
      <c r="Q52" s="832">
        <f t="shared" si="0"/>
        <v>0</v>
      </c>
    </row>
    <row r="53" spans="1:17" ht="12.95" customHeight="1" thickBot="1" x14ac:dyDescent="0.25">
      <c r="A53" s="825" t="s">
        <v>79</v>
      </c>
      <c r="B53" s="191" t="s">
        <v>251</v>
      </c>
      <c r="C53" s="228"/>
      <c r="D53" s="277"/>
      <c r="E53" s="279"/>
      <c r="F53" s="277"/>
      <c r="G53" s="274"/>
      <c r="H53" s="274"/>
      <c r="I53" s="275"/>
      <c r="J53" s="276"/>
      <c r="K53" s="274"/>
      <c r="L53" s="275"/>
      <c r="M53" s="276"/>
      <c r="N53" s="274"/>
      <c r="O53" s="274"/>
      <c r="P53" s="275"/>
      <c r="Q53" s="832">
        <f t="shared" si="0"/>
        <v>0</v>
      </c>
    </row>
    <row r="54" spans="1:17" ht="12.95" customHeight="1" x14ac:dyDescent="0.2">
      <c r="A54" s="825" t="s">
        <v>80</v>
      </c>
      <c r="B54" s="190" t="s">
        <v>33</v>
      </c>
      <c r="C54" s="227"/>
      <c r="D54" s="272"/>
      <c r="E54" s="273"/>
      <c r="F54" s="246"/>
      <c r="G54" s="274"/>
      <c r="H54" s="274"/>
      <c r="I54" s="275"/>
      <c r="J54" s="276"/>
      <c r="K54" s="274"/>
      <c r="L54" s="275"/>
      <c r="M54" s="276"/>
      <c r="N54" s="274"/>
      <c r="O54" s="274"/>
      <c r="P54" s="275"/>
      <c r="Q54" s="832">
        <f t="shared" si="0"/>
        <v>0</v>
      </c>
    </row>
    <row r="55" spans="1:17" ht="12.95" customHeight="1" x14ac:dyDescent="0.2">
      <c r="A55" s="210"/>
      <c r="B55" s="229" t="s">
        <v>252</v>
      </c>
      <c r="C55" s="228"/>
      <c r="D55" s="277"/>
      <c r="E55" s="273"/>
      <c r="F55" s="246"/>
      <c r="G55" s="274"/>
      <c r="H55" s="274"/>
      <c r="I55" s="275"/>
      <c r="J55" s="276"/>
      <c r="K55" s="274"/>
      <c r="L55" s="275"/>
      <c r="M55" s="276"/>
      <c r="N55" s="274"/>
      <c r="O55" s="274"/>
      <c r="P55" s="275"/>
      <c r="Q55" s="832">
        <f t="shared" si="0"/>
        <v>0</v>
      </c>
    </row>
    <row r="56" spans="1:17" ht="12.95" customHeight="1" x14ac:dyDescent="0.2">
      <c r="A56" s="210" t="s">
        <v>14</v>
      </c>
      <c r="B56" s="192" t="s">
        <v>319</v>
      </c>
      <c r="C56" s="228"/>
      <c r="D56" s="277"/>
      <c r="E56" s="279"/>
      <c r="F56" s="246"/>
      <c r="G56" s="274"/>
      <c r="H56" s="274"/>
      <c r="I56" s="275"/>
      <c r="J56" s="276"/>
      <c r="K56" s="274"/>
      <c r="L56" s="275"/>
      <c r="M56" s="276"/>
      <c r="N56" s="274"/>
      <c r="O56" s="274"/>
      <c r="P56" s="275"/>
      <c r="Q56" s="832">
        <f t="shared" si="0"/>
        <v>0</v>
      </c>
    </row>
    <row r="57" spans="1:17" ht="12.95" customHeight="1" x14ac:dyDescent="0.2">
      <c r="A57" s="210" t="s">
        <v>36</v>
      </c>
      <c r="B57" s="190" t="s">
        <v>312</v>
      </c>
      <c r="C57" s="228"/>
      <c r="D57" s="277"/>
      <c r="E57" s="280"/>
      <c r="F57" s="274"/>
      <c r="G57" s="274"/>
      <c r="H57" s="274"/>
      <c r="I57" s="275"/>
      <c r="J57" s="276"/>
      <c r="K57" s="274"/>
      <c r="L57" s="275"/>
      <c r="M57" s="276"/>
      <c r="N57" s="274"/>
      <c r="O57" s="274"/>
      <c r="P57" s="275"/>
      <c r="Q57" s="832">
        <f t="shared" si="0"/>
        <v>0</v>
      </c>
    </row>
    <row r="58" spans="1:17" ht="12.95" customHeight="1" x14ac:dyDescent="0.2">
      <c r="A58" s="210" t="s">
        <v>37</v>
      </c>
      <c r="B58" s="190" t="s">
        <v>324</v>
      </c>
      <c r="C58" s="227"/>
      <c r="D58" s="243"/>
      <c r="E58" s="300"/>
      <c r="F58" s="281"/>
      <c r="G58" s="281"/>
      <c r="H58" s="281"/>
      <c r="I58" s="298"/>
      <c r="J58" s="297"/>
      <c r="K58" s="281"/>
      <c r="L58" s="298"/>
      <c r="M58" s="297"/>
      <c r="N58" s="281"/>
      <c r="O58" s="281"/>
      <c r="P58" s="298"/>
      <c r="Q58" s="832">
        <f t="shared" si="0"/>
        <v>0</v>
      </c>
    </row>
    <row r="59" spans="1:17" ht="12.95" customHeight="1" x14ac:dyDescent="0.2">
      <c r="A59" s="210" t="s">
        <v>38</v>
      </c>
      <c r="B59" s="192" t="s">
        <v>253</v>
      </c>
      <c r="C59" s="227"/>
      <c r="D59" s="243"/>
      <c r="E59" s="300"/>
      <c r="F59" s="281"/>
      <c r="G59" s="281"/>
      <c r="H59" s="281"/>
      <c r="I59" s="298"/>
      <c r="J59" s="297"/>
      <c r="K59" s="281"/>
      <c r="L59" s="298"/>
      <c r="M59" s="297"/>
      <c r="N59" s="281"/>
      <c r="O59" s="281"/>
      <c r="P59" s="298"/>
      <c r="Q59" s="832">
        <f t="shared" si="0"/>
        <v>0</v>
      </c>
    </row>
    <row r="60" spans="1:17" x14ac:dyDescent="0.2">
      <c r="A60" s="210" t="s">
        <v>39</v>
      </c>
      <c r="B60" s="190" t="s">
        <v>320</v>
      </c>
      <c r="C60" s="227"/>
      <c r="D60" s="243"/>
      <c r="E60" s="300"/>
      <c r="F60" s="281"/>
      <c r="G60" s="281"/>
      <c r="H60" s="281"/>
      <c r="I60" s="298"/>
      <c r="J60" s="297"/>
      <c r="K60" s="281"/>
      <c r="L60" s="298"/>
      <c r="M60" s="297"/>
      <c r="N60" s="281"/>
      <c r="O60" s="281"/>
      <c r="P60" s="298"/>
      <c r="Q60" s="832">
        <f t="shared" si="0"/>
        <v>0</v>
      </c>
    </row>
    <row r="61" spans="1:17" ht="25.5" x14ac:dyDescent="0.2">
      <c r="A61" s="210" t="s">
        <v>40</v>
      </c>
      <c r="B61" s="192" t="s">
        <v>305</v>
      </c>
      <c r="C61" s="227">
        <v>14</v>
      </c>
      <c r="D61" s="310"/>
      <c r="E61" s="695"/>
      <c r="F61" s="312">
        <v>5500000</v>
      </c>
      <c r="G61" s="312"/>
      <c r="H61" s="312">
        <v>45300</v>
      </c>
      <c r="I61" s="311">
        <v>0</v>
      </c>
      <c r="J61" s="696"/>
      <c r="K61" s="312"/>
      <c r="L61" s="311"/>
      <c r="M61" s="696"/>
      <c r="N61" s="312"/>
      <c r="O61" s="312"/>
      <c r="P61" s="311"/>
      <c r="Q61" s="832">
        <f t="shared" si="0"/>
        <v>5545300</v>
      </c>
    </row>
    <row r="62" spans="1:17" x14ac:dyDescent="0.2">
      <c r="A62" s="210" t="s">
        <v>41</v>
      </c>
      <c r="B62" s="190" t="s">
        <v>322</v>
      </c>
      <c r="C62" s="227"/>
      <c r="D62" s="243">
        <v>74430250</v>
      </c>
      <c r="E62" s="300"/>
      <c r="F62" s="281"/>
      <c r="G62" s="281"/>
      <c r="H62" s="281"/>
      <c r="I62" s="298"/>
      <c r="J62" s="297"/>
      <c r="K62" s="281"/>
      <c r="L62" s="298"/>
      <c r="M62" s="297"/>
      <c r="N62" s="281"/>
      <c r="O62" s="281"/>
      <c r="P62" s="298">
        <v>1089200</v>
      </c>
      <c r="Q62" s="832">
        <f t="shared" si="0"/>
        <v>75519450</v>
      </c>
    </row>
    <row r="63" spans="1:17" x14ac:dyDescent="0.2">
      <c r="A63" s="210"/>
      <c r="B63" s="229" t="s">
        <v>254</v>
      </c>
      <c r="C63" s="227"/>
      <c r="D63" s="243"/>
      <c r="E63" s="300"/>
      <c r="F63" s="281"/>
      <c r="G63" s="281"/>
      <c r="H63" s="281"/>
      <c r="I63" s="298"/>
      <c r="J63" s="297"/>
      <c r="K63" s="281"/>
      <c r="L63" s="298"/>
      <c r="M63" s="297"/>
      <c r="N63" s="281"/>
      <c r="O63" s="281"/>
      <c r="P63" s="298"/>
      <c r="Q63" s="832">
        <f t="shared" si="0"/>
        <v>0</v>
      </c>
    </row>
    <row r="64" spans="1:17" x14ac:dyDescent="0.2">
      <c r="A64" s="210" t="s">
        <v>87</v>
      </c>
      <c r="B64" s="190" t="s">
        <v>255</v>
      </c>
      <c r="C64" s="227"/>
      <c r="D64" s="243"/>
      <c r="E64" s="300"/>
      <c r="F64" s="281"/>
      <c r="G64" s="281"/>
      <c r="H64" s="281"/>
      <c r="I64" s="298"/>
      <c r="J64" s="297"/>
      <c r="K64" s="281"/>
      <c r="L64" s="298"/>
      <c r="M64" s="297"/>
      <c r="N64" s="281"/>
      <c r="O64" s="281"/>
      <c r="P64" s="298"/>
      <c r="Q64" s="832">
        <f t="shared" si="0"/>
        <v>0</v>
      </c>
    </row>
    <row r="65" spans="1:17" x14ac:dyDescent="0.2">
      <c r="A65" s="210" t="s">
        <v>36</v>
      </c>
      <c r="B65" s="190" t="s">
        <v>322</v>
      </c>
      <c r="C65" s="227"/>
      <c r="D65" s="243">
        <v>15409629</v>
      </c>
      <c r="E65" s="300"/>
      <c r="F65" s="281"/>
      <c r="G65" s="281"/>
      <c r="H65" s="281"/>
      <c r="I65" s="298"/>
      <c r="J65" s="297"/>
      <c r="K65" s="281"/>
      <c r="L65" s="298"/>
      <c r="M65" s="297"/>
      <c r="N65" s="281"/>
      <c r="O65" s="281"/>
      <c r="P65" s="298">
        <v>26354</v>
      </c>
      <c r="Q65" s="832">
        <f t="shared" si="0"/>
        <v>15435983</v>
      </c>
    </row>
    <row r="66" spans="1:17" x14ac:dyDescent="0.2">
      <c r="A66" s="210" t="s">
        <v>331</v>
      </c>
      <c r="B66" s="190" t="s">
        <v>32</v>
      </c>
      <c r="C66" s="227"/>
      <c r="D66" s="243"/>
      <c r="E66" s="300"/>
      <c r="F66" s="281"/>
      <c r="G66" s="281"/>
      <c r="H66" s="281"/>
      <c r="I66" s="298"/>
      <c r="J66" s="297"/>
      <c r="K66" s="281"/>
      <c r="L66" s="298"/>
      <c r="M66" s="297"/>
      <c r="N66" s="281"/>
      <c r="O66" s="281"/>
      <c r="P66" s="298"/>
      <c r="Q66" s="832">
        <f t="shared" si="0"/>
        <v>0</v>
      </c>
    </row>
    <row r="67" spans="1:17" x14ac:dyDescent="0.2">
      <c r="A67" s="210" t="s">
        <v>332</v>
      </c>
      <c r="B67" s="190" t="s">
        <v>329</v>
      </c>
      <c r="C67" s="227">
        <v>2</v>
      </c>
      <c r="D67" s="243"/>
      <c r="E67" s="300"/>
      <c r="F67" s="281"/>
      <c r="G67" s="281"/>
      <c r="H67" s="281">
        <v>322887</v>
      </c>
      <c r="I67" s="298"/>
      <c r="J67" s="297"/>
      <c r="K67" s="281"/>
      <c r="L67" s="298"/>
      <c r="M67" s="297"/>
      <c r="N67" s="281"/>
      <c r="O67" s="281"/>
      <c r="P67" s="298"/>
      <c r="Q67" s="832">
        <f>SUM(D67:P67)</f>
        <v>322887</v>
      </c>
    </row>
    <row r="68" spans="1:17" x14ac:dyDescent="0.2">
      <c r="A68" s="210"/>
      <c r="B68" s="229" t="s">
        <v>259</v>
      </c>
      <c r="C68" s="227"/>
      <c r="D68" s="243"/>
      <c r="E68" s="300"/>
      <c r="F68" s="281"/>
      <c r="G68" s="281"/>
      <c r="H68" s="281"/>
      <c r="I68" s="298"/>
      <c r="J68" s="297"/>
      <c r="K68" s="281"/>
      <c r="L68" s="298"/>
      <c r="M68" s="297"/>
      <c r="N68" s="281"/>
      <c r="O68" s="281"/>
      <c r="P68" s="298"/>
      <c r="Q68" s="832">
        <f t="shared" si="0"/>
        <v>0</v>
      </c>
    </row>
    <row r="69" spans="1:17" x14ac:dyDescent="0.2">
      <c r="A69" s="210" t="s">
        <v>14</v>
      </c>
      <c r="B69" s="190" t="s">
        <v>325</v>
      </c>
      <c r="C69" s="227">
        <v>6</v>
      </c>
      <c r="D69" s="243"/>
      <c r="E69" s="300">
        <v>887324</v>
      </c>
      <c r="F69" s="281"/>
      <c r="G69" s="281"/>
      <c r="H69" s="281"/>
      <c r="I69" s="298"/>
      <c r="J69" s="297"/>
      <c r="K69" s="281"/>
      <c r="L69" s="298"/>
      <c r="M69" s="297"/>
      <c r="N69" s="281"/>
      <c r="O69" s="281"/>
      <c r="P69" s="298"/>
      <c r="Q69" s="832">
        <f t="shared" si="0"/>
        <v>887324</v>
      </c>
    </row>
    <row r="70" spans="1:17" x14ac:dyDescent="0.2">
      <c r="A70" s="210" t="s">
        <v>36</v>
      </c>
      <c r="B70" s="190" t="s">
        <v>309</v>
      </c>
      <c r="C70" s="227"/>
      <c r="D70" s="243"/>
      <c r="E70" s="300"/>
      <c r="F70" s="281"/>
      <c r="G70" s="281"/>
      <c r="H70" s="281">
        <v>1774055</v>
      </c>
      <c r="I70" s="298"/>
      <c r="J70" s="297"/>
      <c r="K70" s="281"/>
      <c r="L70" s="298"/>
      <c r="M70" s="297"/>
      <c r="N70" s="281"/>
      <c r="O70" s="281"/>
      <c r="P70" s="298"/>
      <c r="Q70" s="832">
        <f t="shared" si="0"/>
        <v>1774055</v>
      </c>
    </row>
    <row r="71" spans="1:17" x14ac:dyDescent="0.2">
      <c r="A71" s="210" t="s">
        <v>37</v>
      </c>
      <c r="B71" s="190" t="s">
        <v>322</v>
      </c>
      <c r="C71" s="230"/>
      <c r="D71" s="697">
        <v>63655780</v>
      </c>
      <c r="E71" s="302"/>
      <c r="F71" s="303"/>
      <c r="G71" s="303"/>
      <c r="H71" s="303"/>
      <c r="I71" s="306"/>
      <c r="J71" s="305"/>
      <c r="K71" s="303"/>
      <c r="L71" s="306"/>
      <c r="M71" s="305"/>
      <c r="N71" s="303"/>
      <c r="O71" s="303"/>
      <c r="P71" s="306">
        <v>306756</v>
      </c>
      <c r="Q71" s="832">
        <f t="shared" si="0"/>
        <v>63962536</v>
      </c>
    </row>
    <row r="72" spans="1:17" x14ac:dyDescent="0.2">
      <c r="A72" s="210" t="s">
        <v>38</v>
      </c>
      <c r="B72" s="190" t="s">
        <v>326</v>
      </c>
      <c r="C72" s="230">
        <v>3</v>
      </c>
      <c r="D72" s="697"/>
      <c r="E72" s="302"/>
      <c r="F72" s="303"/>
      <c r="G72" s="303"/>
      <c r="H72" s="303"/>
      <c r="I72" s="306"/>
      <c r="J72" s="305"/>
      <c r="K72" s="303"/>
      <c r="L72" s="306"/>
      <c r="M72" s="305"/>
      <c r="N72" s="303"/>
      <c r="O72" s="303"/>
      <c r="P72" s="306"/>
      <c r="Q72" s="832">
        <f t="shared" si="0"/>
        <v>0</v>
      </c>
    </row>
    <row r="73" spans="1:17" x14ac:dyDescent="0.2">
      <c r="A73" s="210" t="s">
        <v>39</v>
      </c>
      <c r="B73" s="190" t="s">
        <v>16</v>
      </c>
      <c r="C73" s="230">
        <v>1</v>
      </c>
      <c r="D73" s="697"/>
      <c r="E73" s="302"/>
      <c r="F73" s="303"/>
      <c r="G73" s="303"/>
      <c r="H73" s="303"/>
      <c r="I73" s="306"/>
      <c r="J73" s="305"/>
      <c r="K73" s="303"/>
      <c r="L73" s="306"/>
      <c r="M73" s="305"/>
      <c r="N73" s="303"/>
      <c r="O73" s="303"/>
      <c r="P73" s="306"/>
      <c r="Q73" s="832">
        <f t="shared" ref="Q73:Q137" si="1">SUM(D73:P73)</f>
        <v>0</v>
      </c>
    </row>
    <row r="74" spans="1:17" ht="13.5" thickBot="1" x14ac:dyDescent="0.25">
      <c r="A74" s="239" t="s">
        <v>40</v>
      </c>
      <c r="B74" s="240" t="s">
        <v>361</v>
      </c>
      <c r="C74" s="230">
        <v>4</v>
      </c>
      <c r="D74" s="697"/>
      <c r="E74" s="302"/>
      <c r="F74" s="303"/>
      <c r="G74" s="303"/>
      <c r="H74" s="303"/>
      <c r="I74" s="306"/>
      <c r="J74" s="305"/>
      <c r="K74" s="303"/>
      <c r="L74" s="306"/>
      <c r="M74" s="305"/>
      <c r="N74" s="303"/>
      <c r="O74" s="303"/>
      <c r="P74" s="306"/>
      <c r="Q74" s="832">
        <f t="shared" si="1"/>
        <v>0</v>
      </c>
    </row>
    <row r="75" spans="1:17" ht="13.5" thickBot="1" x14ac:dyDescent="0.25">
      <c r="A75" s="971" t="s">
        <v>82</v>
      </c>
      <c r="B75" s="997"/>
      <c r="C75" s="241">
        <f>C7+C8+C9+C10+C11+C12+C13+C14+C15+C16+C17+C18+C19+C20+C21+C22+C23+C24+C25+C26+C27+C28+C29+C30+C31+C32+C33+C34+C35+C36+C38+C39+C40+C41+C42+C45+C46+C47+C48+C49+C50+C51+C52+C53+C54+C56+C57+C58+C59+C60+C61+C62+C64+C65+C66+C67+C69+C70+C71+C72+C74+C73</f>
        <v>40</v>
      </c>
      <c r="D75" s="282">
        <f>SUM(D7:D42)+SUM(D45:D74)</f>
        <v>153495659</v>
      </c>
      <c r="E75" s="282">
        <f t="shared" ref="E75:P75" si="2">SUM(E7:E42)+SUM(E45:E74)</f>
        <v>181559254</v>
      </c>
      <c r="F75" s="282">
        <f t="shared" si="2"/>
        <v>5500000</v>
      </c>
      <c r="G75" s="282">
        <f t="shared" si="2"/>
        <v>70350000</v>
      </c>
      <c r="H75" s="282">
        <f>SUM(H7:H42)+SUM(H45:H74)</f>
        <v>19077690</v>
      </c>
      <c r="I75" s="282">
        <f t="shared" si="2"/>
        <v>0</v>
      </c>
      <c r="J75" s="282">
        <f t="shared" si="2"/>
        <v>31676000</v>
      </c>
      <c r="K75" s="282">
        <f t="shared" si="2"/>
        <v>17598794</v>
      </c>
      <c r="L75" s="282">
        <f t="shared" si="2"/>
        <v>620000</v>
      </c>
      <c r="M75" s="282">
        <f t="shared" si="2"/>
        <v>0</v>
      </c>
      <c r="N75" s="282">
        <f t="shared" si="2"/>
        <v>0</v>
      </c>
      <c r="O75" s="282">
        <f t="shared" si="2"/>
        <v>0</v>
      </c>
      <c r="P75" s="282">
        <f t="shared" si="2"/>
        <v>122870039</v>
      </c>
      <c r="Q75" s="832">
        <f>SUM(Q6:Q74)</f>
        <v>602747436</v>
      </c>
    </row>
    <row r="76" spans="1:17" ht="18.75" customHeight="1" thickBot="1" x14ac:dyDescent="0.25">
      <c r="A76" s="969" t="s">
        <v>172</v>
      </c>
      <c r="B76" s="970"/>
      <c r="C76" s="232"/>
      <c r="D76" s="1028">
        <f>E75+F75+G75+H75+I75+J75+K75+L75+M75+N75+O75+P75+D75</f>
        <v>602747436</v>
      </c>
      <c r="E76" s="1028"/>
      <c r="F76" s="1028"/>
      <c r="G76" s="1028"/>
      <c r="H76" s="1028"/>
      <c r="I76" s="1028"/>
      <c r="J76" s="1028"/>
      <c r="K76" s="1028"/>
      <c r="L76" s="1028"/>
      <c r="M76" s="1028"/>
      <c r="N76" s="1028"/>
      <c r="O76" s="1028"/>
      <c r="P76" s="1029"/>
      <c r="Q76" s="832">
        <f>SUM(D76:P76)</f>
        <v>602747436</v>
      </c>
    </row>
    <row r="77" spans="1:17" ht="15" customHeight="1" thickBot="1" x14ac:dyDescent="0.25">
      <c r="A77" s="987" t="s">
        <v>187</v>
      </c>
      <c r="B77" s="988"/>
      <c r="C77" s="233"/>
      <c r="D77" s="1030">
        <f>-D75</f>
        <v>-153495659</v>
      </c>
      <c r="E77" s="1031"/>
      <c r="F77" s="1031"/>
      <c r="G77" s="1031"/>
      <c r="H77" s="1031"/>
      <c r="I77" s="1031"/>
      <c r="J77" s="1031"/>
      <c r="K77" s="1031"/>
      <c r="L77" s="1031"/>
      <c r="M77" s="1031"/>
      <c r="N77" s="1031"/>
      <c r="O77" s="1031"/>
      <c r="P77" s="1032"/>
      <c r="Q77" s="832"/>
    </row>
    <row r="78" spans="1:17" ht="13.5" thickBot="1" x14ac:dyDescent="0.25">
      <c r="A78" s="989" t="s">
        <v>188</v>
      </c>
      <c r="B78" s="990"/>
      <c r="C78" s="68"/>
      <c r="D78" s="1028">
        <f>SUM(D76:D77)</f>
        <v>449251777</v>
      </c>
      <c r="E78" s="1033"/>
      <c r="F78" s="1033"/>
      <c r="G78" s="1033"/>
      <c r="H78" s="1033"/>
      <c r="I78" s="1033"/>
      <c r="J78" s="1033"/>
      <c r="K78" s="1033"/>
      <c r="L78" s="1033"/>
      <c r="M78" s="1033"/>
      <c r="N78" s="1033"/>
      <c r="O78" s="1033"/>
      <c r="P78" s="1034"/>
      <c r="Q78" s="832">
        <f t="shared" si="1"/>
        <v>449251777</v>
      </c>
    </row>
    <row r="79" spans="1:17" x14ac:dyDescent="0.2">
      <c r="A79" s="69"/>
      <c r="B79" s="69"/>
      <c r="Q79" s="832">
        <f t="shared" si="1"/>
        <v>0</v>
      </c>
    </row>
    <row r="80" spans="1:17" x14ac:dyDescent="0.2">
      <c r="A80" s="69"/>
      <c r="B80" s="69"/>
      <c r="Q80" s="832">
        <f t="shared" si="1"/>
        <v>0</v>
      </c>
    </row>
    <row r="81" spans="1:17" x14ac:dyDescent="0.2">
      <c r="A81" s="69"/>
      <c r="B81" s="69"/>
      <c r="Q81" s="832">
        <f t="shared" si="1"/>
        <v>0</v>
      </c>
    </row>
    <row r="82" spans="1:17" x14ac:dyDescent="0.2">
      <c r="A82" s="69"/>
      <c r="B82" s="69"/>
      <c r="Q82" s="832">
        <f t="shared" si="1"/>
        <v>0</v>
      </c>
    </row>
    <row r="83" spans="1:17" x14ac:dyDescent="0.2">
      <c r="A83" s="69"/>
      <c r="B83" s="69"/>
      <c r="Q83" s="832">
        <f t="shared" si="1"/>
        <v>0</v>
      </c>
    </row>
    <row r="84" spans="1:17" ht="13.5" thickBot="1" x14ac:dyDescent="0.25">
      <c r="A84" s="69"/>
      <c r="B84" s="69"/>
      <c r="Q84" s="832">
        <f t="shared" si="1"/>
        <v>0</v>
      </c>
    </row>
    <row r="85" spans="1:17" ht="12.75" customHeight="1" x14ac:dyDescent="0.2">
      <c r="A85" s="1039" t="s">
        <v>34</v>
      </c>
      <c r="B85" s="993" t="s">
        <v>328</v>
      </c>
      <c r="C85" s="1016" t="s">
        <v>184</v>
      </c>
      <c r="D85" s="1026" t="s">
        <v>189</v>
      </c>
      <c r="E85" s="975" t="s">
        <v>182</v>
      </c>
      <c r="F85" s="975"/>
      <c r="G85" s="975"/>
      <c r="H85" s="975"/>
      <c r="I85" s="975"/>
      <c r="J85" s="976"/>
      <c r="K85" s="977" t="s">
        <v>181</v>
      </c>
      <c r="L85" s="978"/>
      <c r="M85" s="978"/>
      <c r="N85" s="979"/>
      <c r="O85" s="980" t="s">
        <v>358</v>
      </c>
      <c r="P85" s="981"/>
      <c r="Q85" s="832">
        <f t="shared" si="1"/>
        <v>0</v>
      </c>
    </row>
    <row r="86" spans="1:17" ht="23.25" thickBot="1" x14ac:dyDescent="0.25">
      <c r="A86" s="1040"/>
      <c r="B86" s="994"/>
      <c r="C86" s="1017"/>
      <c r="D86" s="1027"/>
      <c r="E86" s="219" t="s">
        <v>173</v>
      </c>
      <c r="F86" s="220" t="s">
        <v>174</v>
      </c>
      <c r="G86" s="221" t="s">
        <v>175</v>
      </c>
      <c r="H86" s="221" t="s">
        <v>176</v>
      </c>
      <c r="I86" s="221" t="s">
        <v>177</v>
      </c>
      <c r="J86" s="222" t="s">
        <v>215</v>
      </c>
      <c r="K86" s="223" t="s">
        <v>178</v>
      </c>
      <c r="L86" s="221" t="s">
        <v>179</v>
      </c>
      <c r="M86" s="221" t="s">
        <v>180</v>
      </c>
      <c r="N86" s="222" t="s">
        <v>177</v>
      </c>
      <c r="O86" s="223" t="s">
        <v>214</v>
      </c>
      <c r="P86" s="222" t="s">
        <v>183</v>
      </c>
      <c r="Q86" s="832">
        <f t="shared" si="1"/>
        <v>0</v>
      </c>
    </row>
    <row r="87" spans="1:17" ht="15.75" customHeight="1" x14ac:dyDescent="0.2">
      <c r="A87" s="991" t="s">
        <v>35</v>
      </c>
      <c r="B87" s="992"/>
      <c r="C87" s="66"/>
      <c r="D87" s="307"/>
      <c r="E87" s="308"/>
      <c r="F87" s="254"/>
      <c r="G87" s="255"/>
      <c r="H87" s="255"/>
      <c r="I87" s="255"/>
      <c r="J87" s="259"/>
      <c r="K87" s="258"/>
      <c r="L87" s="255"/>
      <c r="M87" s="255"/>
      <c r="N87" s="259"/>
      <c r="O87" s="258"/>
      <c r="P87" s="259"/>
      <c r="Q87" s="832">
        <f t="shared" si="1"/>
        <v>0</v>
      </c>
    </row>
    <row r="88" spans="1:17" x14ac:dyDescent="0.2">
      <c r="A88" s="234" t="s">
        <v>14</v>
      </c>
      <c r="B88" s="211" t="s">
        <v>545</v>
      </c>
      <c r="C88" s="235"/>
      <c r="D88" s="295"/>
      <c r="E88" s="283"/>
      <c r="F88" s="250"/>
      <c r="G88" s="244"/>
      <c r="H88" s="244"/>
      <c r="I88" s="244"/>
      <c r="J88" s="249"/>
      <c r="K88" s="248">
        <v>3759060</v>
      </c>
      <c r="L88" s="244"/>
      <c r="M88" s="244"/>
      <c r="N88" s="249"/>
      <c r="O88" s="248"/>
      <c r="P88" s="249"/>
      <c r="Q88" s="832">
        <f t="shared" si="1"/>
        <v>3759060</v>
      </c>
    </row>
    <row r="89" spans="1:17" x14ac:dyDescent="0.2">
      <c r="A89" s="234" t="s">
        <v>36</v>
      </c>
      <c r="B89" s="213" t="s">
        <v>15</v>
      </c>
      <c r="C89" s="235"/>
      <c r="D89" s="295"/>
      <c r="E89" s="283"/>
      <c r="F89" s="250"/>
      <c r="G89" s="244">
        <v>4320000</v>
      </c>
      <c r="H89" s="244"/>
      <c r="I89" s="244"/>
      <c r="J89" s="249"/>
      <c r="K89" s="248"/>
      <c r="L89" s="244"/>
      <c r="M89" s="244"/>
      <c r="N89" s="249"/>
      <c r="O89" s="248"/>
      <c r="P89" s="249"/>
      <c r="Q89" s="832">
        <f t="shared" si="1"/>
        <v>4320000</v>
      </c>
    </row>
    <row r="90" spans="1:17" ht="18" customHeight="1" x14ac:dyDescent="0.2">
      <c r="A90" s="234" t="s">
        <v>37</v>
      </c>
      <c r="B90" s="214" t="s">
        <v>327</v>
      </c>
      <c r="C90" s="235"/>
      <c r="D90" s="295"/>
      <c r="E90" s="283"/>
      <c r="F90" s="250"/>
      <c r="G90" s="244">
        <v>2770000</v>
      </c>
      <c r="H90" s="244"/>
      <c r="I90" s="244"/>
      <c r="J90" s="249"/>
      <c r="K90" s="248">
        <v>9200000</v>
      </c>
      <c r="L90" s="244">
        <v>9000000</v>
      </c>
      <c r="M90" s="244"/>
      <c r="N90" s="249"/>
      <c r="O90" s="248"/>
      <c r="P90" s="249"/>
      <c r="Q90" s="832">
        <f t="shared" si="1"/>
        <v>20970000</v>
      </c>
    </row>
    <row r="91" spans="1:17" ht="25.5" x14ac:dyDescent="0.2">
      <c r="A91" s="234" t="s">
        <v>38</v>
      </c>
      <c r="B91" s="214" t="s">
        <v>305</v>
      </c>
      <c r="C91" s="236">
        <v>2</v>
      </c>
      <c r="D91" s="299"/>
      <c r="E91" s="283">
        <v>20074250</v>
      </c>
      <c r="F91" s="250">
        <v>3899570</v>
      </c>
      <c r="G91" s="244">
        <v>18430796</v>
      </c>
      <c r="H91" s="244">
        <v>200000</v>
      </c>
      <c r="I91" s="244"/>
      <c r="J91" s="249"/>
      <c r="K91" s="248"/>
      <c r="L91" s="244">
        <v>5500000</v>
      </c>
      <c r="M91" s="244"/>
      <c r="N91" s="249"/>
      <c r="O91" s="248"/>
      <c r="P91" s="249">
        <v>59314240</v>
      </c>
      <c r="Q91" s="832">
        <f t="shared" si="1"/>
        <v>107418856</v>
      </c>
    </row>
    <row r="92" spans="1:17" x14ac:dyDescent="0.2">
      <c r="A92" s="234" t="s">
        <v>39</v>
      </c>
      <c r="B92" s="211" t="s">
        <v>306</v>
      </c>
      <c r="C92" s="236"/>
      <c r="D92" s="299"/>
      <c r="E92" s="283">
        <v>150000</v>
      </c>
      <c r="F92" s="250"/>
      <c r="G92" s="244">
        <v>989000</v>
      </c>
      <c r="H92" s="244"/>
      <c r="I92" s="244"/>
      <c r="J92" s="249"/>
      <c r="K92" s="248"/>
      <c r="L92" s="244"/>
      <c r="M92" s="244"/>
      <c r="N92" s="249"/>
      <c r="O92" s="248"/>
      <c r="P92" s="249"/>
      <c r="Q92" s="832">
        <f t="shared" si="1"/>
        <v>1139000</v>
      </c>
    </row>
    <row r="93" spans="1:17" x14ac:dyDescent="0.2">
      <c r="A93" s="234" t="s">
        <v>40</v>
      </c>
      <c r="B93" s="213" t="s">
        <v>18</v>
      </c>
      <c r="C93" s="236"/>
      <c r="D93" s="299"/>
      <c r="E93" s="283"/>
      <c r="F93" s="250"/>
      <c r="G93" s="244">
        <v>10247835</v>
      </c>
      <c r="H93" s="244"/>
      <c r="I93" s="244"/>
      <c r="J93" s="249"/>
      <c r="K93" s="248"/>
      <c r="L93" s="244"/>
      <c r="M93" s="244"/>
      <c r="N93" s="249"/>
      <c r="O93" s="248"/>
      <c r="P93" s="249"/>
      <c r="Q93" s="832">
        <f t="shared" si="1"/>
        <v>10247835</v>
      </c>
    </row>
    <row r="94" spans="1:17" x14ac:dyDescent="0.2">
      <c r="A94" s="234" t="s">
        <v>41</v>
      </c>
      <c r="B94" s="213" t="s">
        <v>307</v>
      </c>
      <c r="C94" s="236">
        <v>2</v>
      </c>
      <c r="D94" s="299"/>
      <c r="E94" s="283">
        <v>5181300</v>
      </c>
      <c r="F94" s="250">
        <v>910000</v>
      </c>
      <c r="G94" s="244">
        <v>7418000</v>
      </c>
      <c r="H94" s="244"/>
      <c r="I94" s="244"/>
      <c r="J94" s="249"/>
      <c r="K94" s="248">
        <v>8360000</v>
      </c>
      <c r="L94" s="244">
        <v>127000</v>
      </c>
      <c r="M94" s="244">
        <v>0</v>
      </c>
      <c r="N94" s="249"/>
      <c r="O94" s="248"/>
      <c r="P94" s="249"/>
      <c r="Q94" s="832">
        <f t="shared" si="1"/>
        <v>21996300</v>
      </c>
    </row>
    <row r="95" spans="1:17" x14ac:dyDescent="0.2">
      <c r="A95" s="234" t="s">
        <v>42</v>
      </c>
      <c r="B95" s="213" t="s">
        <v>308</v>
      </c>
      <c r="C95" s="236"/>
      <c r="D95" s="299"/>
      <c r="E95" s="283"/>
      <c r="F95" s="250"/>
      <c r="G95" s="244"/>
      <c r="H95" s="244">
        <v>6132241</v>
      </c>
      <c r="I95" s="244"/>
      <c r="J95" s="249"/>
      <c r="K95" s="248"/>
      <c r="L95" s="244"/>
      <c r="M95" s="244"/>
      <c r="N95" s="249"/>
      <c r="O95" s="248"/>
      <c r="P95" s="249"/>
      <c r="Q95" s="832">
        <f t="shared" si="1"/>
        <v>6132241</v>
      </c>
    </row>
    <row r="96" spans="1:17" x14ac:dyDescent="0.2">
      <c r="A96" s="234" t="s">
        <v>43</v>
      </c>
      <c r="B96" s="213" t="s">
        <v>322</v>
      </c>
      <c r="C96" s="236"/>
      <c r="D96" s="299"/>
      <c r="E96" s="283"/>
      <c r="F96" s="250"/>
      <c r="G96" s="244"/>
      <c r="H96" s="244">
        <v>153495659</v>
      </c>
      <c r="I96" s="244">
        <v>9732784</v>
      </c>
      <c r="J96" s="249"/>
      <c r="K96" s="248"/>
      <c r="L96" s="244"/>
      <c r="M96" s="244"/>
      <c r="N96" s="249"/>
      <c r="O96" s="248"/>
      <c r="P96" s="249"/>
      <c r="Q96" s="832">
        <f t="shared" si="1"/>
        <v>163228443</v>
      </c>
    </row>
    <row r="97" spans="1:19" x14ac:dyDescent="0.2">
      <c r="A97" s="234" t="s">
        <v>44</v>
      </c>
      <c r="B97" s="213" t="s">
        <v>369</v>
      </c>
      <c r="C97" s="236"/>
      <c r="D97" s="299"/>
      <c r="E97" s="283">
        <v>800000</v>
      </c>
      <c r="F97" s="250">
        <v>150000</v>
      </c>
      <c r="G97" s="244">
        <v>2715000</v>
      </c>
      <c r="H97" s="244"/>
      <c r="I97" s="244"/>
      <c r="J97" s="249"/>
      <c r="K97" s="248"/>
      <c r="L97" s="244">
        <v>1778000</v>
      </c>
      <c r="M97" s="244"/>
      <c r="N97" s="249"/>
      <c r="O97" s="248"/>
      <c r="P97" s="249"/>
      <c r="Q97" s="832">
        <f t="shared" si="1"/>
        <v>5443000</v>
      </c>
    </row>
    <row r="98" spans="1:19" ht="25.5" x14ac:dyDescent="0.2">
      <c r="A98" s="234" t="s">
        <v>45</v>
      </c>
      <c r="B98" s="213" t="s">
        <v>310</v>
      </c>
      <c r="C98" s="236"/>
      <c r="D98" s="299"/>
      <c r="E98" s="283"/>
      <c r="F98" s="250"/>
      <c r="G98" s="244"/>
      <c r="H98" s="244"/>
      <c r="I98" s="244"/>
      <c r="J98" s="249"/>
      <c r="K98" s="248"/>
      <c r="L98" s="244"/>
      <c r="M98" s="244"/>
      <c r="N98" s="249"/>
      <c r="O98" s="248"/>
      <c r="P98" s="249"/>
      <c r="Q98" s="832">
        <f t="shared" si="1"/>
        <v>0</v>
      </c>
      <c r="R98" s="150"/>
    </row>
    <row r="99" spans="1:19" x14ac:dyDescent="0.2">
      <c r="A99" s="234" t="s">
        <v>46</v>
      </c>
      <c r="B99" s="213" t="s">
        <v>16</v>
      </c>
      <c r="C99" s="236"/>
      <c r="D99" s="299"/>
      <c r="E99" s="284"/>
      <c r="F99" s="285"/>
      <c r="G99" s="309"/>
      <c r="H99" s="244"/>
      <c r="I99" s="244"/>
      <c r="J99" s="249"/>
      <c r="K99" s="248"/>
      <c r="L99" s="244"/>
      <c r="M99" s="244"/>
      <c r="N99" s="249"/>
      <c r="O99" s="248"/>
      <c r="P99" s="249"/>
      <c r="Q99" s="832">
        <f t="shared" si="1"/>
        <v>0</v>
      </c>
    </row>
    <row r="100" spans="1:19" x14ac:dyDescent="0.2">
      <c r="A100" s="234" t="s">
        <v>47</v>
      </c>
      <c r="B100" s="213" t="s">
        <v>17</v>
      </c>
      <c r="C100" s="236">
        <v>1</v>
      </c>
      <c r="D100" s="299"/>
      <c r="E100" s="283">
        <v>2842000</v>
      </c>
      <c r="F100" s="250">
        <v>500000</v>
      </c>
      <c r="G100" s="244">
        <v>12073000</v>
      </c>
      <c r="H100" s="244"/>
      <c r="I100" s="244"/>
      <c r="J100" s="249"/>
      <c r="K100" s="248"/>
      <c r="L100" s="244">
        <v>57000</v>
      </c>
      <c r="M100" s="244"/>
      <c r="N100" s="249"/>
      <c r="O100" s="248"/>
      <c r="P100" s="249"/>
      <c r="Q100" s="832">
        <f t="shared" si="1"/>
        <v>15472000</v>
      </c>
    </row>
    <row r="101" spans="1:19" x14ac:dyDescent="0.2">
      <c r="A101" s="234" t="s">
        <v>48</v>
      </c>
      <c r="B101" s="833" t="s">
        <v>718</v>
      </c>
      <c r="C101" s="841"/>
      <c r="D101" s="842"/>
      <c r="E101" s="843"/>
      <c r="F101" s="836"/>
      <c r="G101" s="837">
        <v>744246</v>
      </c>
      <c r="H101" s="837"/>
      <c r="I101" s="837"/>
      <c r="J101" s="840"/>
      <c r="K101" s="839"/>
      <c r="L101" s="837"/>
      <c r="M101" s="837"/>
      <c r="N101" s="840"/>
      <c r="O101" s="839"/>
      <c r="P101" s="840"/>
      <c r="Q101" s="832">
        <f t="shared" si="1"/>
        <v>744246</v>
      </c>
    </row>
    <row r="102" spans="1:19" x14ac:dyDescent="0.2">
      <c r="A102" s="234" t="s">
        <v>49</v>
      </c>
      <c r="B102" s="213" t="s">
        <v>687</v>
      </c>
      <c r="C102" s="236"/>
      <c r="D102" s="299"/>
      <c r="E102" s="283"/>
      <c r="F102" s="250"/>
      <c r="G102" s="244">
        <v>1407000</v>
      </c>
      <c r="H102" s="244"/>
      <c r="I102" s="244"/>
      <c r="J102" s="249"/>
      <c r="K102" s="248"/>
      <c r="L102" s="244"/>
      <c r="M102" s="244"/>
      <c r="N102" s="249"/>
      <c r="O102" s="248"/>
      <c r="P102" s="249"/>
      <c r="Q102" s="832">
        <f t="shared" si="1"/>
        <v>1407000</v>
      </c>
    </row>
    <row r="103" spans="1:19" x14ac:dyDescent="0.2">
      <c r="A103" s="234" t="s">
        <v>50</v>
      </c>
      <c r="B103" s="213" t="s">
        <v>371</v>
      </c>
      <c r="C103" s="236"/>
      <c r="D103" s="299"/>
      <c r="E103" s="283"/>
      <c r="F103" s="250"/>
      <c r="G103" s="244">
        <v>0</v>
      </c>
      <c r="H103" s="244"/>
      <c r="I103" s="244"/>
      <c r="J103" s="249"/>
      <c r="K103" s="248"/>
      <c r="L103" s="244"/>
      <c r="M103" s="244"/>
      <c r="N103" s="249"/>
      <c r="O103" s="248"/>
      <c r="P103" s="249"/>
      <c r="Q103" s="832">
        <f t="shared" si="1"/>
        <v>0</v>
      </c>
    </row>
    <row r="104" spans="1:19" x14ac:dyDescent="0.2">
      <c r="A104" s="234" t="s">
        <v>51</v>
      </c>
      <c r="B104" s="213" t="s">
        <v>242</v>
      </c>
      <c r="C104" s="236"/>
      <c r="D104" s="299"/>
      <c r="E104" s="283"/>
      <c r="F104" s="250"/>
      <c r="G104" s="244"/>
      <c r="H104" s="244"/>
      <c r="I104" s="244"/>
      <c r="J104" s="249"/>
      <c r="K104" s="248"/>
      <c r="L104" s="244"/>
      <c r="M104" s="244"/>
      <c r="N104" s="249"/>
      <c r="O104" s="248"/>
      <c r="P104" s="249"/>
      <c r="Q104" s="832">
        <f t="shared" si="1"/>
        <v>0</v>
      </c>
    </row>
    <row r="105" spans="1:19" x14ac:dyDescent="0.2">
      <c r="A105" s="234" t="s">
        <v>52</v>
      </c>
      <c r="B105" s="211" t="s">
        <v>19</v>
      </c>
      <c r="C105" s="236">
        <v>1</v>
      </c>
      <c r="D105" s="299"/>
      <c r="E105" s="283">
        <v>8995000</v>
      </c>
      <c r="F105" s="250">
        <v>1592500</v>
      </c>
      <c r="G105" s="244">
        <v>660000</v>
      </c>
      <c r="H105" s="244"/>
      <c r="I105" s="244"/>
      <c r="J105" s="249"/>
      <c r="K105" s="248"/>
      <c r="L105" s="244">
        <v>153000</v>
      </c>
      <c r="M105" s="244"/>
      <c r="N105" s="249"/>
      <c r="O105" s="248"/>
      <c r="P105" s="249"/>
      <c r="Q105" s="832">
        <f t="shared" si="1"/>
        <v>11400500</v>
      </c>
    </row>
    <row r="106" spans="1:19" x14ac:dyDescent="0.2">
      <c r="A106" s="234" t="s">
        <v>53</v>
      </c>
      <c r="B106" s="211" t="s">
        <v>20</v>
      </c>
      <c r="C106" s="236"/>
      <c r="D106" s="299"/>
      <c r="E106" s="283"/>
      <c r="F106" s="250"/>
      <c r="G106" s="244">
        <v>90000</v>
      </c>
      <c r="H106" s="244"/>
      <c r="I106" s="244"/>
      <c r="J106" s="249"/>
      <c r="K106" s="248"/>
      <c r="L106" s="244"/>
      <c r="M106" s="244"/>
      <c r="N106" s="249"/>
      <c r="O106" s="248"/>
      <c r="P106" s="249"/>
      <c r="Q106" s="832">
        <f t="shared" si="1"/>
        <v>90000</v>
      </c>
      <c r="S106" s="150"/>
    </row>
    <row r="107" spans="1:19" x14ac:dyDescent="0.2">
      <c r="A107" s="234" t="s">
        <v>54</v>
      </c>
      <c r="B107" s="213" t="s">
        <v>311</v>
      </c>
      <c r="C107" s="235"/>
      <c r="D107" s="295"/>
      <c r="E107" s="283"/>
      <c r="F107" s="244"/>
      <c r="G107" s="244"/>
      <c r="H107" s="244"/>
      <c r="I107" s="244"/>
      <c r="J107" s="249"/>
      <c r="K107" s="248"/>
      <c r="L107" s="244"/>
      <c r="M107" s="244"/>
      <c r="N107" s="249"/>
      <c r="O107" s="248"/>
      <c r="P107" s="249"/>
      <c r="Q107" s="832">
        <f t="shared" si="1"/>
        <v>0</v>
      </c>
    </row>
    <row r="108" spans="1:19" x14ac:dyDescent="0.2">
      <c r="A108" s="234" t="s">
        <v>55</v>
      </c>
      <c r="B108" s="211" t="s">
        <v>312</v>
      </c>
      <c r="C108" s="235"/>
      <c r="D108" s="295"/>
      <c r="E108" s="283"/>
      <c r="F108" s="250"/>
      <c r="G108" s="244"/>
      <c r="H108" s="244"/>
      <c r="I108" s="244"/>
      <c r="J108" s="249"/>
      <c r="K108" s="248"/>
      <c r="L108" s="244"/>
      <c r="M108" s="244"/>
      <c r="N108" s="249"/>
      <c r="O108" s="248"/>
      <c r="P108" s="249"/>
      <c r="Q108" s="832">
        <f t="shared" si="1"/>
        <v>0</v>
      </c>
    </row>
    <row r="109" spans="1:19" x14ac:dyDescent="0.2">
      <c r="A109" s="234" t="s">
        <v>56</v>
      </c>
      <c r="B109" s="211" t="s">
        <v>21</v>
      </c>
      <c r="C109" s="235"/>
      <c r="D109" s="295"/>
      <c r="E109" s="283"/>
      <c r="F109" s="250"/>
      <c r="G109" s="244"/>
      <c r="H109" s="244"/>
      <c r="I109" s="244"/>
      <c r="J109" s="249"/>
      <c r="K109" s="248"/>
      <c r="L109" s="244"/>
      <c r="M109" s="244"/>
      <c r="N109" s="249"/>
      <c r="O109" s="248"/>
      <c r="P109" s="249"/>
      <c r="Q109" s="832">
        <f t="shared" si="1"/>
        <v>0</v>
      </c>
    </row>
    <row r="110" spans="1:19" x14ac:dyDescent="0.2">
      <c r="A110" s="234" t="s">
        <v>57</v>
      </c>
      <c r="B110" s="211" t="s">
        <v>243</v>
      </c>
      <c r="C110" s="235"/>
      <c r="D110" s="295"/>
      <c r="E110" s="283"/>
      <c r="F110" s="250"/>
      <c r="G110" s="244"/>
      <c r="H110" s="244"/>
      <c r="I110" s="244"/>
      <c r="J110" s="249"/>
      <c r="K110" s="248"/>
      <c r="L110" s="244"/>
      <c r="M110" s="244"/>
      <c r="N110" s="249"/>
      <c r="O110" s="248"/>
      <c r="P110" s="249"/>
      <c r="Q110" s="832">
        <f t="shared" si="1"/>
        <v>0</v>
      </c>
    </row>
    <row r="111" spans="1:19" x14ac:dyDescent="0.2">
      <c r="A111" s="234" t="s">
        <v>58</v>
      </c>
      <c r="B111" s="211" t="s">
        <v>22</v>
      </c>
      <c r="C111" s="235"/>
      <c r="D111" s="295"/>
      <c r="E111" s="283"/>
      <c r="F111" s="250"/>
      <c r="G111" s="244"/>
      <c r="H111" s="244"/>
      <c r="I111" s="244"/>
      <c r="J111" s="249"/>
      <c r="K111" s="248"/>
      <c r="L111" s="244"/>
      <c r="M111" s="244"/>
      <c r="N111" s="249"/>
      <c r="O111" s="248"/>
      <c r="P111" s="249"/>
      <c r="Q111" s="832">
        <f t="shared" si="1"/>
        <v>0</v>
      </c>
    </row>
    <row r="112" spans="1:19" x14ac:dyDescent="0.2">
      <c r="A112" s="234" t="s">
        <v>59</v>
      </c>
      <c r="B112" s="211" t="s">
        <v>23</v>
      </c>
      <c r="C112" s="235"/>
      <c r="D112" s="295"/>
      <c r="E112" s="283"/>
      <c r="F112" s="250"/>
      <c r="G112" s="244"/>
      <c r="H112" s="244"/>
      <c r="I112" s="244"/>
      <c r="J112" s="249"/>
      <c r="K112" s="248"/>
      <c r="L112" s="244"/>
      <c r="M112" s="244"/>
      <c r="N112" s="249"/>
      <c r="O112" s="248"/>
      <c r="P112" s="249"/>
      <c r="Q112" s="832">
        <f t="shared" si="1"/>
        <v>0</v>
      </c>
    </row>
    <row r="113" spans="1:30" x14ac:dyDescent="0.2">
      <c r="A113" s="234" t="s">
        <v>60</v>
      </c>
      <c r="B113" s="211" t="s">
        <v>24</v>
      </c>
      <c r="C113" s="235"/>
      <c r="D113" s="295"/>
      <c r="E113" s="283"/>
      <c r="F113" s="250"/>
      <c r="G113" s="244"/>
      <c r="H113" s="244"/>
      <c r="I113" s="244"/>
      <c r="J113" s="249"/>
      <c r="K113" s="248"/>
      <c r="L113" s="244"/>
      <c r="M113" s="244"/>
      <c r="N113" s="249"/>
      <c r="O113" s="248"/>
      <c r="P113" s="249"/>
      <c r="Q113" s="832">
        <f t="shared" si="1"/>
        <v>0</v>
      </c>
    </row>
    <row r="114" spans="1:30" x14ac:dyDescent="0.2">
      <c r="A114" s="234" t="s">
        <v>61</v>
      </c>
      <c r="B114" s="211" t="s">
        <v>25</v>
      </c>
      <c r="C114" s="235"/>
      <c r="D114" s="295"/>
      <c r="E114" s="283"/>
      <c r="F114" s="250"/>
      <c r="G114" s="244"/>
      <c r="H114" s="244"/>
      <c r="I114" s="244"/>
      <c r="J114" s="249"/>
      <c r="K114" s="248"/>
      <c r="L114" s="244"/>
      <c r="M114" s="244"/>
      <c r="N114" s="249"/>
      <c r="O114" s="248"/>
      <c r="P114" s="249"/>
      <c r="Q114" s="832">
        <f t="shared" si="1"/>
        <v>0</v>
      </c>
    </row>
    <row r="115" spans="1:30" x14ac:dyDescent="0.2">
      <c r="A115" s="234" t="s">
        <v>62</v>
      </c>
      <c r="B115" s="211" t="s">
        <v>26</v>
      </c>
      <c r="C115" s="235"/>
      <c r="D115" s="295"/>
      <c r="E115" s="283"/>
      <c r="F115" s="250"/>
      <c r="G115" s="244"/>
      <c r="H115" s="244"/>
      <c r="I115" s="244"/>
      <c r="J115" s="249"/>
      <c r="K115" s="248"/>
      <c r="L115" s="244"/>
      <c r="M115" s="244"/>
      <c r="N115" s="249"/>
      <c r="O115" s="248"/>
      <c r="P115" s="249"/>
      <c r="Q115" s="832">
        <f t="shared" si="1"/>
        <v>0</v>
      </c>
    </row>
    <row r="116" spans="1:30" x14ac:dyDescent="0.2">
      <c r="A116" s="234" t="s">
        <v>63</v>
      </c>
      <c r="B116" s="211" t="s">
        <v>244</v>
      </c>
      <c r="C116" s="235"/>
      <c r="D116" s="295"/>
      <c r="E116" s="283"/>
      <c r="F116" s="250"/>
      <c r="G116" s="244"/>
      <c r="H116" s="244"/>
      <c r="I116" s="244"/>
      <c r="J116" s="249"/>
      <c r="K116" s="248"/>
      <c r="L116" s="244"/>
      <c r="M116" s="244"/>
      <c r="N116" s="249"/>
      <c r="O116" s="248"/>
      <c r="P116" s="249"/>
      <c r="Q116" s="832">
        <f t="shared" si="1"/>
        <v>0</v>
      </c>
    </row>
    <row r="117" spans="1:30" x14ac:dyDescent="0.2">
      <c r="A117" s="234" t="s">
        <v>64</v>
      </c>
      <c r="B117" s="216" t="s">
        <v>330</v>
      </c>
      <c r="C117" s="235"/>
      <c r="D117" s="295"/>
      <c r="E117" s="283"/>
      <c r="F117" s="250"/>
      <c r="G117" s="244">
        <v>2540000</v>
      </c>
      <c r="H117" s="244"/>
      <c r="I117" s="244"/>
      <c r="J117" s="249">
        <v>7982000</v>
      </c>
      <c r="K117" s="248"/>
      <c r="L117" s="244"/>
      <c r="M117" s="244"/>
      <c r="N117" s="249"/>
      <c r="O117" s="248"/>
      <c r="P117" s="249"/>
      <c r="Q117" s="832">
        <f t="shared" si="1"/>
        <v>10522000</v>
      </c>
    </row>
    <row r="118" spans="1:30" x14ac:dyDescent="0.2">
      <c r="A118" s="234" t="s">
        <v>65</v>
      </c>
      <c r="B118" s="211" t="s">
        <v>314</v>
      </c>
      <c r="C118" s="235"/>
      <c r="D118" s="295"/>
      <c r="E118" s="283"/>
      <c r="F118" s="250"/>
      <c r="G118" s="244"/>
      <c r="H118" s="244"/>
      <c r="I118" s="244"/>
      <c r="J118" s="249"/>
      <c r="K118" s="248"/>
      <c r="L118" s="244"/>
      <c r="M118" s="244"/>
      <c r="N118" s="249"/>
      <c r="O118" s="248"/>
      <c r="P118" s="249"/>
      <c r="Q118" s="832">
        <f t="shared" si="1"/>
        <v>0</v>
      </c>
    </row>
    <row r="119" spans="1:30" x14ac:dyDescent="0.2">
      <c r="A119" s="234" t="s">
        <v>66</v>
      </c>
      <c r="B119" s="211" t="s">
        <v>315</v>
      </c>
      <c r="C119" s="235"/>
      <c r="D119" s="295"/>
      <c r="E119" s="283"/>
      <c r="F119" s="250"/>
      <c r="G119" s="244"/>
      <c r="H119" s="244"/>
      <c r="I119" s="244"/>
      <c r="J119" s="249"/>
      <c r="K119" s="248"/>
      <c r="L119" s="244"/>
      <c r="M119" s="244"/>
      <c r="N119" s="249"/>
      <c r="O119" s="248"/>
      <c r="P119" s="249"/>
      <c r="Q119" s="832">
        <f t="shared" si="1"/>
        <v>0</v>
      </c>
    </row>
    <row r="120" spans="1:30" x14ac:dyDescent="0.2">
      <c r="A120" s="234" t="s">
        <v>67</v>
      </c>
      <c r="B120" s="211" t="s">
        <v>27</v>
      </c>
      <c r="C120" s="235"/>
      <c r="D120" s="295"/>
      <c r="E120" s="283"/>
      <c r="F120" s="250"/>
      <c r="G120" s="244"/>
      <c r="H120" s="244"/>
      <c r="I120" s="244"/>
      <c r="J120" s="249"/>
      <c r="K120" s="248"/>
      <c r="L120" s="244"/>
      <c r="M120" s="244"/>
      <c r="N120" s="249"/>
      <c r="O120" s="248"/>
      <c r="P120" s="249"/>
      <c r="Q120" s="832">
        <f t="shared" si="1"/>
        <v>0</v>
      </c>
      <c r="S120" s="62"/>
      <c r="T120" s="62"/>
      <c r="U120" s="62"/>
      <c r="V120" s="62"/>
      <c r="W120" s="62"/>
      <c r="X120" s="62"/>
      <c r="Y120" s="63"/>
      <c r="Z120" s="63"/>
      <c r="AA120" s="63"/>
      <c r="AB120" s="63"/>
    </row>
    <row r="121" spans="1:30" x14ac:dyDescent="0.2">
      <c r="A121" s="234" t="s">
        <v>68</v>
      </c>
      <c r="B121" s="211" t="s">
        <v>28</v>
      </c>
      <c r="C121" s="236"/>
      <c r="D121" s="299"/>
      <c r="E121" s="283"/>
      <c r="F121" s="250"/>
      <c r="G121" s="244"/>
      <c r="H121" s="244"/>
      <c r="I121" s="244"/>
      <c r="J121" s="249"/>
      <c r="K121" s="248"/>
      <c r="L121" s="244"/>
      <c r="M121" s="244"/>
      <c r="N121" s="249"/>
      <c r="O121" s="248"/>
      <c r="P121" s="249"/>
      <c r="Q121" s="832">
        <f t="shared" si="1"/>
        <v>0</v>
      </c>
      <c r="S121" s="60"/>
      <c r="T121" s="60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</row>
    <row r="122" spans="1:30" x14ac:dyDescent="0.2">
      <c r="A122" s="234" t="s">
        <v>69</v>
      </c>
      <c r="B122" s="211" t="s">
        <v>29</v>
      </c>
      <c r="C122" s="235"/>
      <c r="D122" s="295"/>
      <c r="E122" s="283"/>
      <c r="F122" s="250"/>
      <c r="G122" s="244"/>
      <c r="H122" s="244"/>
      <c r="I122" s="244"/>
      <c r="J122" s="249"/>
      <c r="K122" s="248"/>
      <c r="L122" s="244"/>
      <c r="M122" s="244"/>
      <c r="N122" s="249"/>
      <c r="O122" s="248"/>
      <c r="P122" s="249"/>
      <c r="Q122" s="832">
        <f t="shared" si="1"/>
        <v>0</v>
      </c>
    </row>
    <row r="123" spans="1:30" x14ac:dyDescent="0.2">
      <c r="A123" s="234" t="s">
        <v>70</v>
      </c>
      <c r="B123" s="211" t="s">
        <v>30</v>
      </c>
      <c r="C123" s="235"/>
      <c r="D123" s="295"/>
      <c r="E123" s="283"/>
      <c r="F123" s="250"/>
      <c r="G123" s="244"/>
      <c r="H123" s="244"/>
      <c r="I123" s="244"/>
      <c r="J123" s="249"/>
      <c r="K123" s="248"/>
      <c r="L123" s="244"/>
      <c r="M123" s="244"/>
      <c r="N123" s="249"/>
      <c r="O123" s="248"/>
      <c r="P123" s="249"/>
      <c r="Q123" s="832">
        <f t="shared" si="1"/>
        <v>0</v>
      </c>
    </row>
    <row r="124" spans="1:30" x14ac:dyDescent="0.2">
      <c r="A124" s="234" t="s">
        <v>71</v>
      </c>
      <c r="B124" s="211" t="s">
        <v>688</v>
      </c>
      <c r="C124" s="235"/>
      <c r="D124" s="295"/>
      <c r="E124" s="283">
        <v>1800000</v>
      </c>
      <c r="F124" s="250">
        <v>320000</v>
      </c>
      <c r="G124" s="244">
        <v>20000</v>
      </c>
      <c r="H124" s="244"/>
      <c r="I124" s="244"/>
      <c r="J124" s="249"/>
      <c r="K124" s="248"/>
      <c r="L124" s="244"/>
      <c r="M124" s="244"/>
      <c r="N124" s="249"/>
      <c r="O124" s="248"/>
      <c r="P124" s="249"/>
      <c r="Q124" s="832">
        <f t="shared" si="1"/>
        <v>2140000</v>
      </c>
    </row>
    <row r="125" spans="1:30" x14ac:dyDescent="0.2">
      <c r="A125" s="234" t="s">
        <v>72</v>
      </c>
      <c r="B125" s="211" t="s">
        <v>337</v>
      </c>
      <c r="C125" s="235"/>
      <c r="D125" s="295"/>
      <c r="E125" s="283"/>
      <c r="F125" s="250"/>
      <c r="G125" s="244"/>
      <c r="H125" s="244"/>
      <c r="I125" s="244"/>
      <c r="J125" s="249"/>
      <c r="K125" s="248"/>
      <c r="L125" s="244"/>
      <c r="M125" s="244"/>
      <c r="N125" s="249"/>
      <c r="O125" s="248"/>
      <c r="P125" s="249"/>
      <c r="Q125" s="832">
        <f t="shared" si="1"/>
        <v>0</v>
      </c>
    </row>
    <row r="126" spans="1:30" x14ac:dyDescent="0.2">
      <c r="A126" s="234" t="s">
        <v>73</v>
      </c>
      <c r="B126" s="190" t="s">
        <v>246</v>
      </c>
      <c r="C126" s="235"/>
      <c r="D126" s="295"/>
      <c r="E126" s="283"/>
      <c r="F126" s="250"/>
      <c r="G126" s="244"/>
      <c r="H126" s="244"/>
      <c r="I126" s="244">
        <v>2913000</v>
      </c>
      <c r="J126" s="249"/>
      <c r="K126" s="248"/>
      <c r="L126" s="244"/>
      <c r="M126" s="244"/>
      <c r="N126" s="249"/>
      <c r="O126" s="248"/>
      <c r="P126" s="249"/>
      <c r="Q126" s="832">
        <f t="shared" si="1"/>
        <v>2913000</v>
      </c>
    </row>
    <row r="127" spans="1:30" ht="13.5" thickBot="1" x14ac:dyDescent="0.25">
      <c r="A127" s="234" t="s">
        <v>74</v>
      </c>
      <c r="B127" s="240" t="s">
        <v>247</v>
      </c>
      <c r="C127" s="317"/>
      <c r="D127" s="301"/>
      <c r="E127" s="318"/>
      <c r="F127" s="319"/>
      <c r="G127" s="320"/>
      <c r="H127" s="320"/>
      <c r="I127" s="320"/>
      <c r="J127" s="321"/>
      <c r="K127" s="322"/>
      <c r="L127" s="320"/>
      <c r="M127" s="320"/>
      <c r="N127" s="321"/>
      <c r="O127" s="322"/>
      <c r="P127" s="321"/>
      <c r="Q127" s="832">
        <f t="shared" si="1"/>
        <v>0</v>
      </c>
    </row>
    <row r="128" spans="1:30" ht="13.5" thickBot="1" x14ac:dyDescent="0.25">
      <c r="A128" s="237"/>
      <c r="B128" s="328"/>
      <c r="C128" s="329"/>
      <c r="D128" s="330"/>
      <c r="E128" s="331"/>
      <c r="F128" s="332"/>
      <c r="G128" s="333"/>
      <c r="H128" s="333"/>
      <c r="I128" s="333"/>
      <c r="J128" s="334"/>
      <c r="K128" s="335"/>
      <c r="L128" s="333"/>
      <c r="M128" s="333"/>
      <c r="N128" s="334"/>
      <c r="O128" s="335"/>
      <c r="P128" s="336"/>
      <c r="Q128" s="832">
        <f t="shared" si="1"/>
        <v>0</v>
      </c>
    </row>
    <row r="129" spans="1:18" ht="12.75" customHeight="1" x14ac:dyDescent="0.2">
      <c r="A129" s="1039" t="s">
        <v>34</v>
      </c>
      <c r="B129" s="1041" t="s">
        <v>328</v>
      </c>
      <c r="C129" s="1016" t="s">
        <v>184</v>
      </c>
      <c r="D129" s="1026" t="s">
        <v>189</v>
      </c>
      <c r="E129" s="982" t="s">
        <v>182</v>
      </c>
      <c r="F129" s="983"/>
      <c r="G129" s="983"/>
      <c r="H129" s="983"/>
      <c r="I129" s="983"/>
      <c r="J129" s="984"/>
      <c r="K129" s="1003" t="s">
        <v>181</v>
      </c>
      <c r="L129" s="1004"/>
      <c r="M129" s="1004"/>
      <c r="N129" s="1049"/>
      <c r="O129" s="1006" t="s">
        <v>358</v>
      </c>
      <c r="P129" s="1008"/>
      <c r="Q129" s="832">
        <f t="shared" si="1"/>
        <v>0</v>
      </c>
    </row>
    <row r="130" spans="1:18" ht="23.25" thickBot="1" x14ac:dyDescent="0.25">
      <c r="A130" s="1040"/>
      <c r="B130" s="1042"/>
      <c r="C130" s="1017"/>
      <c r="D130" s="1027"/>
      <c r="E130" s="219" t="s">
        <v>173</v>
      </c>
      <c r="F130" s="220" t="s">
        <v>174</v>
      </c>
      <c r="G130" s="221" t="s">
        <v>175</v>
      </c>
      <c r="H130" s="221" t="s">
        <v>176</v>
      </c>
      <c r="I130" s="221" t="s">
        <v>177</v>
      </c>
      <c r="J130" s="222" t="s">
        <v>215</v>
      </c>
      <c r="K130" s="223" t="s">
        <v>178</v>
      </c>
      <c r="L130" s="221" t="s">
        <v>179</v>
      </c>
      <c r="M130" s="221" t="s">
        <v>180</v>
      </c>
      <c r="N130" s="222" t="s">
        <v>177</v>
      </c>
      <c r="O130" s="223" t="s">
        <v>214</v>
      </c>
      <c r="P130" s="222" t="s">
        <v>183</v>
      </c>
      <c r="Q130" s="832">
        <f t="shared" si="1"/>
        <v>0</v>
      </c>
    </row>
    <row r="131" spans="1:18" x14ac:dyDescent="0.2">
      <c r="A131" s="323" t="s">
        <v>75</v>
      </c>
      <c r="B131" s="324" t="s">
        <v>316</v>
      </c>
      <c r="C131" s="325"/>
      <c r="D131" s="286"/>
      <c r="E131" s="287"/>
      <c r="F131" s="253"/>
      <c r="G131" s="288"/>
      <c r="H131" s="288"/>
      <c r="I131" s="288"/>
      <c r="J131" s="289"/>
      <c r="K131" s="326"/>
      <c r="L131" s="288"/>
      <c r="M131" s="288"/>
      <c r="N131" s="327"/>
      <c r="O131" s="326"/>
      <c r="P131" s="327"/>
      <c r="Q131" s="832">
        <f t="shared" si="1"/>
        <v>0</v>
      </c>
    </row>
    <row r="132" spans="1:18" x14ac:dyDescent="0.2">
      <c r="A132" s="323" t="s">
        <v>76</v>
      </c>
      <c r="B132" s="191" t="s">
        <v>317</v>
      </c>
      <c r="C132" s="227">
        <v>4</v>
      </c>
      <c r="D132" s="295"/>
      <c r="E132" s="290">
        <v>3914000</v>
      </c>
      <c r="F132" s="251">
        <v>343000</v>
      </c>
      <c r="G132" s="281">
        <v>191000</v>
      </c>
      <c r="H132" s="281"/>
      <c r="I132" s="281"/>
      <c r="J132" s="296"/>
      <c r="K132" s="297"/>
      <c r="L132" s="281">
        <v>169000</v>
      </c>
      <c r="M132" s="281"/>
      <c r="N132" s="298"/>
      <c r="O132" s="297"/>
      <c r="P132" s="298"/>
      <c r="Q132" s="832">
        <f t="shared" si="1"/>
        <v>4617000</v>
      </c>
    </row>
    <row r="133" spans="1:18" x14ac:dyDescent="0.2">
      <c r="A133" s="323" t="s">
        <v>77</v>
      </c>
      <c r="B133" s="191" t="s">
        <v>318</v>
      </c>
      <c r="C133" s="227">
        <v>0</v>
      </c>
      <c r="D133" s="295"/>
      <c r="E133" s="290"/>
      <c r="F133" s="251"/>
      <c r="G133" s="281"/>
      <c r="H133" s="281"/>
      <c r="I133" s="281"/>
      <c r="J133" s="296"/>
      <c r="K133" s="297"/>
      <c r="L133" s="281"/>
      <c r="M133" s="281"/>
      <c r="N133" s="298"/>
      <c r="O133" s="297"/>
      <c r="P133" s="298"/>
      <c r="Q133" s="832">
        <f t="shared" si="1"/>
        <v>0</v>
      </c>
    </row>
    <row r="134" spans="1:18" ht="25.5" x14ac:dyDescent="0.2">
      <c r="A134" s="323" t="s">
        <v>78</v>
      </c>
      <c r="B134" s="191" t="s">
        <v>248</v>
      </c>
      <c r="C134" s="227"/>
      <c r="D134" s="295"/>
      <c r="E134" s="290"/>
      <c r="F134" s="251"/>
      <c r="G134" s="281"/>
      <c r="H134" s="281"/>
      <c r="I134" s="281"/>
      <c r="J134" s="296"/>
      <c r="K134" s="297"/>
      <c r="L134" s="281"/>
      <c r="M134" s="281"/>
      <c r="N134" s="298"/>
      <c r="O134" s="297"/>
      <c r="P134" s="298"/>
      <c r="Q134" s="832">
        <f t="shared" si="1"/>
        <v>0</v>
      </c>
    </row>
    <row r="135" spans="1:18" x14ac:dyDescent="0.2">
      <c r="A135" s="323" t="s">
        <v>79</v>
      </c>
      <c r="B135" s="191" t="s">
        <v>249</v>
      </c>
      <c r="C135" s="228"/>
      <c r="D135" s="299"/>
      <c r="E135" s="290"/>
      <c r="F135" s="251"/>
      <c r="G135" s="281"/>
      <c r="H135" s="281"/>
      <c r="I135" s="281"/>
      <c r="J135" s="296"/>
      <c r="K135" s="297"/>
      <c r="L135" s="281"/>
      <c r="M135" s="281"/>
      <c r="N135" s="298"/>
      <c r="O135" s="297"/>
      <c r="P135" s="298"/>
      <c r="Q135" s="832">
        <f t="shared" si="1"/>
        <v>0</v>
      </c>
    </row>
    <row r="136" spans="1:18" x14ac:dyDescent="0.2">
      <c r="A136" s="323" t="s">
        <v>80</v>
      </c>
      <c r="B136" s="191" t="s">
        <v>655</v>
      </c>
      <c r="C136" s="227"/>
      <c r="D136" s="295"/>
      <c r="E136" s="290"/>
      <c r="F136" s="251"/>
      <c r="G136" s="281"/>
      <c r="H136" s="281"/>
      <c r="I136" s="281"/>
      <c r="J136" s="296"/>
      <c r="K136" s="297">
        <v>41500000</v>
      </c>
      <c r="L136" s="281"/>
      <c r="M136" s="281"/>
      <c r="N136" s="298"/>
      <c r="O136" s="297"/>
      <c r="P136" s="298"/>
      <c r="Q136" s="832">
        <f t="shared" si="1"/>
        <v>41500000</v>
      </c>
    </row>
    <row r="137" spans="1:18" x14ac:dyDescent="0.2">
      <c r="A137" s="323" t="s">
        <v>81</v>
      </c>
      <c r="B137" s="191" t="s">
        <v>698</v>
      </c>
      <c r="C137" s="227"/>
      <c r="D137" s="295"/>
      <c r="E137" s="290"/>
      <c r="F137" s="251"/>
      <c r="G137" s="281">
        <v>710000</v>
      </c>
      <c r="H137" s="281"/>
      <c r="I137" s="281"/>
      <c r="J137" s="296"/>
      <c r="K137" s="297"/>
      <c r="L137" s="281"/>
      <c r="M137" s="281"/>
      <c r="N137" s="298"/>
      <c r="O137" s="297"/>
      <c r="P137" s="298"/>
      <c r="Q137" s="832">
        <f t="shared" si="1"/>
        <v>710000</v>
      </c>
    </row>
    <row r="138" spans="1:18" x14ac:dyDescent="0.2">
      <c r="A138" s="323" t="s">
        <v>133</v>
      </c>
      <c r="B138" s="190" t="s">
        <v>33</v>
      </c>
      <c r="C138" s="228"/>
      <c r="D138" s="299"/>
      <c r="E138" s="291"/>
      <c r="F138" s="251"/>
      <c r="G138" s="281">
        <v>785000</v>
      </c>
      <c r="H138" s="281"/>
      <c r="I138" s="281"/>
      <c r="J138" s="296"/>
      <c r="K138" s="297">
        <v>2344420</v>
      </c>
      <c r="L138" s="281"/>
      <c r="M138" s="281"/>
      <c r="N138" s="298"/>
      <c r="O138" s="297"/>
      <c r="P138" s="298"/>
      <c r="Q138" s="832">
        <f t="shared" ref="Q138:Q158" si="3">SUM(D138:P138)</f>
        <v>3129420</v>
      </c>
      <c r="R138" s="150"/>
    </row>
    <row r="139" spans="1:18" ht="15" customHeight="1" x14ac:dyDescent="0.2">
      <c r="A139" s="316"/>
      <c r="B139" s="229" t="s">
        <v>252</v>
      </c>
      <c r="C139" s="228"/>
      <c r="D139" s="299"/>
      <c r="E139" s="290"/>
      <c r="F139" s="251"/>
      <c r="G139" s="281"/>
      <c r="H139" s="281"/>
      <c r="I139" s="281"/>
      <c r="J139" s="296"/>
      <c r="K139" s="297"/>
      <c r="L139" s="281"/>
      <c r="M139" s="281"/>
      <c r="N139" s="298"/>
      <c r="O139" s="297"/>
      <c r="P139" s="298"/>
      <c r="Q139" s="832">
        <f t="shared" si="3"/>
        <v>0</v>
      </c>
    </row>
    <row r="140" spans="1:18" ht="25.5" x14ac:dyDescent="0.2">
      <c r="A140" s="234" t="s">
        <v>14</v>
      </c>
      <c r="B140" s="192" t="s">
        <v>319</v>
      </c>
      <c r="C140" s="227"/>
      <c r="D140" s="295"/>
      <c r="E140" s="290"/>
      <c r="F140" s="251"/>
      <c r="G140" s="281"/>
      <c r="H140" s="281"/>
      <c r="I140" s="281"/>
      <c r="J140" s="296"/>
      <c r="K140" s="297"/>
      <c r="L140" s="281"/>
      <c r="M140" s="281"/>
      <c r="N140" s="298"/>
      <c r="O140" s="297"/>
      <c r="P140" s="298"/>
      <c r="Q140" s="832">
        <f t="shared" si="3"/>
        <v>0</v>
      </c>
    </row>
    <row r="141" spans="1:18" x14ac:dyDescent="0.2">
      <c r="A141" s="234" t="s">
        <v>36</v>
      </c>
      <c r="B141" s="190" t="s">
        <v>312</v>
      </c>
      <c r="C141" s="228"/>
      <c r="D141" s="299"/>
      <c r="E141" s="290"/>
      <c r="F141" s="251"/>
      <c r="G141" s="281"/>
      <c r="H141" s="281"/>
      <c r="I141" s="281"/>
      <c r="J141" s="296"/>
      <c r="K141" s="297"/>
      <c r="L141" s="281"/>
      <c r="M141" s="281"/>
      <c r="N141" s="298"/>
      <c r="O141" s="297"/>
      <c r="P141" s="298"/>
      <c r="Q141" s="832">
        <f t="shared" si="3"/>
        <v>0</v>
      </c>
    </row>
    <row r="142" spans="1:18" x14ac:dyDescent="0.2">
      <c r="A142" s="234" t="s">
        <v>37</v>
      </c>
      <c r="B142" s="190" t="s">
        <v>324</v>
      </c>
      <c r="C142" s="228"/>
      <c r="D142" s="299"/>
      <c r="E142" s="290"/>
      <c r="F142" s="251"/>
      <c r="G142" s="281"/>
      <c r="H142" s="281"/>
      <c r="I142" s="281"/>
      <c r="J142" s="296"/>
      <c r="K142" s="297"/>
      <c r="L142" s="281"/>
      <c r="M142" s="281"/>
      <c r="N142" s="298"/>
      <c r="O142" s="297"/>
      <c r="P142" s="298"/>
      <c r="Q142" s="832">
        <f t="shared" si="3"/>
        <v>0</v>
      </c>
    </row>
    <row r="143" spans="1:18" ht="25.5" x14ac:dyDescent="0.2">
      <c r="A143" s="234" t="s">
        <v>38</v>
      </c>
      <c r="B143" s="192" t="s">
        <v>253</v>
      </c>
      <c r="C143" s="228"/>
      <c r="D143" s="299"/>
      <c r="E143" s="300"/>
      <c r="F143" s="281"/>
      <c r="G143" s="281"/>
      <c r="H143" s="281"/>
      <c r="I143" s="281"/>
      <c r="J143" s="296"/>
      <c r="K143" s="297"/>
      <c r="L143" s="281"/>
      <c r="M143" s="281"/>
      <c r="N143" s="298"/>
      <c r="O143" s="297"/>
      <c r="P143" s="298"/>
      <c r="Q143" s="832">
        <f t="shared" si="3"/>
        <v>0</v>
      </c>
    </row>
    <row r="144" spans="1:18" x14ac:dyDescent="0.2">
      <c r="A144" s="234" t="s">
        <v>39</v>
      </c>
      <c r="B144" s="190" t="s">
        <v>320</v>
      </c>
      <c r="C144" s="228"/>
      <c r="D144" s="299"/>
      <c r="E144" s="300"/>
      <c r="F144" s="281"/>
      <c r="G144" s="281"/>
      <c r="H144" s="281"/>
      <c r="I144" s="281"/>
      <c r="J144" s="296"/>
      <c r="K144" s="297"/>
      <c r="L144" s="281"/>
      <c r="M144" s="281"/>
      <c r="N144" s="298"/>
      <c r="O144" s="297"/>
      <c r="P144" s="298"/>
      <c r="Q144" s="832">
        <f t="shared" si="3"/>
        <v>0</v>
      </c>
    </row>
    <row r="145" spans="1:17" ht="25.5" x14ac:dyDescent="0.2">
      <c r="A145" s="234" t="s">
        <v>40</v>
      </c>
      <c r="B145" s="192" t="s">
        <v>305</v>
      </c>
      <c r="C145" s="228">
        <v>14</v>
      </c>
      <c r="D145" s="299"/>
      <c r="E145" s="300">
        <v>65180000</v>
      </c>
      <c r="F145" s="281">
        <v>12351000</v>
      </c>
      <c r="G145" s="281">
        <v>3533750</v>
      </c>
      <c r="H145" s="281"/>
      <c r="I145" s="281"/>
      <c r="J145" s="296"/>
      <c r="K145" s="297"/>
      <c r="L145" s="281"/>
      <c r="M145" s="281"/>
      <c r="N145" s="298"/>
      <c r="O145" s="297"/>
      <c r="P145" s="298"/>
      <c r="Q145" s="832">
        <f t="shared" si="3"/>
        <v>81064750</v>
      </c>
    </row>
    <row r="146" spans="1:17" x14ac:dyDescent="0.2">
      <c r="A146" s="234" t="s">
        <v>41</v>
      </c>
      <c r="B146" s="190" t="s">
        <v>321</v>
      </c>
      <c r="C146" s="228"/>
      <c r="D146" s="299"/>
      <c r="E146" s="300"/>
      <c r="F146" s="281"/>
      <c r="G146" s="281"/>
      <c r="H146" s="281"/>
      <c r="I146" s="281"/>
      <c r="J146" s="296"/>
      <c r="K146" s="297"/>
      <c r="L146" s="281"/>
      <c r="M146" s="281"/>
      <c r="N146" s="298"/>
      <c r="O146" s="297"/>
      <c r="P146" s="298"/>
      <c r="Q146" s="832">
        <f t="shared" si="3"/>
        <v>0</v>
      </c>
    </row>
    <row r="147" spans="1:17" x14ac:dyDescent="0.2">
      <c r="A147" s="234"/>
      <c r="B147" s="229" t="s">
        <v>254</v>
      </c>
      <c r="C147" s="228"/>
      <c r="D147" s="299"/>
      <c r="E147" s="300"/>
      <c r="F147" s="281"/>
      <c r="G147" s="281"/>
      <c r="H147" s="281"/>
      <c r="I147" s="281"/>
      <c r="J147" s="296"/>
      <c r="K147" s="297"/>
      <c r="L147" s="281"/>
      <c r="M147" s="281"/>
      <c r="N147" s="298"/>
      <c r="O147" s="297"/>
      <c r="P147" s="298"/>
      <c r="Q147" s="832">
        <f t="shared" si="3"/>
        <v>0</v>
      </c>
    </row>
    <row r="148" spans="1:17" x14ac:dyDescent="0.2">
      <c r="A148" s="234" t="s">
        <v>14</v>
      </c>
      <c r="B148" s="190" t="s">
        <v>255</v>
      </c>
      <c r="C148" s="228"/>
      <c r="D148" s="299"/>
      <c r="E148" s="300"/>
      <c r="F148" s="281"/>
      <c r="G148" s="281">
        <v>1393870</v>
      </c>
      <c r="H148" s="281"/>
      <c r="I148" s="281"/>
      <c r="J148" s="296"/>
      <c r="K148" s="297"/>
      <c r="L148" s="281"/>
      <c r="M148" s="281"/>
      <c r="N148" s="298"/>
      <c r="O148" s="297"/>
      <c r="P148" s="298"/>
      <c r="Q148" s="832">
        <f t="shared" si="3"/>
        <v>1393870</v>
      </c>
    </row>
    <row r="149" spans="1:17" x14ac:dyDescent="0.2">
      <c r="A149" s="234" t="s">
        <v>36</v>
      </c>
      <c r="B149" s="190" t="s">
        <v>256</v>
      </c>
      <c r="C149" s="228"/>
      <c r="D149" s="299"/>
      <c r="E149" s="300"/>
      <c r="F149" s="281"/>
      <c r="G149" s="281"/>
      <c r="H149" s="281"/>
      <c r="I149" s="281"/>
      <c r="J149" s="296"/>
      <c r="K149" s="297"/>
      <c r="L149" s="281"/>
      <c r="M149" s="281"/>
      <c r="N149" s="298"/>
      <c r="O149" s="297"/>
      <c r="P149" s="298"/>
      <c r="Q149" s="832">
        <f t="shared" si="3"/>
        <v>0</v>
      </c>
    </row>
    <row r="150" spans="1:17" x14ac:dyDescent="0.2">
      <c r="A150" s="234" t="s">
        <v>37</v>
      </c>
      <c r="B150" s="190" t="s">
        <v>32</v>
      </c>
      <c r="C150" s="228"/>
      <c r="D150" s="299"/>
      <c r="E150" s="300">
        <v>720000</v>
      </c>
      <c r="F150" s="281">
        <v>130000</v>
      </c>
      <c r="G150" s="281"/>
      <c r="H150" s="281"/>
      <c r="I150" s="281"/>
      <c r="J150" s="296"/>
      <c r="K150" s="297"/>
      <c r="L150" s="281"/>
      <c r="M150" s="281"/>
      <c r="N150" s="298"/>
      <c r="O150" s="297"/>
      <c r="P150" s="298"/>
      <c r="Q150" s="832">
        <f t="shared" si="3"/>
        <v>850000</v>
      </c>
    </row>
    <row r="151" spans="1:17" x14ac:dyDescent="0.2">
      <c r="A151" s="234" t="s">
        <v>38</v>
      </c>
      <c r="B151" s="190" t="s">
        <v>329</v>
      </c>
      <c r="C151" s="228">
        <v>2</v>
      </c>
      <c r="D151" s="299"/>
      <c r="E151" s="300">
        <v>7084000</v>
      </c>
      <c r="F151" s="281">
        <v>1311000</v>
      </c>
      <c r="G151" s="281">
        <v>4294000</v>
      </c>
      <c r="H151" s="281"/>
      <c r="I151" s="281"/>
      <c r="J151" s="296"/>
      <c r="K151" s="297"/>
      <c r="L151" s="281">
        <v>826000</v>
      </c>
      <c r="M151" s="281"/>
      <c r="N151" s="298"/>
      <c r="O151" s="297"/>
      <c r="P151" s="298"/>
      <c r="Q151" s="832">
        <f t="shared" si="3"/>
        <v>13515000</v>
      </c>
    </row>
    <row r="152" spans="1:17" x14ac:dyDescent="0.2">
      <c r="A152" s="234"/>
      <c r="B152" s="229" t="s">
        <v>259</v>
      </c>
      <c r="C152" s="228"/>
      <c r="D152" s="299"/>
      <c r="E152" s="300"/>
      <c r="F152" s="281"/>
      <c r="G152" s="281"/>
      <c r="H152" s="281"/>
      <c r="I152" s="281"/>
      <c r="J152" s="296"/>
      <c r="K152" s="297"/>
      <c r="L152" s="281"/>
      <c r="M152" s="281"/>
      <c r="N152" s="298"/>
      <c r="O152" s="297"/>
      <c r="P152" s="298"/>
      <c r="Q152" s="694">
        <f t="shared" si="3"/>
        <v>0</v>
      </c>
    </row>
    <row r="153" spans="1:17" x14ac:dyDescent="0.2">
      <c r="A153" s="234" t="s">
        <v>14</v>
      </c>
      <c r="B153" s="190" t="s">
        <v>325</v>
      </c>
      <c r="C153" s="227">
        <v>6</v>
      </c>
      <c r="D153" s="299"/>
      <c r="E153" s="300">
        <v>14037324</v>
      </c>
      <c r="F153" s="281">
        <v>3250000</v>
      </c>
      <c r="G153" s="281"/>
      <c r="H153" s="281"/>
      <c r="I153" s="281"/>
      <c r="J153" s="296"/>
      <c r="K153" s="297"/>
      <c r="L153" s="281"/>
      <c r="M153" s="281"/>
      <c r="N153" s="298"/>
      <c r="O153" s="297"/>
      <c r="P153" s="298"/>
      <c r="Q153" s="694">
        <f t="shared" si="3"/>
        <v>17287324</v>
      </c>
    </row>
    <row r="154" spans="1:17" x14ac:dyDescent="0.2">
      <c r="A154" s="234" t="s">
        <v>36</v>
      </c>
      <c r="B154" s="190" t="s">
        <v>309</v>
      </c>
      <c r="C154" s="227"/>
      <c r="D154" s="295"/>
      <c r="E154" s="300"/>
      <c r="F154" s="281"/>
      <c r="G154" s="281">
        <v>9783791</v>
      </c>
      <c r="H154" s="281"/>
      <c r="I154" s="281"/>
      <c r="J154" s="296"/>
      <c r="K154" s="297"/>
      <c r="L154" s="281">
        <v>2320800</v>
      </c>
      <c r="M154" s="281"/>
      <c r="N154" s="298"/>
      <c r="O154" s="297"/>
      <c r="P154" s="298"/>
      <c r="Q154" s="694">
        <f>SUM(D154:P154)</f>
        <v>12104591</v>
      </c>
    </row>
    <row r="155" spans="1:17" x14ac:dyDescent="0.2">
      <c r="A155" s="234" t="s">
        <v>37</v>
      </c>
      <c r="B155" s="190" t="s">
        <v>260</v>
      </c>
      <c r="C155" s="230"/>
      <c r="D155" s="295"/>
      <c r="E155" s="300"/>
      <c r="F155" s="281"/>
      <c r="G155" s="281"/>
      <c r="H155" s="281"/>
      <c r="I155" s="281"/>
      <c r="J155" s="296"/>
      <c r="K155" s="297"/>
      <c r="L155" s="281"/>
      <c r="M155" s="281"/>
      <c r="N155" s="298"/>
      <c r="O155" s="297"/>
      <c r="P155" s="298"/>
      <c r="Q155" s="694">
        <f t="shared" si="3"/>
        <v>0</v>
      </c>
    </row>
    <row r="156" spans="1:17" x14ac:dyDescent="0.2">
      <c r="A156" s="234" t="s">
        <v>38</v>
      </c>
      <c r="B156" s="190" t="s">
        <v>326</v>
      </c>
      <c r="C156" s="230">
        <v>3</v>
      </c>
      <c r="D156" s="295"/>
      <c r="E156" s="300">
        <v>14016000</v>
      </c>
      <c r="F156" s="281">
        <v>2250000</v>
      </c>
      <c r="G156" s="281"/>
      <c r="H156" s="281"/>
      <c r="I156" s="281"/>
      <c r="J156" s="296"/>
      <c r="K156" s="297"/>
      <c r="L156" s="281"/>
      <c r="M156" s="281"/>
      <c r="N156" s="298"/>
      <c r="O156" s="297"/>
      <c r="P156" s="298"/>
      <c r="Q156" s="694">
        <f t="shared" si="3"/>
        <v>16266000</v>
      </c>
    </row>
    <row r="157" spans="1:17" x14ac:dyDescent="0.2">
      <c r="A157" s="234" t="s">
        <v>39</v>
      </c>
      <c r="B157" s="190" t="s">
        <v>656</v>
      </c>
      <c r="C157" s="230">
        <v>1</v>
      </c>
      <c r="D157" s="295"/>
      <c r="E157" s="300">
        <v>2902000</v>
      </c>
      <c r="F157" s="281">
        <v>516000</v>
      </c>
      <c r="G157" s="281"/>
      <c r="H157" s="281"/>
      <c r="I157" s="281"/>
      <c r="J157" s="296"/>
      <c r="K157" s="297"/>
      <c r="L157" s="281"/>
      <c r="M157" s="281"/>
      <c r="N157" s="298"/>
      <c r="O157" s="297"/>
      <c r="P157" s="298"/>
      <c r="Q157" s="694">
        <f t="shared" si="3"/>
        <v>3418000</v>
      </c>
    </row>
    <row r="158" spans="1:17" ht="13.5" thickBot="1" x14ac:dyDescent="0.25">
      <c r="A158" s="313" t="s">
        <v>40</v>
      </c>
      <c r="B158" s="240" t="s">
        <v>657</v>
      </c>
      <c r="C158" s="231">
        <v>4</v>
      </c>
      <c r="D158" s="301"/>
      <c r="E158" s="302">
        <v>14878000</v>
      </c>
      <c r="F158" s="303">
        <v>2670000</v>
      </c>
      <c r="G158" s="303"/>
      <c r="H158" s="303"/>
      <c r="I158" s="303"/>
      <c r="J158" s="304"/>
      <c r="K158" s="305"/>
      <c r="L158" s="303"/>
      <c r="M158" s="303"/>
      <c r="N158" s="306"/>
      <c r="O158" s="305"/>
      <c r="P158" s="306"/>
      <c r="Q158" s="694">
        <f t="shared" si="3"/>
        <v>17548000</v>
      </c>
    </row>
    <row r="159" spans="1:17" ht="16.5" customHeight="1" thickBot="1" x14ac:dyDescent="0.25">
      <c r="A159" s="971" t="s">
        <v>82</v>
      </c>
      <c r="B159" s="972"/>
      <c r="C159" s="314">
        <f>C88+C89+C90+C91+C92+C93+C94+C95+C96+C97+C98+C99+C100+C104+C105+C106+C107+C108+C109+C110+C111+C112+C113+C114+C115+C116+C117+C118+C119+C120+C121+C122+C123+C124+C125+C126+C127+C131+C132+C133+C134+C135+C136+C137+C138+C140+C141+C142+C143+C144+C145+C148+C149+C150+C151+C153+C154+C155+C156+C158+C157</f>
        <v>40</v>
      </c>
      <c r="D159" s="315">
        <f>SUM(D87:D127)+SUM(D131:D158)</f>
        <v>0</v>
      </c>
      <c r="E159" s="315">
        <f>SUM(E87:E127)+SUM(E131:E158)</f>
        <v>162573874</v>
      </c>
      <c r="F159" s="315">
        <f t="shared" ref="F159:P159" si="4">SUM(F87:F127)+SUM(F131:F158)</f>
        <v>30193070</v>
      </c>
      <c r="G159" s="315">
        <f>SUM(G87:G127)+SUM(G131:G158)</f>
        <v>85116288</v>
      </c>
      <c r="H159" s="315">
        <f t="shared" si="4"/>
        <v>159827900</v>
      </c>
      <c r="I159" s="315">
        <f t="shared" si="4"/>
        <v>12645784</v>
      </c>
      <c r="J159" s="315">
        <f t="shared" si="4"/>
        <v>7982000</v>
      </c>
      <c r="K159" s="315">
        <f t="shared" si="4"/>
        <v>65163480</v>
      </c>
      <c r="L159" s="315">
        <f t="shared" si="4"/>
        <v>19930800</v>
      </c>
      <c r="M159" s="315">
        <f t="shared" si="4"/>
        <v>0</v>
      </c>
      <c r="N159" s="315">
        <f t="shared" si="4"/>
        <v>0</v>
      </c>
      <c r="O159" s="315">
        <f t="shared" si="4"/>
        <v>0</v>
      </c>
      <c r="P159" s="315">
        <f t="shared" si="4"/>
        <v>59314240</v>
      </c>
      <c r="Q159" s="694">
        <f>SUM(D159:P159)</f>
        <v>602747436</v>
      </c>
    </row>
    <row r="160" spans="1:17" ht="15" customHeight="1" thickBot="1" x14ac:dyDescent="0.25">
      <c r="A160" s="985" t="s">
        <v>186</v>
      </c>
      <c r="B160" s="986"/>
      <c r="C160" s="147"/>
      <c r="D160" s="292"/>
      <c r="E160" s="973">
        <f>E159+F159+G159+H159+I159+J159+K159+L159+M159+N159+O159+P159+D159</f>
        <v>602747436</v>
      </c>
      <c r="F160" s="973"/>
      <c r="G160" s="973"/>
      <c r="H160" s="973"/>
      <c r="I160" s="973"/>
      <c r="J160" s="973"/>
      <c r="K160" s="973"/>
      <c r="L160" s="973"/>
      <c r="M160" s="973"/>
      <c r="N160" s="973"/>
      <c r="O160" s="973"/>
      <c r="P160" s="974"/>
      <c r="Q160" s="3">
        <f>E160-D76</f>
        <v>0</v>
      </c>
    </row>
    <row r="161" spans="1:17" ht="13.5" thickBot="1" x14ac:dyDescent="0.25">
      <c r="A161" s="1043" t="s">
        <v>187</v>
      </c>
      <c r="B161" s="1044"/>
      <c r="C161" s="238"/>
      <c r="D161" s="293"/>
      <c r="E161" s="1047">
        <f>D77</f>
        <v>-153495659</v>
      </c>
      <c r="F161" s="1047"/>
      <c r="G161" s="1047"/>
      <c r="H161" s="1047"/>
      <c r="I161" s="1047"/>
      <c r="J161" s="1047"/>
      <c r="K161" s="1047"/>
      <c r="L161" s="1047"/>
      <c r="M161" s="1047"/>
      <c r="N161" s="1047"/>
      <c r="O161" s="1047"/>
      <c r="P161" s="1048"/>
      <c r="Q161" s="3">
        <f>E161-D77</f>
        <v>0</v>
      </c>
    </row>
    <row r="162" spans="1:17" ht="13.5" thickBot="1" x14ac:dyDescent="0.25">
      <c r="A162" s="1045" t="s">
        <v>188</v>
      </c>
      <c r="B162" s="1046"/>
      <c r="C162" s="75"/>
      <c r="D162" s="294"/>
      <c r="E162" s="1037">
        <f>SUM(E160:E161)</f>
        <v>449251777</v>
      </c>
      <c r="F162" s="1037"/>
      <c r="G162" s="1037"/>
      <c r="H162" s="1037"/>
      <c r="I162" s="1037"/>
      <c r="J162" s="1037"/>
      <c r="K162" s="1037"/>
      <c r="L162" s="1037"/>
      <c r="M162" s="1037"/>
      <c r="N162" s="1037"/>
      <c r="O162" s="1037"/>
      <c r="P162" s="1038"/>
      <c r="Q162" s="3">
        <f>E162-D78</f>
        <v>0</v>
      </c>
    </row>
  </sheetData>
  <autoFilter ref="B1:B162" xr:uid="{00000000-0009-0000-0000-00000A000000}"/>
  <mergeCells count="48">
    <mergeCell ref="E162:P162"/>
    <mergeCell ref="A129:A130"/>
    <mergeCell ref="B129:B130"/>
    <mergeCell ref="A85:A86"/>
    <mergeCell ref="A161:B161"/>
    <mergeCell ref="A162:B162"/>
    <mergeCell ref="E161:P161"/>
    <mergeCell ref="D129:D130"/>
    <mergeCell ref="C129:C130"/>
    <mergeCell ref="K129:N129"/>
    <mergeCell ref="O129:P129"/>
    <mergeCell ref="C4:C5"/>
    <mergeCell ref="D4:D5"/>
    <mergeCell ref="D43:D44"/>
    <mergeCell ref="D85:D86"/>
    <mergeCell ref="C85:C86"/>
    <mergeCell ref="D76:P76"/>
    <mergeCell ref="D77:P77"/>
    <mergeCell ref="D78:P78"/>
    <mergeCell ref="H18:H19"/>
    <mergeCell ref="A1:P1"/>
    <mergeCell ref="A3:P3"/>
    <mergeCell ref="A75:B75"/>
    <mergeCell ref="A4:A5"/>
    <mergeCell ref="B4:B5"/>
    <mergeCell ref="E4:I4"/>
    <mergeCell ref="J4:L4"/>
    <mergeCell ref="M4:P4"/>
    <mergeCell ref="A2:P2"/>
    <mergeCell ref="M43:P43"/>
    <mergeCell ref="A6:B6"/>
    <mergeCell ref="J43:L43"/>
    <mergeCell ref="E43:I43"/>
    <mergeCell ref="C43:C44"/>
    <mergeCell ref="A43:A44"/>
    <mergeCell ref="B43:B44"/>
    <mergeCell ref="A76:B76"/>
    <mergeCell ref="A159:B159"/>
    <mergeCell ref="E160:P160"/>
    <mergeCell ref="E85:J85"/>
    <mergeCell ref="K85:N85"/>
    <mergeCell ref="O85:P85"/>
    <mergeCell ref="E129:J129"/>
    <mergeCell ref="A160:B160"/>
    <mergeCell ref="A77:B77"/>
    <mergeCell ref="A78:B78"/>
    <mergeCell ref="A87:B87"/>
    <mergeCell ref="B85:B86"/>
  </mergeCells>
  <phoneticPr fontId="13" type="noConversion"/>
  <pageMargins left="0.78740157480314965" right="0.39370078740157483" top="0.98425196850393704" bottom="0.39370078740157483" header="0.51181102362204722" footer="0.51181102362204722"/>
  <pageSetup paperSize="9" scale="65" fitToHeight="4" orientation="landscape" r:id="rId1"/>
  <headerFooter alignWithMargins="0"/>
  <rowBreaks count="3" manualBreakCount="3">
    <brk id="42" max="16383" man="1"/>
    <brk id="84" max="16383" man="1"/>
    <brk id="128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  <pageSetUpPr fitToPage="1"/>
  </sheetPr>
  <dimension ref="A1:P38"/>
  <sheetViews>
    <sheetView view="pageBreakPreview" topLeftCell="A22" zoomScaleNormal="100" zoomScaleSheetLayoutView="100" workbookViewId="0">
      <selection activeCell="B37" sqref="B37"/>
    </sheetView>
  </sheetViews>
  <sheetFormatPr defaultRowHeight="12.75" x14ac:dyDescent="0.2"/>
  <cols>
    <col min="1" max="1" width="64.5703125" customWidth="1"/>
    <col min="2" max="2" width="12.85546875" customWidth="1"/>
  </cols>
  <sheetData>
    <row r="1" spans="1:16" ht="15" customHeight="1" x14ac:dyDescent="0.2">
      <c r="A1" s="995" t="s">
        <v>663</v>
      </c>
      <c r="B1" s="995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</row>
    <row r="2" spans="1:16" s="2" customFormat="1" ht="18.75" customHeight="1" x14ac:dyDescent="0.25">
      <c r="A2" s="1053"/>
      <c r="B2" s="1053"/>
    </row>
    <row r="3" spans="1:16" ht="22.5" customHeight="1" x14ac:dyDescent="0.25">
      <c r="A3" s="1052" t="s">
        <v>261</v>
      </c>
      <c r="B3" s="1052"/>
    </row>
    <row r="4" spans="1:16" ht="17.25" customHeight="1" x14ac:dyDescent="0.25">
      <c r="A4" s="1052" t="s">
        <v>664</v>
      </c>
      <c r="B4" s="1052"/>
    </row>
    <row r="5" spans="1:16" ht="17.25" customHeight="1" thickBot="1" x14ac:dyDescent="0.35">
      <c r="A5" s="143"/>
      <c r="B5" s="146" t="s">
        <v>358</v>
      </c>
    </row>
    <row r="6" spans="1:16" ht="24.95" customHeight="1" thickBot="1" x14ac:dyDescent="0.25">
      <c r="A6" s="1050" t="s">
        <v>359</v>
      </c>
      <c r="B6" s="1051"/>
    </row>
    <row r="7" spans="1:16" ht="24.95" customHeight="1" thickBot="1" x14ac:dyDescent="0.25">
      <c r="A7" s="337"/>
      <c r="B7" s="337"/>
    </row>
    <row r="8" spans="1:16" ht="24.95" customHeight="1" x14ac:dyDescent="0.2">
      <c r="A8" s="348" t="s">
        <v>343</v>
      </c>
      <c r="B8" s="349">
        <f>Önk.bev.!H17</f>
        <v>13966557</v>
      </c>
    </row>
    <row r="9" spans="1:16" ht="24.95" customHeight="1" x14ac:dyDescent="0.2">
      <c r="A9" s="810" t="s">
        <v>557</v>
      </c>
      <c r="B9" s="689">
        <f>Hiv.bev.!H17</f>
        <v>5500000</v>
      </c>
    </row>
    <row r="10" spans="1:16" ht="24.95" customHeight="1" thickBot="1" x14ac:dyDescent="0.25">
      <c r="A10" s="808" t="s">
        <v>699</v>
      </c>
      <c r="B10" s="809">
        <f>Ovibev.!H17</f>
        <v>887324</v>
      </c>
    </row>
    <row r="11" spans="1:16" ht="24.95" customHeight="1" thickBot="1" x14ac:dyDescent="0.25">
      <c r="A11" s="339" t="s">
        <v>556</v>
      </c>
      <c r="B11" s="448">
        <f>SUM(B8:B10)</f>
        <v>20353881</v>
      </c>
    </row>
    <row r="12" spans="1:16" ht="24.95" customHeight="1" x14ac:dyDescent="0.2">
      <c r="A12" s="340" t="s">
        <v>344</v>
      </c>
      <c r="B12" s="343">
        <f>Önk.bev.!H21</f>
        <v>6000000</v>
      </c>
    </row>
    <row r="13" spans="1:16" ht="24.95" customHeight="1" x14ac:dyDescent="0.2">
      <c r="A13" s="341" t="s">
        <v>345</v>
      </c>
      <c r="B13" s="344">
        <f>Önk.bev.!H22</f>
        <v>64000000</v>
      </c>
    </row>
    <row r="14" spans="1:16" ht="24.95" customHeight="1" x14ac:dyDescent="0.2">
      <c r="A14" s="341" t="s">
        <v>346</v>
      </c>
      <c r="B14" s="344">
        <f>Önk.bev.!H23</f>
        <v>0</v>
      </c>
    </row>
    <row r="15" spans="1:16" ht="24.95" customHeight="1" x14ac:dyDescent="0.2">
      <c r="A15" s="341" t="s">
        <v>347</v>
      </c>
      <c r="B15" s="344">
        <f>Önk.bev.!H24</f>
        <v>0</v>
      </c>
    </row>
    <row r="16" spans="1:16" ht="24.95" customHeight="1" x14ac:dyDescent="0.2">
      <c r="A16" s="341" t="s">
        <v>348</v>
      </c>
      <c r="B16" s="344">
        <v>0</v>
      </c>
    </row>
    <row r="17" spans="1:2" ht="24.95" customHeight="1" thickBot="1" x14ac:dyDescent="0.25">
      <c r="A17" s="341" t="s">
        <v>349</v>
      </c>
      <c r="B17" s="344">
        <f>Önk.bev.!H28</f>
        <v>340000</v>
      </c>
    </row>
    <row r="18" spans="1:2" ht="24.95" customHeight="1" thickBot="1" x14ac:dyDescent="0.25">
      <c r="A18" s="339" t="s">
        <v>217</v>
      </c>
      <c r="B18" s="448">
        <f>SUM(B12:B17)</f>
        <v>70340000</v>
      </c>
    </row>
    <row r="19" spans="1:2" ht="24.95" customHeight="1" x14ac:dyDescent="0.2">
      <c r="A19" s="340" t="s">
        <v>216</v>
      </c>
      <c r="B19" s="343">
        <f>Önk.bev.!H31</f>
        <v>100000</v>
      </c>
    </row>
    <row r="20" spans="1:2" ht="24.95" customHeight="1" x14ac:dyDescent="0.2">
      <c r="A20" s="341" t="s">
        <v>350</v>
      </c>
      <c r="B20" s="344">
        <v>0</v>
      </c>
    </row>
    <row r="21" spans="1:2" ht="24.95" customHeight="1" x14ac:dyDescent="0.2">
      <c r="A21" s="341" t="s">
        <v>351</v>
      </c>
      <c r="B21" s="344">
        <f>Önk.bev.!H33</f>
        <v>900000</v>
      </c>
    </row>
    <row r="22" spans="1:2" ht="24.95" customHeight="1" x14ac:dyDescent="0.2">
      <c r="A22" s="341" t="s">
        <v>352</v>
      </c>
      <c r="B22" s="344">
        <f>Önk.bev.!H34</f>
        <v>8330670</v>
      </c>
    </row>
    <row r="23" spans="1:2" ht="24.95" customHeight="1" x14ac:dyDescent="0.2">
      <c r="A23" s="341" t="s">
        <v>353</v>
      </c>
      <c r="B23" s="344">
        <f>Önk.bev.!H35</f>
        <v>2643000</v>
      </c>
    </row>
    <row r="24" spans="1:2" ht="24.95" customHeight="1" x14ac:dyDescent="0.2">
      <c r="A24" s="341" t="s">
        <v>354</v>
      </c>
      <c r="B24" s="344">
        <f>Önk.bev.!H36</f>
        <v>2962505.9000000004</v>
      </c>
    </row>
    <row r="25" spans="1:2" ht="24.95" customHeight="1" x14ac:dyDescent="0.2">
      <c r="A25" s="341" t="s">
        <v>355</v>
      </c>
      <c r="B25" s="344">
        <f>Önk.bev.!H37</f>
        <v>482272</v>
      </c>
    </row>
    <row r="26" spans="1:2" ht="24.95" customHeight="1" x14ac:dyDescent="0.2">
      <c r="A26" s="341" t="s">
        <v>356</v>
      </c>
      <c r="B26" s="344">
        <f>Önk.bev.!H38</f>
        <v>0</v>
      </c>
    </row>
    <row r="27" spans="1:2" ht="24.95" customHeight="1" x14ac:dyDescent="0.2">
      <c r="A27" s="341" t="s">
        <v>553</v>
      </c>
      <c r="B27" s="344">
        <f>Önk.bev.!H39+Önk.bev.!H40</f>
        <v>1787000</v>
      </c>
    </row>
    <row r="28" spans="1:2" ht="24.95" customHeight="1" x14ac:dyDescent="0.2">
      <c r="A28" s="341" t="s">
        <v>357</v>
      </c>
      <c r="B28" s="344">
        <f>Művh.bev.!H20</f>
        <v>322887</v>
      </c>
    </row>
    <row r="29" spans="1:2" ht="24.95" customHeight="1" x14ac:dyDescent="0.2">
      <c r="A29" s="341" t="s">
        <v>554</v>
      </c>
      <c r="B29" s="344">
        <f>Hiv.bev.!H18+Hiv.bev.!H19</f>
        <v>45300</v>
      </c>
    </row>
    <row r="30" spans="1:2" ht="24.95" customHeight="1" thickBot="1" x14ac:dyDescent="0.25">
      <c r="A30" s="342" t="s">
        <v>555</v>
      </c>
      <c r="B30" s="345">
        <f>Ovibev.!H25</f>
        <v>1774055</v>
      </c>
    </row>
    <row r="31" spans="1:2" ht="24.95" customHeight="1" thickBot="1" x14ac:dyDescent="0.25">
      <c r="A31" s="339" t="s">
        <v>165</v>
      </c>
      <c r="B31" s="448">
        <f>SUM(B19:B30)</f>
        <v>19347689.899999999</v>
      </c>
    </row>
    <row r="32" spans="1:2" ht="24.95" customHeight="1" x14ac:dyDescent="0.2">
      <c r="A32" s="340" t="s">
        <v>558</v>
      </c>
      <c r="B32" s="343">
        <f>Önk.bev.!H42</f>
        <v>10000000</v>
      </c>
    </row>
    <row r="33" spans="1:2" ht="24.95" customHeight="1" x14ac:dyDescent="0.2">
      <c r="A33" s="340" t="s">
        <v>700</v>
      </c>
      <c r="B33" s="343">
        <f>Önk.bev.!H43</f>
        <v>21676000</v>
      </c>
    </row>
    <row r="34" spans="1:2" ht="24.95" customHeight="1" x14ac:dyDescent="0.2">
      <c r="A34" s="688" t="s">
        <v>679</v>
      </c>
      <c r="B34" s="689">
        <f>Önk.bev.!H20</f>
        <v>17598794</v>
      </c>
    </row>
    <row r="35" spans="1:2" ht="24.95" customHeight="1" thickBot="1" x14ac:dyDescent="0.25">
      <c r="A35" s="338" t="s">
        <v>559</v>
      </c>
      <c r="B35" s="346">
        <f>Önk.bev.!H44+Önk.bev.!H45</f>
        <v>620000</v>
      </c>
    </row>
    <row r="36" spans="1:2" ht="24.95" customHeight="1" thickBot="1" x14ac:dyDescent="0.25">
      <c r="A36" s="350" t="s">
        <v>4</v>
      </c>
      <c r="B36" s="448">
        <f>SUM(B32:B35)</f>
        <v>49894794</v>
      </c>
    </row>
    <row r="37" spans="1:2" ht="24.95" customHeight="1" thickBot="1" x14ac:dyDescent="0.3">
      <c r="A37" s="351" t="s">
        <v>82</v>
      </c>
      <c r="B37" s="347">
        <f>+B11+B18+B31+B36</f>
        <v>159936364.90000001</v>
      </c>
    </row>
    <row r="38" spans="1:2" ht="24.95" customHeight="1" x14ac:dyDescent="0.2"/>
  </sheetData>
  <mergeCells count="5">
    <mergeCell ref="A6:B6"/>
    <mergeCell ref="A3:B3"/>
    <mergeCell ref="A4:B4"/>
    <mergeCell ref="A1:B1"/>
    <mergeCell ref="A2:B2"/>
  </mergeCells>
  <phoneticPr fontId="0" type="noConversion"/>
  <pageMargins left="0.98425196850393704" right="0.78740157480314965" top="0.98425196850393704" bottom="0.59055118110236227" header="0.51181102362204722" footer="0.51181102362204722"/>
  <pageSetup paperSize="9" scale="84" orientation="portrait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50"/>
    <pageSetUpPr fitToPage="1"/>
  </sheetPr>
  <dimension ref="A1:F16"/>
  <sheetViews>
    <sheetView zoomScaleNormal="100" workbookViewId="0">
      <selection activeCell="B16" sqref="B16"/>
    </sheetView>
  </sheetViews>
  <sheetFormatPr defaultRowHeight="12.75" x14ac:dyDescent="0.2"/>
  <cols>
    <col min="1" max="1" width="76" customWidth="1"/>
    <col min="2" max="2" width="14.85546875" customWidth="1"/>
    <col min="4" max="4" width="24.85546875" customWidth="1"/>
  </cols>
  <sheetData>
    <row r="1" spans="1:6" ht="18.75" customHeight="1" x14ac:dyDescent="0.2">
      <c r="A1" s="1055" t="s">
        <v>666</v>
      </c>
      <c r="B1" s="1055"/>
      <c r="C1" s="8"/>
      <c r="D1" s="1055"/>
      <c r="E1" s="1055"/>
      <c r="F1" s="1055"/>
    </row>
    <row r="2" spans="1:6" ht="18.75" customHeight="1" x14ac:dyDescent="0.2">
      <c r="A2" s="77"/>
      <c r="B2" s="78"/>
      <c r="C2" s="78"/>
      <c r="D2" s="959"/>
      <c r="E2" s="960"/>
      <c r="F2" s="960"/>
    </row>
    <row r="3" spans="1:6" ht="34.5" customHeight="1" x14ac:dyDescent="0.25">
      <c r="A3" s="1056" t="s">
        <v>241</v>
      </c>
      <c r="B3" s="1056"/>
      <c r="C3" s="79"/>
      <c r="D3" s="1056"/>
      <c r="E3" s="1056"/>
      <c r="F3" s="1056"/>
    </row>
    <row r="4" spans="1:6" ht="20.25" customHeight="1" x14ac:dyDescent="0.25">
      <c r="A4" s="1057" t="s">
        <v>665</v>
      </c>
      <c r="B4" s="1057"/>
      <c r="C4" s="13"/>
      <c r="D4" s="1057"/>
      <c r="E4" s="1057"/>
      <c r="F4" s="1057"/>
    </row>
    <row r="6" spans="1:6" ht="12.75" customHeight="1" x14ac:dyDescent="0.25">
      <c r="A6" s="1054" t="s">
        <v>360</v>
      </c>
      <c r="B6" s="1054"/>
    </row>
    <row r="7" spans="1:6" x14ac:dyDescent="0.2">
      <c r="A7" s="145"/>
      <c r="B7" s="145"/>
    </row>
    <row r="8" spans="1:6" ht="15" x14ac:dyDescent="0.3">
      <c r="A8" s="7"/>
    </row>
    <row r="9" spans="1:6" ht="13.5" thickBot="1" x14ac:dyDescent="0.25">
      <c r="B9" s="1" t="s">
        <v>358</v>
      </c>
    </row>
    <row r="10" spans="1:6" ht="24.95" customHeight="1" x14ac:dyDescent="0.2">
      <c r="A10" s="352" t="s">
        <v>339</v>
      </c>
      <c r="B10" s="355">
        <f>Önk.bev.!H8</f>
        <v>79822234</v>
      </c>
    </row>
    <row r="11" spans="1:6" ht="24.95" customHeight="1" x14ac:dyDescent="0.2">
      <c r="A11" s="353" t="s">
        <v>340</v>
      </c>
      <c r="B11" s="356">
        <f>Önk.bev.!H9</f>
        <v>49372780</v>
      </c>
    </row>
    <row r="12" spans="1:6" ht="31.5" customHeight="1" x14ac:dyDescent="0.2">
      <c r="A12" s="353" t="s">
        <v>341</v>
      </c>
      <c r="B12" s="356">
        <f>Önk.bev.!H10</f>
        <v>33292730</v>
      </c>
    </row>
    <row r="13" spans="1:6" ht="24.95" customHeight="1" x14ac:dyDescent="0.2">
      <c r="A13" s="353" t="s">
        <v>342</v>
      </c>
      <c r="B13" s="356">
        <f>Önk.bev.!H11</f>
        <v>4217629</v>
      </c>
    </row>
    <row r="14" spans="1:6" ht="15.75" x14ac:dyDescent="0.2">
      <c r="A14" s="449" t="s">
        <v>680</v>
      </c>
      <c r="B14" s="356">
        <v>0</v>
      </c>
    </row>
    <row r="15" spans="1:6" ht="32.25" thickBot="1" x14ac:dyDescent="0.25">
      <c r="A15" s="450" t="s">
        <v>570</v>
      </c>
      <c r="B15" s="439">
        <v>0</v>
      </c>
    </row>
    <row r="16" spans="1:6" ht="24.95" customHeight="1" thickBot="1" x14ac:dyDescent="0.25">
      <c r="A16" s="354" t="s">
        <v>227</v>
      </c>
      <c r="B16" s="451">
        <f>SUM(B10:B15)</f>
        <v>166705373</v>
      </c>
    </row>
  </sheetData>
  <mergeCells count="8">
    <mergeCell ref="A6:B6"/>
    <mergeCell ref="D1:F1"/>
    <mergeCell ref="D2:F2"/>
    <mergeCell ref="D3:F3"/>
    <mergeCell ref="D4:F4"/>
    <mergeCell ref="A4:B4"/>
    <mergeCell ref="A1:B1"/>
    <mergeCell ref="A3:B3"/>
  </mergeCells>
  <phoneticPr fontId="0" type="noConversion"/>
  <pageMargins left="0.78740157480314965" right="0.78740157480314965" top="0.98425196850393704" bottom="0.78740157480314965" header="0.51181102362204722" footer="0.51181102362204722"/>
  <pageSetup paperSize="9" scale="95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50"/>
  </sheetPr>
  <dimension ref="A1:B14"/>
  <sheetViews>
    <sheetView zoomScaleNormal="100" workbookViewId="0">
      <selection activeCell="I34" sqref="I34"/>
    </sheetView>
  </sheetViews>
  <sheetFormatPr defaultRowHeight="12.75" x14ac:dyDescent="0.2"/>
  <cols>
    <col min="1" max="1" width="58" customWidth="1"/>
    <col min="2" max="2" width="13.5703125" customWidth="1"/>
  </cols>
  <sheetData>
    <row r="1" spans="1:2" s="152" customFormat="1" ht="15" customHeight="1" x14ac:dyDescent="0.25">
      <c r="A1" s="1060" t="s">
        <v>667</v>
      </c>
      <c r="B1" s="1060"/>
    </row>
    <row r="2" spans="1:2" ht="14.25" x14ac:dyDescent="0.2">
      <c r="A2" s="960"/>
      <c r="B2" s="960"/>
    </row>
    <row r="3" spans="1:2" ht="17.25" customHeight="1" x14ac:dyDescent="0.2"/>
    <row r="4" spans="1:2" ht="18" customHeight="1" x14ac:dyDescent="0.25">
      <c r="A4" s="1057" t="s">
        <v>241</v>
      </c>
      <c r="B4" s="1057"/>
    </row>
    <row r="5" spans="1:2" ht="15.75" x14ac:dyDescent="0.25">
      <c r="A5" s="1059" t="s">
        <v>665</v>
      </c>
      <c r="B5" s="1059"/>
    </row>
    <row r="6" spans="1:2" ht="15.75" x14ac:dyDescent="0.25">
      <c r="A6" s="76"/>
    </row>
    <row r="7" spans="1:2" ht="15.75" customHeight="1" x14ac:dyDescent="0.25">
      <c r="A7" s="1058" t="s">
        <v>218</v>
      </c>
      <c r="B7" s="1058"/>
    </row>
    <row r="8" spans="1:2" ht="15.75" customHeight="1" x14ac:dyDescent="0.25">
      <c r="A8" s="91"/>
      <c r="B8" s="91"/>
    </row>
    <row r="9" spans="1:2" ht="15.75" customHeight="1" thickBot="1" x14ac:dyDescent="0.25">
      <c r="A9" s="149"/>
      <c r="B9" s="1" t="s">
        <v>358</v>
      </c>
    </row>
    <row r="10" spans="1:2" ht="30" customHeight="1" x14ac:dyDescent="0.2">
      <c r="A10" s="452" t="s">
        <v>363</v>
      </c>
      <c r="B10" s="453">
        <v>500000</v>
      </c>
    </row>
    <row r="11" spans="1:2" ht="30" customHeight="1" x14ac:dyDescent="0.2">
      <c r="A11" s="454" t="s">
        <v>364</v>
      </c>
      <c r="B11" s="455">
        <f>Önk.kiad.!H58</f>
        <v>3957000</v>
      </c>
    </row>
    <row r="12" spans="1:2" ht="30" customHeight="1" thickBot="1" x14ac:dyDescent="0.25">
      <c r="A12" s="692" t="s">
        <v>681</v>
      </c>
      <c r="B12" s="693">
        <f>Önk.kiad.!H57</f>
        <v>3525000</v>
      </c>
    </row>
    <row r="13" spans="1:2" ht="30" customHeight="1" thickBot="1" x14ac:dyDescent="0.25">
      <c r="A13" s="456" t="s">
        <v>365</v>
      </c>
      <c r="B13" s="457">
        <f>B10+B11+B12</f>
        <v>7982000</v>
      </c>
    </row>
    <row r="14" spans="1:2" ht="14.25" x14ac:dyDescent="0.2">
      <c r="A14" s="26"/>
      <c r="B14" s="26"/>
    </row>
  </sheetData>
  <mergeCells count="5">
    <mergeCell ref="A7:B7"/>
    <mergeCell ref="A5:B5"/>
    <mergeCell ref="A4:B4"/>
    <mergeCell ref="A1:B1"/>
    <mergeCell ref="A2:B2"/>
  </mergeCells>
  <phoneticPr fontId="0" type="noConversion"/>
  <printOptions horizontalCentered="1" verticalCentered="1"/>
  <pageMargins left="0.78740157480314965" right="0.78740157480314965" top="0.78740157480314965" bottom="0.98425196850393704" header="0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50"/>
    <pageSetUpPr fitToPage="1"/>
  </sheetPr>
  <dimension ref="A5:F40"/>
  <sheetViews>
    <sheetView topLeftCell="A19" zoomScaleNormal="100" workbookViewId="0">
      <selection activeCell="I38" sqref="I38"/>
    </sheetView>
  </sheetViews>
  <sheetFormatPr defaultRowHeight="12.75" x14ac:dyDescent="0.2"/>
  <cols>
    <col min="2" max="2" width="58.42578125" customWidth="1"/>
    <col min="3" max="3" width="18.85546875" customWidth="1"/>
    <col min="7" max="7" width="11.140625" bestFit="1" customWidth="1"/>
  </cols>
  <sheetData>
    <row r="5" spans="1:4" ht="15" customHeight="1" x14ac:dyDescent="0.2">
      <c r="A5" s="995" t="s">
        <v>668</v>
      </c>
      <c r="B5" s="995"/>
      <c r="C5" s="995"/>
      <c r="D5" s="995"/>
    </row>
    <row r="6" spans="1:4" ht="15" customHeight="1" x14ac:dyDescent="0.2">
      <c r="A6" s="959"/>
      <c r="B6" s="959"/>
      <c r="C6" s="959"/>
    </row>
    <row r="7" spans="1:4" ht="15" customHeight="1" x14ac:dyDescent="0.2">
      <c r="A7" s="11"/>
      <c r="B7" s="11"/>
      <c r="C7" s="12"/>
    </row>
    <row r="8" spans="1:4" ht="15.75" x14ac:dyDescent="0.25">
      <c r="A8" s="1057" t="s">
        <v>241</v>
      </c>
      <c r="B8" s="1057"/>
      <c r="C8" s="1057"/>
      <c r="D8" s="1057"/>
    </row>
    <row r="9" spans="1:4" ht="15.75" x14ac:dyDescent="0.25">
      <c r="A9" s="1059" t="s">
        <v>665</v>
      </c>
      <c r="B9" s="1059"/>
      <c r="C9" s="1059"/>
      <c r="D9" s="1059"/>
    </row>
    <row r="10" spans="1:4" ht="15.75" x14ac:dyDescent="0.25">
      <c r="A10" s="76"/>
      <c r="B10" s="76"/>
      <c r="C10" s="76"/>
    </row>
    <row r="11" spans="1:4" ht="15.75" x14ac:dyDescent="0.25">
      <c r="A11" s="1059" t="s">
        <v>185</v>
      </c>
      <c r="B11" s="1059"/>
      <c r="C11" s="1059"/>
      <c r="D11" s="1059"/>
    </row>
    <row r="12" spans="1:4" ht="15.75" x14ac:dyDescent="0.25">
      <c r="A12" s="76"/>
      <c r="B12" s="76"/>
      <c r="C12" s="76"/>
      <c r="D12" s="76"/>
    </row>
    <row r="13" spans="1:4" ht="16.5" customHeight="1" thickBot="1" x14ac:dyDescent="0.25">
      <c r="C13" s="357" t="s">
        <v>552</v>
      </c>
    </row>
    <row r="14" spans="1:4" ht="24.95" customHeight="1" thickBot="1" x14ac:dyDescent="0.3">
      <c r="B14" s="363" t="s">
        <v>219</v>
      </c>
      <c r="C14" s="362" t="s">
        <v>358</v>
      </c>
    </row>
    <row r="15" spans="1:4" ht="24.95" customHeight="1" x14ac:dyDescent="0.25">
      <c r="B15" s="366" t="s">
        <v>560</v>
      </c>
      <c r="C15" s="364">
        <v>3930000</v>
      </c>
    </row>
    <row r="16" spans="1:4" ht="24.95" customHeight="1" x14ac:dyDescent="0.25">
      <c r="B16" s="366" t="s">
        <v>689</v>
      </c>
      <c r="C16" s="364">
        <v>9000000</v>
      </c>
    </row>
    <row r="17" spans="2:6" ht="24.95" customHeight="1" x14ac:dyDescent="0.25">
      <c r="B17" s="367" t="s">
        <v>561</v>
      </c>
      <c r="C17" s="360">
        <v>200000</v>
      </c>
    </row>
    <row r="18" spans="2:6" ht="24.95" customHeight="1" x14ac:dyDescent="0.25">
      <c r="B18" s="367" t="s">
        <v>541</v>
      </c>
      <c r="C18" s="360">
        <f>200000+100000+45000</f>
        <v>345000</v>
      </c>
    </row>
    <row r="19" spans="2:6" ht="24.95" customHeight="1" x14ac:dyDescent="0.25">
      <c r="B19" s="367" t="s">
        <v>564</v>
      </c>
      <c r="C19" s="360">
        <v>133000</v>
      </c>
    </row>
    <row r="20" spans="2:6" ht="24.95" customHeight="1" x14ac:dyDescent="0.25">
      <c r="B20" s="700" t="s">
        <v>692</v>
      </c>
      <c r="C20" s="701">
        <v>120000</v>
      </c>
    </row>
    <row r="21" spans="2:6" ht="24.95" customHeight="1" x14ac:dyDescent="0.25">
      <c r="B21" s="367" t="s">
        <v>565</v>
      </c>
      <c r="C21" s="360">
        <v>1400000</v>
      </c>
    </row>
    <row r="22" spans="2:6" ht="24.95" customHeight="1" x14ac:dyDescent="0.25">
      <c r="B22" s="855" t="s">
        <v>366</v>
      </c>
      <c r="C22" s="856">
        <v>650000</v>
      </c>
    </row>
    <row r="23" spans="2:6" ht="24.95" customHeight="1" x14ac:dyDescent="0.25">
      <c r="B23" s="855" t="s">
        <v>563</v>
      </c>
      <c r="C23" s="856">
        <v>1826534</v>
      </c>
    </row>
    <row r="24" spans="2:6" ht="24.95" customHeight="1" thickBot="1" x14ac:dyDescent="0.3">
      <c r="B24" s="358" t="s">
        <v>562</v>
      </c>
      <c r="C24" s="368">
        <v>2326266</v>
      </c>
    </row>
    <row r="25" spans="2:6" ht="24.95" customHeight="1" thickBot="1" x14ac:dyDescent="0.3">
      <c r="B25" s="361" t="s">
        <v>220</v>
      </c>
      <c r="C25" s="365">
        <f>SUM(C15:C24)</f>
        <v>19930800</v>
      </c>
    </row>
    <row r="26" spans="2:6" ht="24.95" customHeight="1" thickBot="1" x14ac:dyDescent="0.3">
      <c r="B26" s="1061"/>
      <c r="C26" s="1062"/>
    </row>
    <row r="27" spans="2:6" ht="24.95" customHeight="1" thickBot="1" x14ac:dyDescent="0.3">
      <c r="B27" s="846" t="s">
        <v>221</v>
      </c>
      <c r="C27" s="847" t="s">
        <v>358</v>
      </c>
    </row>
    <row r="28" spans="2:6" ht="24.95" customHeight="1" x14ac:dyDescent="0.25">
      <c r="B28" s="848" t="s">
        <v>691</v>
      </c>
      <c r="C28" s="849">
        <v>3820000</v>
      </c>
    </row>
    <row r="29" spans="2:6" ht="24.95" customHeight="1" x14ac:dyDescent="0.25">
      <c r="B29" s="850" t="s">
        <v>367</v>
      </c>
      <c r="C29" s="852">
        <v>2959890</v>
      </c>
    </row>
    <row r="30" spans="2:6" ht="24.95" customHeight="1" x14ac:dyDescent="0.25">
      <c r="B30" s="698" t="s">
        <v>690</v>
      </c>
      <c r="C30" s="853">
        <v>7600000</v>
      </c>
    </row>
    <row r="31" spans="2:6" ht="24.95" customHeight="1" x14ac:dyDescent="0.25">
      <c r="B31" s="698" t="s">
        <v>571</v>
      </c>
      <c r="C31" s="853">
        <v>26194950</v>
      </c>
      <c r="F31" s="3"/>
    </row>
    <row r="32" spans="2:6" ht="24.95" customHeight="1" x14ac:dyDescent="0.25">
      <c r="B32" s="698" t="s">
        <v>721</v>
      </c>
      <c r="C32" s="853">
        <v>3937000</v>
      </c>
      <c r="F32" s="3"/>
    </row>
    <row r="33" spans="2:3" ht="24.95" customHeight="1" x14ac:dyDescent="0.25">
      <c r="B33" s="698" t="s">
        <v>566</v>
      </c>
      <c r="C33" s="699">
        <v>10932590</v>
      </c>
    </row>
    <row r="34" spans="2:3" ht="32.25" customHeight="1" x14ac:dyDescent="0.25">
      <c r="B34" s="850" t="s">
        <v>719</v>
      </c>
      <c r="C34" s="701">
        <v>3936052</v>
      </c>
    </row>
    <row r="35" spans="2:3" ht="32.25" customHeight="1" x14ac:dyDescent="0.25">
      <c r="B35" s="366" t="s">
        <v>701</v>
      </c>
      <c r="C35" s="854">
        <v>1846000</v>
      </c>
    </row>
    <row r="36" spans="2:3" ht="24.95" customHeight="1" thickBot="1" x14ac:dyDescent="0.3">
      <c r="B36" s="844" t="s">
        <v>720</v>
      </c>
      <c r="C36" s="845">
        <v>3936998</v>
      </c>
    </row>
    <row r="37" spans="2:3" ht="24.95" customHeight="1" thickBot="1" x14ac:dyDescent="0.3">
      <c r="B37" s="359" t="s">
        <v>296</v>
      </c>
      <c r="C37" s="851">
        <f>SUM(C28:C36)</f>
        <v>65163480</v>
      </c>
    </row>
    <row r="38" spans="2:3" ht="24.95" customHeight="1" x14ac:dyDescent="0.2"/>
    <row r="39" spans="2:3" ht="24.95" customHeight="1" thickBot="1" x14ac:dyDescent="0.25"/>
    <row r="40" spans="2:3" ht="24.95" customHeight="1" thickBot="1" x14ac:dyDescent="0.3">
      <c r="B40" s="369" t="s">
        <v>333</v>
      </c>
      <c r="C40" s="370">
        <f>C25+C37</f>
        <v>85094280</v>
      </c>
    </row>
  </sheetData>
  <mergeCells count="6">
    <mergeCell ref="A5:D5"/>
    <mergeCell ref="B26:C26"/>
    <mergeCell ref="A6:C6"/>
    <mergeCell ref="A11:D11"/>
    <mergeCell ref="A8:D8"/>
    <mergeCell ref="A9:D9"/>
  </mergeCells>
  <phoneticPr fontId="13" type="noConversion"/>
  <pageMargins left="0.74803149606299213" right="0.74803149606299213" top="0.98425196850393704" bottom="0.98425196850393704" header="0.51181102362204722" footer="0.51181102362204722"/>
  <pageSetup paperSize="9" scale="82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A3:G20"/>
  <sheetViews>
    <sheetView workbookViewId="0">
      <selection activeCell="J22" sqref="J22"/>
    </sheetView>
  </sheetViews>
  <sheetFormatPr defaultRowHeight="12.75" x14ac:dyDescent="0.2"/>
  <cols>
    <col min="2" max="2" width="45.7109375" customWidth="1"/>
    <col min="3" max="3" width="12.7109375" customWidth="1"/>
  </cols>
  <sheetData>
    <row r="3" spans="1:7" ht="15" customHeight="1" x14ac:dyDescent="0.2">
      <c r="A3" s="995" t="s">
        <v>669</v>
      </c>
      <c r="B3" s="995"/>
      <c r="C3" s="995"/>
      <c r="D3" s="995"/>
      <c r="E3" s="12"/>
      <c r="F3" s="12"/>
      <c r="G3" s="12"/>
    </row>
    <row r="4" spans="1:7" ht="15" customHeight="1" x14ac:dyDescent="0.2">
      <c r="A4" s="959"/>
      <c r="B4" s="960"/>
      <c r="C4" s="960"/>
      <c r="D4" s="960"/>
      <c r="E4" s="12"/>
      <c r="F4" s="12"/>
      <c r="G4" s="12"/>
    </row>
    <row r="5" spans="1:7" ht="15" x14ac:dyDescent="0.2">
      <c r="B5" s="11"/>
      <c r="C5" s="11"/>
      <c r="D5" s="11"/>
      <c r="E5" s="11"/>
    </row>
    <row r="6" spans="1:7" ht="15.75" x14ac:dyDescent="0.25">
      <c r="A6" s="1057" t="s">
        <v>241</v>
      </c>
      <c r="B6" s="1057"/>
      <c r="C6" s="1057"/>
      <c r="D6" s="1057"/>
      <c r="E6" s="13"/>
      <c r="F6" s="13"/>
      <c r="G6" s="13"/>
    </row>
    <row r="7" spans="1:7" ht="15.75" x14ac:dyDescent="0.25">
      <c r="A7" s="1059" t="s">
        <v>665</v>
      </c>
      <c r="B7" s="1059"/>
      <c r="C7" s="1059"/>
      <c r="D7" s="1059"/>
      <c r="E7" s="14"/>
      <c r="F7" s="14"/>
      <c r="G7" s="14"/>
    </row>
    <row r="10" spans="1:7" ht="15.75" x14ac:dyDescent="0.25">
      <c r="A10" s="1063" t="s">
        <v>83</v>
      </c>
      <c r="B10" s="1063"/>
      <c r="C10" s="1063"/>
      <c r="D10" s="1063"/>
      <c r="E10" s="15"/>
      <c r="F10" s="15"/>
      <c r="G10" s="15"/>
    </row>
    <row r="13" spans="1:7" ht="13.5" thickBot="1" x14ac:dyDescent="0.25">
      <c r="C13" s="1" t="s">
        <v>10</v>
      </c>
    </row>
    <row r="14" spans="1:7" ht="15" x14ac:dyDescent="0.25">
      <c r="B14" s="20" t="s">
        <v>6</v>
      </c>
      <c r="C14" s="16">
        <f>Önk.kiad.!H80/1000</f>
        <v>10670.63</v>
      </c>
    </row>
    <row r="15" spans="1:7" ht="15" x14ac:dyDescent="0.25">
      <c r="B15" s="18"/>
      <c r="C15" s="17"/>
    </row>
    <row r="16" spans="1:7" ht="15" x14ac:dyDescent="0.25">
      <c r="B16" s="18" t="s">
        <v>222</v>
      </c>
      <c r="C16" s="19"/>
    </row>
    <row r="17" spans="2:3" ht="15" x14ac:dyDescent="0.25">
      <c r="B17" s="10" t="s">
        <v>338</v>
      </c>
      <c r="C17" s="138">
        <f>Önk.kiad.!H81/1000</f>
        <v>48643.61</v>
      </c>
    </row>
    <row r="18" spans="2:3" ht="15" x14ac:dyDescent="0.25">
      <c r="B18" s="18" t="s">
        <v>262</v>
      </c>
      <c r="C18" s="21">
        <f>SUM(C17:C17)</f>
        <v>48643.61</v>
      </c>
    </row>
    <row r="19" spans="2:3" ht="15" thickBot="1" x14ac:dyDescent="0.25">
      <c r="B19" s="22"/>
      <c r="C19" s="23"/>
    </row>
    <row r="20" spans="2:3" ht="15.75" thickBot="1" x14ac:dyDescent="0.3">
      <c r="B20" s="9" t="s">
        <v>84</v>
      </c>
      <c r="C20" s="24">
        <f>C14+C18</f>
        <v>59314.239999999998</v>
      </c>
    </row>
  </sheetData>
  <mergeCells count="5">
    <mergeCell ref="A3:D3"/>
    <mergeCell ref="A6:D6"/>
    <mergeCell ref="A7:D7"/>
    <mergeCell ref="A10:D10"/>
    <mergeCell ref="A4:D4"/>
  </mergeCells>
  <phoneticPr fontId="13" type="noConversion"/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50"/>
  </sheetPr>
  <dimension ref="A1:I80"/>
  <sheetViews>
    <sheetView topLeftCell="A52" zoomScaleNormal="100" workbookViewId="0">
      <selection activeCell="C75" sqref="C75"/>
    </sheetView>
  </sheetViews>
  <sheetFormatPr defaultRowHeight="12.75" x14ac:dyDescent="0.2"/>
  <cols>
    <col min="1" max="1" width="6.7109375" customWidth="1"/>
    <col min="2" max="2" width="45.140625" customWidth="1"/>
    <col min="3" max="5" width="10.7109375" customWidth="1"/>
  </cols>
  <sheetData>
    <row r="1" spans="1:5" ht="15" customHeight="1" x14ac:dyDescent="0.2">
      <c r="A1" s="995" t="s">
        <v>670</v>
      </c>
      <c r="B1" s="995"/>
      <c r="C1" s="995"/>
      <c r="D1" s="995"/>
      <c r="E1" s="995"/>
    </row>
    <row r="2" spans="1:5" ht="15" customHeight="1" x14ac:dyDescent="0.2">
      <c r="A2" s="959"/>
      <c r="B2" s="960"/>
      <c r="C2" s="960"/>
      <c r="D2" s="960"/>
      <c r="E2" s="960"/>
    </row>
    <row r="3" spans="1:5" ht="15" x14ac:dyDescent="0.2">
      <c r="A3" s="11"/>
      <c r="B3" s="11"/>
      <c r="C3" s="11"/>
      <c r="D3" s="11"/>
    </row>
    <row r="4" spans="1:5" ht="15.75" x14ac:dyDescent="0.25">
      <c r="A4" s="1057" t="s">
        <v>241</v>
      </c>
      <c r="B4" s="1057"/>
      <c r="C4" s="1057"/>
      <c r="D4" s="1057"/>
      <c r="E4" s="1057"/>
    </row>
    <row r="5" spans="1:5" ht="15.75" x14ac:dyDescent="0.25">
      <c r="A5" s="1059" t="s">
        <v>665</v>
      </c>
      <c r="B5" s="1059"/>
      <c r="C5" s="1059"/>
      <c r="D5" s="1059"/>
      <c r="E5" s="1059"/>
    </row>
    <row r="6" spans="1:5" ht="15" x14ac:dyDescent="0.25">
      <c r="A6" s="40"/>
      <c r="B6" s="40"/>
      <c r="C6" s="40"/>
      <c r="D6" s="40"/>
      <c r="E6" s="40"/>
    </row>
    <row r="7" spans="1:5" ht="15.75" thickBot="1" x14ac:dyDescent="0.3">
      <c r="A7" s="25"/>
      <c r="B7" s="26"/>
      <c r="C7" s="26"/>
      <c r="D7" s="27"/>
      <c r="E7" s="27"/>
    </row>
    <row r="8" spans="1:5" ht="14.25" x14ac:dyDescent="0.2">
      <c r="A8" s="1067" t="s">
        <v>85</v>
      </c>
      <c r="B8" s="1067"/>
      <c r="C8" s="1067"/>
      <c r="D8" s="1067"/>
      <c r="E8" s="1067"/>
    </row>
    <row r="9" spans="1:5" ht="15.75" thickBot="1" x14ac:dyDescent="0.3">
      <c r="A9" s="386" t="s">
        <v>86</v>
      </c>
      <c r="B9" s="386" t="s">
        <v>8</v>
      </c>
      <c r="C9" s="386">
        <v>2020</v>
      </c>
      <c r="D9" s="387">
        <v>2021</v>
      </c>
      <c r="E9" s="387">
        <v>2022</v>
      </c>
    </row>
    <row r="10" spans="1:5" ht="15" customHeight="1" x14ac:dyDescent="0.25">
      <c r="A10" s="28" t="s">
        <v>87</v>
      </c>
      <c r="B10" s="388" t="s">
        <v>165</v>
      </c>
      <c r="C10" s="30">
        <f>'2. sz.melléklet'!B11</f>
        <v>19077.689999999999</v>
      </c>
      <c r="D10" s="30">
        <v>10000</v>
      </c>
      <c r="E10" s="30">
        <v>10000</v>
      </c>
    </row>
    <row r="11" spans="1:5" ht="15" customHeight="1" x14ac:dyDescent="0.25">
      <c r="A11" s="374" t="s">
        <v>88</v>
      </c>
      <c r="B11" s="388" t="s">
        <v>334</v>
      </c>
      <c r="C11" s="376">
        <f>'2. sz.melléklet'!B10</f>
        <v>70350</v>
      </c>
      <c r="D11" s="376">
        <v>70000</v>
      </c>
      <c r="E11" s="376">
        <v>70000</v>
      </c>
    </row>
    <row r="12" spans="1:5" ht="15" customHeight="1" x14ac:dyDescent="0.25">
      <c r="A12" s="374" t="s">
        <v>37</v>
      </c>
      <c r="B12" s="139" t="s">
        <v>335</v>
      </c>
      <c r="C12" s="376">
        <f>'2. sz.melléklet'!B8</f>
        <v>166705.37299999999</v>
      </c>
      <c r="D12" s="376">
        <v>155000</v>
      </c>
      <c r="E12" s="376">
        <v>155000</v>
      </c>
    </row>
    <row r="13" spans="1:5" ht="15.75" customHeight="1" x14ac:dyDescent="0.25">
      <c r="A13" s="374" t="s">
        <v>38</v>
      </c>
      <c r="B13" s="375" t="s">
        <v>224</v>
      </c>
      <c r="C13" s="376">
        <f>'2. sz.melléklet'!B9</f>
        <v>20353.881000000001</v>
      </c>
      <c r="D13" s="376">
        <v>5000</v>
      </c>
      <c r="E13" s="376">
        <v>5000</v>
      </c>
    </row>
    <row r="14" spans="1:5" ht="15" customHeight="1" x14ac:dyDescent="0.25">
      <c r="A14" s="374" t="s">
        <v>89</v>
      </c>
      <c r="B14" s="375" t="s">
        <v>336</v>
      </c>
      <c r="C14" s="376">
        <f>'2. sz.melléklet'!B13</f>
        <v>153495.65900000001</v>
      </c>
      <c r="D14" s="376">
        <v>145000</v>
      </c>
      <c r="E14" s="376">
        <v>145000</v>
      </c>
    </row>
    <row r="15" spans="1:5" ht="15" customHeight="1" x14ac:dyDescent="0.25">
      <c r="A15" s="374" t="s">
        <v>90</v>
      </c>
      <c r="B15" s="375" t="s">
        <v>91</v>
      </c>
      <c r="C15" s="376"/>
      <c r="D15" s="376"/>
      <c r="E15" s="376"/>
    </row>
    <row r="16" spans="1:5" ht="15" customHeight="1" x14ac:dyDescent="0.25">
      <c r="A16" s="374" t="s">
        <v>41</v>
      </c>
      <c r="B16" s="375" t="s">
        <v>265</v>
      </c>
      <c r="C16" s="376">
        <f>'2. sz.melléklet'!B12</f>
        <v>0</v>
      </c>
      <c r="D16" s="376">
        <v>5000</v>
      </c>
      <c r="E16" s="376">
        <v>5000</v>
      </c>
    </row>
    <row r="17" spans="1:5" ht="15" customHeight="1" x14ac:dyDescent="0.25">
      <c r="A17" s="374" t="s">
        <v>92</v>
      </c>
      <c r="B17" s="375" t="s">
        <v>93</v>
      </c>
      <c r="C17" s="376"/>
      <c r="D17" s="376"/>
      <c r="E17" s="376"/>
    </row>
    <row r="18" spans="1:5" ht="15" customHeight="1" x14ac:dyDescent="0.25">
      <c r="A18" s="374" t="s">
        <v>43</v>
      </c>
      <c r="B18" s="375" t="s">
        <v>94</v>
      </c>
      <c r="C18" s="376"/>
      <c r="D18" s="376"/>
      <c r="E18" s="376"/>
    </row>
    <row r="19" spans="1:5" ht="15" customHeight="1" thickBot="1" x14ac:dyDescent="0.3">
      <c r="A19" s="374" t="s">
        <v>95</v>
      </c>
      <c r="B19" s="389" t="s">
        <v>96</v>
      </c>
      <c r="C19" s="247">
        <f>7000000/1000</f>
        <v>7000</v>
      </c>
      <c r="D19" s="390">
        <v>7000</v>
      </c>
      <c r="E19" s="390">
        <v>7000</v>
      </c>
    </row>
    <row r="20" spans="1:5" ht="15" customHeight="1" thickBot="1" x14ac:dyDescent="0.3">
      <c r="A20" s="391" t="s">
        <v>45</v>
      </c>
      <c r="B20" s="380" t="s">
        <v>97</v>
      </c>
      <c r="C20" s="381">
        <f>SUM(C10:C19)</f>
        <v>436982.603</v>
      </c>
      <c r="D20" s="381">
        <f t="shared" ref="D20:E20" si="0">SUM(D10:D19)</f>
        <v>397000</v>
      </c>
      <c r="E20" s="381">
        <f t="shared" si="0"/>
        <v>397000</v>
      </c>
    </row>
    <row r="21" spans="1:5" ht="15" customHeight="1" x14ac:dyDescent="0.25">
      <c r="A21" s="374" t="s">
        <v>98</v>
      </c>
      <c r="B21" s="29" t="s">
        <v>3</v>
      </c>
      <c r="C21" s="30">
        <f>'2. sz.melléklet'!F8</f>
        <v>162573.87400000001</v>
      </c>
      <c r="D21" s="30">
        <v>65000</v>
      </c>
      <c r="E21" s="30">
        <v>65000</v>
      </c>
    </row>
    <row r="22" spans="1:5" ht="15" customHeight="1" x14ac:dyDescent="0.25">
      <c r="A22" s="374" t="s">
        <v>47</v>
      </c>
      <c r="B22" s="375" t="s">
        <v>99</v>
      </c>
      <c r="C22" s="376">
        <f>'2. sz.melléklet'!F9</f>
        <v>30193.07</v>
      </c>
      <c r="D22" s="376">
        <v>18000</v>
      </c>
      <c r="E22" s="376">
        <v>18000</v>
      </c>
    </row>
    <row r="23" spans="1:5" ht="15" customHeight="1" x14ac:dyDescent="0.25">
      <c r="A23" s="374" t="s">
        <v>100</v>
      </c>
      <c r="B23" s="375" t="s">
        <v>101</v>
      </c>
      <c r="C23" s="376">
        <f>'2. sz.melléklet'!F10</f>
        <v>85116.288</v>
      </c>
      <c r="D23" s="376">
        <v>71000</v>
      </c>
      <c r="E23" s="376">
        <v>71000</v>
      </c>
    </row>
    <row r="24" spans="1:5" ht="15" customHeight="1" x14ac:dyDescent="0.25">
      <c r="A24" s="374" t="s">
        <v>49</v>
      </c>
      <c r="B24" s="375" t="s">
        <v>225</v>
      </c>
      <c r="C24" s="376">
        <f>'2. sz.melléklet'!F12</f>
        <v>9827.7839999999997</v>
      </c>
      <c r="D24" s="376">
        <v>1500</v>
      </c>
      <c r="E24" s="376">
        <v>1500</v>
      </c>
    </row>
    <row r="25" spans="1:5" ht="15" customHeight="1" x14ac:dyDescent="0.25">
      <c r="A25" s="374" t="s">
        <v>50</v>
      </c>
      <c r="B25" s="375" t="s">
        <v>226</v>
      </c>
      <c r="C25" s="392">
        <f>'2. sz.melléklet'!F13</f>
        <v>3113</v>
      </c>
      <c r="D25" s="376">
        <v>7000</v>
      </c>
      <c r="E25" s="376">
        <v>7000</v>
      </c>
    </row>
    <row r="26" spans="1:5" ht="15" customHeight="1" x14ac:dyDescent="0.25">
      <c r="A26" s="374" t="s">
        <v>102</v>
      </c>
      <c r="B26" s="375" t="s">
        <v>103</v>
      </c>
      <c r="C26" s="376">
        <f>'2. sz.melléklet'!F14</f>
        <v>6037.241</v>
      </c>
      <c r="D26" s="376"/>
      <c r="E26" s="376"/>
    </row>
    <row r="27" spans="1:5" ht="15" customHeight="1" x14ac:dyDescent="0.25">
      <c r="A27" s="374" t="s">
        <v>52</v>
      </c>
      <c r="B27" s="375" t="s">
        <v>104</v>
      </c>
      <c r="C27" s="376">
        <f>'2. sz.melléklet'!F11</f>
        <v>7982</v>
      </c>
      <c r="D27" s="376">
        <v>9000</v>
      </c>
      <c r="E27" s="376">
        <v>9000</v>
      </c>
    </row>
    <row r="28" spans="1:5" ht="15" customHeight="1" x14ac:dyDescent="0.25">
      <c r="A28" s="374" t="s">
        <v>105</v>
      </c>
      <c r="B28" s="375" t="s">
        <v>106</v>
      </c>
      <c r="C28" s="376"/>
      <c r="D28" s="376"/>
      <c r="E28" s="376"/>
    </row>
    <row r="29" spans="1:5" ht="15" customHeight="1" x14ac:dyDescent="0.25">
      <c r="A29" s="374" t="s">
        <v>54</v>
      </c>
      <c r="B29" s="375" t="s">
        <v>187</v>
      </c>
      <c r="C29" s="376">
        <f>'2. sz.melléklet'!F15</f>
        <v>153495.65900000001</v>
      </c>
      <c r="D29" s="376">
        <v>145000</v>
      </c>
      <c r="E29" s="376">
        <v>145000</v>
      </c>
    </row>
    <row r="30" spans="1:5" ht="15" customHeight="1" x14ac:dyDescent="0.25">
      <c r="A30" s="374" t="s">
        <v>55</v>
      </c>
      <c r="B30" s="375" t="s">
        <v>264</v>
      </c>
      <c r="C30" s="376"/>
      <c r="D30" s="376"/>
      <c r="E30" s="376"/>
    </row>
    <row r="31" spans="1:5" ht="15" customHeight="1" x14ac:dyDescent="0.25">
      <c r="A31" s="374" t="s">
        <v>107</v>
      </c>
      <c r="B31" s="375" t="s">
        <v>108</v>
      </c>
      <c r="C31" s="376"/>
      <c r="D31" s="376"/>
      <c r="E31" s="376"/>
    </row>
    <row r="32" spans="1:5" ht="15" customHeight="1" thickBot="1" x14ac:dyDescent="0.3">
      <c r="A32" s="374" t="s">
        <v>109</v>
      </c>
      <c r="B32" s="389" t="s">
        <v>83</v>
      </c>
      <c r="C32" s="390"/>
      <c r="D32" s="390">
        <v>11000</v>
      </c>
      <c r="E32" s="390">
        <v>11000</v>
      </c>
    </row>
    <row r="33" spans="1:5" ht="15" customHeight="1" thickBot="1" x14ac:dyDescent="0.3">
      <c r="A33" s="393" t="s">
        <v>58</v>
      </c>
      <c r="B33" s="394" t="s">
        <v>110</v>
      </c>
      <c r="C33" s="395">
        <f>SUM(C21:C32)</f>
        <v>458338.91599999997</v>
      </c>
      <c r="D33" s="395">
        <f>SUM(D21:D32)</f>
        <v>327500</v>
      </c>
      <c r="E33" s="395">
        <f>SUM(E21:E32)</f>
        <v>327500</v>
      </c>
    </row>
    <row r="34" spans="1:5" ht="15" customHeight="1" x14ac:dyDescent="0.25">
      <c r="A34" s="55"/>
      <c r="B34" s="56"/>
      <c r="C34" s="57"/>
      <c r="D34" s="57"/>
      <c r="E34" s="57"/>
    </row>
    <row r="35" spans="1:5" ht="15" customHeight="1" x14ac:dyDescent="0.25">
      <c r="A35" s="55"/>
      <c r="B35" s="58"/>
      <c r="C35" s="59"/>
      <c r="D35" s="59"/>
      <c r="E35" s="59"/>
    </row>
    <row r="36" spans="1:5" ht="15" customHeight="1" x14ac:dyDescent="0.25">
      <c r="A36" s="55"/>
      <c r="B36" s="58"/>
      <c r="C36" s="59"/>
      <c r="D36" s="59"/>
      <c r="E36" s="59"/>
    </row>
    <row r="37" spans="1:5" ht="15" customHeight="1" x14ac:dyDescent="0.25">
      <c r="A37" s="55"/>
      <c r="B37" s="58"/>
      <c r="C37" s="59"/>
      <c r="D37" s="59"/>
      <c r="E37" s="59"/>
    </row>
    <row r="38" spans="1:5" ht="15" customHeight="1" x14ac:dyDescent="0.25">
      <c r="A38" s="55"/>
      <c r="B38" s="58"/>
      <c r="C38" s="59"/>
      <c r="D38" s="59"/>
      <c r="E38" s="59"/>
    </row>
    <row r="39" spans="1:5" ht="15" customHeight="1" x14ac:dyDescent="0.25">
      <c r="A39" s="55"/>
      <c r="B39" s="58"/>
      <c r="C39" s="59"/>
      <c r="D39" s="59"/>
      <c r="E39" s="59"/>
    </row>
    <row r="40" spans="1:5" ht="15" customHeight="1" x14ac:dyDescent="0.25">
      <c r="A40" s="55"/>
      <c r="B40" s="58"/>
      <c r="C40" s="59"/>
      <c r="D40" s="59"/>
      <c r="E40" s="59"/>
    </row>
    <row r="41" spans="1:5" ht="15" customHeight="1" x14ac:dyDescent="0.25">
      <c r="A41" s="55"/>
      <c r="B41" s="58"/>
      <c r="C41" s="59"/>
      <c r="D41" s="59"/>
      <c r="E41" s="59"/>
    </row>
    <row r="42" spans="1:5" ht="15" customHeight="1" x14ac:dyDescent="0.25">
      <c r="A42" s="55"/>
      <c r="B42" s="58"/>
      <c r="C42" s="59"/>
      <c r="D42" s="59"/>
      <c r="E42" s="59"/>
    </row>
    <row r="43" spans="1:5" ht="15" customHeight="1" x14ac:dyDescent="0.25">
      <c r="A43" s="55"/>
      <c r="B43" s="58"/>
      <c r="C43" s="59"/>
      <c r="D43" s="59"/>
      <c r="E43" s="59"/>
    </row>
    <row r="44" spans="1:5" ht="15" customHeight="1" x14ac:dyDescent="0.25">
      <c r="A44" s="55"/>
      <c r="B44" s="58"/>
      <c r="C44" s="59"/>
      <c r="D44" s="59"/>
      <c r="E44" s="59"/>
    </row>
    <row r="45" spans="1:5" ht="15" customHeight="1" x14ac:dyDescent="0.25">
      <c r="A45" s="55"/>
      <c r="B45" s="58"/>
      <c r="C45" s="59"/>
      <c r="D45" s="59"/>
      <c r="E45" s="59"/>
    </row>
    <row r="46" spans="1:5" ht="15" customHeight="1" x14ac:dyDescent="0.25">
      <c r="A46" s="55"/>
      <c r="B46" s="58"/>
      <c r="C46" s="59"/>
      <c r="D46" s="59"/>
      <c r="E46" s="59"/>
    </row>
    <row r="47" spans="1:5" ht="15" customHeight="1" x14ac:dyDescent="0.25">
      <c r="A47" s="31"/>
      <c r="B47" s="32"/>
      <c r="C47" s="33"/>
      <c r="D47" s="33"/>
      <c r="E47" s="33"/>
    </row>
    <row r="48" spans="1:5" ht="15" customHeight="1" x14ac:dyDescent="0.25">
      <c r="A48" s="31"/>
      <c r="B48" s="32"/>
      <c r="C48" s="33"/>
      <c r="D48" s="33"/>
      <c r="E48" s="33"/>
    </row>
    <row r="49" spans="1:5" ht="15" customHeight="1" thickBot="1" x14ac:dyDescent="0.3">
      <c r="A49" s="34"/>
      <c r="B49" s="35"/>
      <c r="C49" s="1068"/>
      <c r="D49" s="1068"/>
      <c r="E49" s="1068"/>
    </row>
    <row r="50" spans="1:5" ht="15" customHeight="1" thickBot="1" x14ac:dyDescent="0.25">
      <c r="A50" s="1064" t="s">
        <v>111</v>
      </c>
      <c r="B50" s="1065"/>
      <c r="C50" s="1065"/>
      <c r="D50" s="1065"/>
      <c r="E50" s="1066"/>
    </row>
    <row r="51" spans="1:5" ht="15" customHeight="1" thickBot="1" x14ac:dyDescent="0.3">
      <c r="A51" s="440" t="s">
        <v>86</v>
      </c>
      <c r="B51" s="440" t="s">
        <v>8</v>
      </c>
      <c r="C51" s="440">
        <v>2020</v>
      </c>
      <c r="D51" s="441">
        <v>2021</v>
      </c>
      <c r="E51" s="441">
        <v>2022</v>
      </c>
    </row>
    <row r="52" spans="1:5" ht="15" customHeight="1" x14ac:dyDescent="0.25">
      <c r="A52" s="371" t="s">
        <v>59</v>
      </c>
      <c r="B52" s="372" t="s">
        <v>112</v>
      </c>
      <c r="C52" s="373">
        <f>'2. sz.melléklet'!B18</f>
        <v>31676</v>
      </c>
      <c r="D52" s="373">
        <v>3000</v>
      </c>
      <c r="E52" s="373">
        <v>3000</v>
      </c>
    </row>
    <row r="53" spans="1:5" ht="15" customHeight="1" x14ac:dyDescent="0.25">
      <c r="A53" s="28" t="s">
        <v>60</v>
      </c>
      <c r="B53" s="29" t="s">
        <v>113</v>
      </c>
      <c r="C53" s="30"/>
      <c r="D53" s="30"/>
      <c r="E53" s="30"/>
    </row>
    <row r="54" spans="1:5" ht="15" customHeight="1" x14ac:dyDescent="0.25">
      <c r="A54" s="36" t="s">
        <v>61</v>
      </c>
      <c r="B54" s="37" t="s">
        <v>223</v>
      </c>
      <c r="C54" s="38">
        <f>'2. sz.melléklet'!B17</f>
        <v>7600</v>
      </c>
      <c r="D54" s="38">
        <v>5000</v>
      </c>
      <c r="E54" s="38">
        <v>5000</v>
      </c>
    </row>
    <row r="55" spans="1:5" ht="15" customHeight="1" x14ac:dyDescent="0.25">
      <c r="A55" s="374" t="s">
        <v>62</v>
      </c>
      <c r="B55" s="375" t="s">
        <v>114</v>
      </c>
      <c r="C55" s="376">
        <f>'2. sz.melléklet'!B19</f>
        <v>620</v>
      </c>
      <c r="D55" s="376"/>
      <c r="E55" s="376"/>
    </row>
    <row r="56" spans="1:5" ht="15" customHeight="1" x14ac:dyDescent="0.25">
      <c r="A56" s="28" t="s">
        <v>63</v>
      </c>
      <c r="B56" s="29" t="s">
        <v>115</v>
      </c>
      <c r="C56" s="30"/>
      <c r="D56" s="39"/>
      <c r="E56" s="39"/>
    </row>
    <row r="57" spans="1:5" ht="15" customHeight="1" x14ac:dyDescent="0.25">
      <c r="A57" s="374" t="s">
        <v>64</v>
      </c>
      <c r="B57" s="375" t="s">
        <v>722</v>
      </c>
      <c r="C57" s="377">
        <v>9998</v>
      </c>
      <c r="D57" s="378"/>
      <c r="E57" s="378"/>
    </row>
    <row r="58" spans="1:5" ht="15" customHeight="1" x14ac:dyDescent="0.25">
      <c r="A58" s="28" t="s">
        <v>65</v>
      </c>
      <c r="B58" s="29" t="s">
        <v>116</v>
      </c>
      <c r="C58" s="30"/>
      <c r="D58" s="30"/>
      <c r="E58" s="30"/>
    </row>
    <row r="59" spans="1:5" ht="15" customHeight="1" x14ac:dyDescent="0.25">
      <c r="A59" s="28" t="s">
        <v>66</v>
      </c>
      <c r="B59" s="29" t="s">
        <v>117</v>
      </c>
      <c r="C59" s="30"/>
      <c r="D59" s="30"/>
      <c r="E59" s="30"/>
    </row>
    <row r="60" spans="1:5" ht="28.5" customHeight="1" x14ac:dyDescent="0.25">
      <c r="A60" s="28" t="s">
        <v>67</v>
      </c>
      <c r="B60" s="29" t="s">
        <v>118</v>
      </c>
      <c r="C60" s="30">
        <f>'2. sz.melléklet'!B24</f>
        <v>0</v>
      </c>
      <c r="D60" s="30"/>
      <c r="E60" s="30"/>
    </row>
    <row r="61" spans="1:5" ht="15" customHeight="1" x14ac:dyDescent="0.25">
      <c r="A61" s="28" t="s">
        <v>68</v>
      </c>
      <c r="B61" s="29" t="s">
        <v>119</v>
      </c>
      <c r="C61" s="30"/>
      <c r="D61" s="30"/>
      <c r="E61" s="30"/>
    </row>
    <row r="62" spans="1:5" ht="15" customHeight="1" x14ac:dyDescent="0.25">
      <c r="A62" s="28" t="s">
        <v>69</v>
      </c>
      <c r="B62" s="29" t="s">
        <v>120</v>
      </c>
      <c r="C62" s="30"/>
      <c r="D62" s="30"/>
      <c r="E62" s="30"/>
    </row>
    <row r="63" spans="1:5" ht="15" customHeight="1" thickBot="1" x14ac:dyDescent="0.3">
      <c r="A63" s="36" t="s">
        <v>70</v>
      </c>
      <c r="B63" s="37" t="s">
        <v>121</v>
      </c>
      <c r="C63" s="379">
        <f>('2. sz.melléklet'!B20+'2. sz.melléklet'!B21+'2. sz.melléklet'!B22+'2. sz.melléklet'!B23)-C19</f>
        <v>115870.039</v>
      </c>
      <c r="D63" s="38">
        <v>10000</v>
      </c>
      <c r="E63" s="38">
        <v>10000</v>
      </c>
    </row>
    <row r="64" spans="1:5" ht="15" customHeight="1" thickBot="1" x14ac:dyDescent="0.3">
      <c r="A64" s="442" t="s">
        <v>71</v>
      </c>
      <c r="B64" s="443" t="s">
        <v>122</v>
      </c>
      <c r="C64" s="444">
        <f>SUM(C52:C63)</f>
        <v>165764.03899999999</v>
      </c>
      <c r="D64" s="444">
        <f>SUM(D52:D63)</f>
        <v>18000</v>
      </c>
      <c r="E64" s="444">
        <f>SUM(E52:E63)</f>
        <v>18000</v>
      </c>
    </row>
    <row r="65" spans="1:9" ht="15" customHeight="1" x14ac:dyDescent="0.25">
      <c r="A65" s="28" t="s">
        <v>72</v>
      </c>
      <c r="B65" s="29" t="s">
        <v>123</v>
      </c>
      <c r="C65" s="30">
        <f>'2. sz.melléklet'!F18</f>
        <v>19930.8</v>
      </c>
      <c r="D65" s="30">
        <v>14000</v>
      </c>
      <c r="E65" s="30">
        <v>14000</v>
      </c>
    </row>
    <row r="66" spans="1:9" ht="15" customHeight="1" x14ac:dyDescent="0.25">
      <c r="A66" s="28" t="s">
        <v>73</v>
      </c>
      <c r="B66" s="29" t="s">
        <v>124</v>
      </c>
      <c r="C66" s="30">
        <f>'2. sz.melléklet'!F19</f>
        <v>65163</v>
      </c>
      <c r="D66" s="30">
        <v>12500</v>
      </c>
      <c r="E66" s="30">
        <v>12500</v>
      </c>
    </row>
    <row r="67" spans="1:9" ht="15" customHeight="1" x14ac:dyDescent="0.25">
      <c r="A67" s="28" t="s">
        <v>74</v>
      </c>
      <c r="B67" s="29" t="s">
        <v>125</v>
      </c>
      <c r="C67" s="30"/>
      <c r="D67" s="30"/>
      <c r="E67" s="30"/>
    </row>
    <row r="68" spans="1:9" ht="15" customHeight="1" x14ac:dyDescent="0.25">
      <c r="A68" s="28" t="s">
        <v>75</v>
      </c>
      <c r="B68" s="29" t="s">
        <v>126</v>
      </c>
      <c r="C68" s="30"/>
      <c r="D68" s="30"/>
      <c r="E68" s="30"/>
    </row>
    <row r="69" spans="1:9" ht="15" customHeight="1" x14ac:dyDescent="0.25">
      <c r="A69" s="28" t="s">
        <v>76</v>
      </c>
      <c r="B69" s="29" t="s">
        <v>127</v>
      </c>
      <c r="C69" s="30"/>
      <c r="D69" s="30"/>
      <c r="E69" s="30"/>
    </row>
    <row r="70" spans="1:9" ht="15" customHeight="1" x14ac:dyDescent="0.25">
      <c r="A70" s="28" t="s">
        <v>77</v>
      </c>
      <c r="B70" s="29" t="s">
        <v>128</v>
      </c>
      <c r="C70" s="30"/>
      <c r="D70" s="30"/>
      <c r="E70" s="30"/>
    </row>
    <row r="71" spans="1:9" ht="15" customHeight="1" x14ac:dyDescent="0.25">
      <c r="A71" s="28" t="s">
        <v>78</v>
      </c>
      <c r="B71" s="29" t="s">
        <v>129</v>
      </c>
      <c r="C71" s="30">
        <f>'2. sz.melléklet'!F20</f>
        <v>0</v>
      </c>
      <c r="D71" s="30"/>
      <c r="E71" s="30"/>
    </row>
    <row r="72" spans="1:9" ht="15" customHeight="1" x14ac:dyDescent="0.25">
      <c r="A72" s="28" t="s">
        <v>79</v>
      </c>
      <c r="B72" s="29" t="s">
        <v>130</v>
      </c>
      <c r="C72" s="30"/>
      <c r="D72" s="30"/>
      <c r="E72" s="30"/>
    </row>
    <row r="73" spans="1:9" ht="15" customHeight="1" x14ac:dyDescent="0.25">
      <c r="A73" s="28" t="s">
        <v>80</v>
      </c>
      <c r="B73" s="29" t="s">
        <v>131</v>
      </c>
      <c r="C73" s="30"/>
      <c r="D73" s="30"/>
      <c r="E73" s="30"/>
    </row>
    <row r="74" spans="1:9" ht="15" customHeight="1" x14ac:dyDescent="0.25">
      <c r="A74" s="28" t="s">
        <v>81</v>
      </c>
      <c r="B74" s="29" t="s">
        <v>132</v>
      </c>
      <c r="C74" s="30"/>
      <c r="D74" s="30"/>
      <c r="E74" s="30"/>
    </row>
    <row r="75" spans="1:9" ht="15" customHeight="1" thickBot="1" x14ac:dyDescent="0.3">
      <c r="A75" s="36" t="s">
        <v>133</v>
      </c>
      <c r="B75" s="37" t="s">
        <v>83</v>
      </c>
      <c r="C75" s="38">
        <f>'2. sz.melléklet'!F21</f>
        <v>59314.239999999998</v>
      </c>
      <c r="D75" s="38">
        <v>61000</v>
      </c>
      <c r="E75" s="38">
        <v>61000</v>
      </c>
    </row>
    <row r="76" spans="1:9" ht="15" customHeight="1" thickBot="1" x14ac:dyDescent="0.3">
      <c r="A76" s="442" t="s">
        <v>134</v>
      </c>
      <c r="B76" s="382" t="s">
        <v>135</v>
      </c>
      <c r="C76" s="444">
        <f>SUM(C65:C75)</f>
        <v>144408.04</v>
      </c>
      <c r="D76" s="444">
        <f>SUM(D65:D75)</f>
        <v>87500</v>
      </c>
      <c r="E76" s="444">
        <f>SUM(E65:E75)</f>
        <v>87500</v>
      </c>
    </row>
    <row r="77" spans="1:9" ht="15" customHeight="1" thickBot="1" x14ac:dyDescent="0.25">
      <c r="A77" s="445" t="s">
        <v>136</v>
      </c>
      <c r="B77" s="383" t="s">
        <v>137</v>
      </c>
      <c r="C77" s="444">
        <f>C20+C64</f>
        <v>602746.64199999999</v>
      </c>
      <c r="D77" s="444">
        <f>D20+D64</f>
        <v>415000</v>
      </c>
      <c r="E77" s="444">
        <f>E20+E64</f>
        <v>415000</v>
      </c>
      <c r="H77" s="5"/>
      <c r="I77" s="5"/>
    </row>
    <row r="78" spans="1:9" ht="15" customHeight="1" thickBot="1" x14ac:dyDescent="0.25">
      <c r="A78" s="73" t="s">
        <v>138</v>
      </c>
      <c r="B78" s="384" t="s">
        <v>139</v>
      </c>
      <c r="C78" s="72">
        <f>C33+C76</f>
        <v>602746.95600000001</v>
      </c>
      <c r="D78" s="72">
        <f>D33+D76</f>
        <v>415000</v>
      </c>
      <c r="E78" s="72">
        <f>E33+E76</f>
        <v>415000</v>
      </c>
    </row>
    <row r="79" spans="1:9" ht="15.75" thickBot="1" x14ac:dyDescent="0.3">
      <c r="A79" s="445" t="s">
        <v>192</v>
      </c>
      <c r="B79" s="385" t="s">
        <v>191</v>
      </c>
      <c r="C79" s="446">
        <f>'2. sz.melléklet'!B26</f>
        <v>-153495.65900000001</v>
      </c>
      <c r="D79" s="447">
        <v>-145000</v>
      </c>
      <c r="E79" s="447">
        <v>-145000</v>
      </c>
    </row>
    <row r="80" spans="1:9" ht="15" thickBot="1" x14ac:dyDescent="0.25">
      <c r="A80" s="74" t="s">
        <v>193</v>
      </c>
      <c r="B80" s="71" t="s">
        <v>188</v>
      </c>
      <c r="C80" s="80">
        <f>SUM(C78:C79)</f>
        <v>449251.29700000002</v>
      </c>
      <c r="D80" s="80">
        <f t="shared" ref="D80:E80" si="1">SUM(D78:D79)</f>
        <v>270000</v>
      </c>
      <c r="E80" s="80">
        <f t="shared" si="1"/>
        <v>270000</v>
      </c>
    </row>
  </sheetData>
  <mergeCells count="7">
    <mergeCell ref="A50:E50"/>
    <mergeCell ref="A1:E1"/>
    <mergeCell ref="A4:E4"/>
    <mergeCell ref="A5:E5"/>
    <mergeCell ref="A8:E8"/>
    <mergeCell ref="C49:E49"/>
    <mergeCell ref="A2:E2"/>
  </mergeCells>
  <phoneticPr fontId="13" type="noConversion"/>
  <pageMargins left="0.75" right="0.75" top="1" bottom="1" header="0.5" footer="0.5"/>
  <pageSetup paperSize="9" orientation="portrait" r:id="rId1"/>
  <headerFooter alignWithMargins="0"/>
  <rowBreaks count="1" manualBreakCount="1">
    <brk id="40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50"/>
    <pageSetUpPr fitToPage="1"/>
  </sheetPr>
  <dimension ref="A1:R45"/>
  <sheetViews>
    <sheetView zoomScaleNormal="100" workbookViewId="0">
      <selection activeCell="N50" sqref="N50"/>
    </sheetView>
  </sheetViews>
  <sheetFormatPr defaultRowHeight="12.75" x14ac:dyDescent="0.2"/>
  <cols>
    <col min="1" max="1" width="32.42578125" customWidth="1"/>
    <col min="2" max="2" width="11" customWidth="1"/>
    <col min="3" max="3" width="8.42578125" customWidth="1"/>
    <col min="4" max="4" width="8.5703125" customWidth="1"/>
    <col min="5" max="5" width="7.5703125" customWidth="1"/>
    <col min="6" max="6" width="7.28515625" customWidth="1"/>
    <col min="7" max="7" width="7.42578125" customWidth="1"/>
    <col min="10" max="10" width="10.7109375" bestFit="1" customWidth="1"/>
    <col min="16" max="16" width="12.5703125" customWidth="1"/>
  </cols>
  <sheetData>
    <row r="1" spans="1:18" ht="15" customHeight="1" x14ac:dyDescent="0.2">
      <c r="A1" s="995" t="s">
        <v>673</v>
      </c>
      <c r="B1" s="995"/>
      <c r="C1" s="995"/>
      <c r="D1" s="995"/>
      <c r="E1" s="995"/>
      <c r="F1" s="995"/>
      <c r="G1" s="995"/>
      <c r="H1" s="995"/>
      <c r="I1" s="995"/>
      <c r="J1" s="995"/>
      <c r="K1" s="995"/>
      <c r="L1" s="995"/>
      <c r="M1" s="995"/>
      <c r="N1" s="995"/>
    </row>
    <row r="2" spans="1:18" ht="15" customHeight="1" x14ac:dyDescent="0.2">
      <c r="A2" s="959"/>
      <c r="B2" s="960"/>
      <c r="C2" s="960"/>
      <c r="D2" s="960"/>
      <c r="E2" s="960"/>
      <c r="F2" s="960"/>
      <c r="G2" s="960"/>
      <c r="H2" s="960"/>
      <c r="I2" s="960"/>
      <c r="J2" s="960"/>
      <c r="K2" s="960"/>
      <c r="L2" s="960"/>
      <c r="M2" s="960"/>
      <c r="N2" s="960"/>
    </row>
    <row r="3" spans="1:18" ht="9" customHeight="1" x14ac:dyDescent="0.2">
      <c r="B3" s="11"/>
      <c r="C3" s="11"/>
      <c r="D3" s="11"/>
    </row>
    <row r="4" spans="1:18" ht="15.75" x14ac:dyDescent="0.25">
      <c r="A4" s="1057" t="s">
        <v>241</v>
      </c>
      <c r="B4" s="1057"/>
      <c r="C4" s="1057"/>
      <c r="D4" s="1057"/>
      <c r="E4" s="1057"/>
      <c r="F4" s="1057"/>
      <c r="G4" s="1057"/>
      <c r="H4" s="1057"/>
      <c r="I4" s="1057"/>
      <c r="J4" s="1057"/>
      <c r="K4" s="1057"/>
      <c r="L4" s="1057"/>
      <c r="M4" s="1057"/>
      <c r="N4" s="1057"/>
    </row>
    <row r="5" spans="1:18" ht="15.75" x14ac:dyDescent="0.25">
      <c r="A5" s="1059" t="s">
        <v>665</v>
      </c>
      <c r="B5" s="1059"/>
      <c r="C5" s="1059"/>
      <c r="D5" s="1059"/>
      <c r="E5" s="1059"/>
      <c r="F5" s="1059"/>
      <c r="G5" s="1059"/>
      <c r="H5" s="1059"/>
      <c r="I5" s="1059"/>
      <c r="J5" s="1059"/>
      <c r="K5" s="1059"/>
      <c r="L5" s="1059"/>
      <c r="M5" s="1059"/>
      <c r="N5" s="1059"/>
    </row>
    <row r="6" spans="1:18" hidden="1" x14ac:dyDescent="0.2"/>
    <row r="7" spans="1:18" ht="12.75" customHeight="1" x14ac:dyDescent="0.2">
      <c r="A7" s="1076" t="s">
        <v>154</v>
      </c>
      <c r="B7" s="1077"/>
      <c r="C7" s="1077"/>
      <c r="D7" s="1077"/>
      <c r="E7" s="1077"/>
      <c r="F7" s="1077"/>
      <c r="G7" s="1077"/>
      <c r="H7" s="1077"/>
      <c r="I7" s="1077"/>
      <c r="J7" s="1077"/>
      <c r="K7" s="1077"/>
      <c r="L7" s="1077"/>
      <c r="M7" s="1077"/>
      <c r="N7" s="1077"/>
    </row>
    <row r="8" spans="1:18" ht="12.75" customHeight="1" thickBot="1" x14ac:dyDescent="0.25">
      <c r="A8" s="690"/>
      <c r="B8" s="691"/>
      <c r="C8" s="691"/>
      <c r="D8" s="691"/>
      <c r="E8" s="691"/>
      <c r="F8" s="691"/>
      <c r="G8" s="691"/>
      <c r="H8" s="691"/>
      <c r="I8" s="691"/>
      <c r="J8" s="691"/>
      <c r="K8" s="691"/>
      <c r="L8" s="1085" t="s">
        <v>693</v>
      </c>
      <c r="M8" s="1086"/>
      <c r="N8" s="1086"/>
    </row>
    <row r="9" spans="1:18" ht="20.100000000000001" customHeight="1" thickBot="1" x14ac:dyDescent="0.25">
      <c r="A9" s="1078" t="s">
        <v>1</v>
      </c>
      <c r="B9" s="1080" t="s">
        <v>140</v>
      </c>
      <c r="C9" s="1082" t="s">
        <v>671</v>
      </c>
      <c r="D9" s="1083"/>
      <c r="E9" s="1083"/>
      <c r="F9" s="1083"/>
      <c r="G9" s="1083"/>
      <c r="H9" s="1083"/>
      <c r="I9" s="1083"/>
      <c r="J9" s="1083"/>
      <c r="K9" s="1083"/>
      <c r="L9" s="1083"/>
      <c r="M9" s="1083"/>
      <c r="N9" s="1084"/>
    </row>
    <row r="10" spans="1:18" ht="20.100000000000001" customHeight="1" thickBot="1" x14ac:dyDescent="0.25">
      <c r="A10" s="1079"/>
      <c r="B10" s="1081"/>
      <c r="C10" s="812" t="s">
        <v>141</v>
      </c>
      <c r="D10" s="813" t="s">
        <v>142</v>
      </c>
      <c r="E10" s="813" t="s">
        <v>143</v>
      </c>
      <c r="F10" s="813" t="s">
        <v>144</v>
      </c>
      <c r="G10" s="813" t="s">
        <v>145</v>
      </c>
      <c r="H10" s="813" t="s">
        <v>146</v>
      </c>
      <c r="I10" s="813" t="s">
        <v>147</v>
      </c>
      <c r="J10" s="813" t="s">
        <v>148</v>
      </c>
      <c r="K10" s="813" t="s">
        <v>149</v>
      </c>
      <c r="L10" s="813" t="s">
        <v>150</v>
      </c>
      <c r="M10" s="813" t="s">
        <v>151</v>
      </c>
      <c r="N10" s="814" t="s">
        <v>152</v>
      </c>
      <c r="P10" s="811" t="s">
        <v>592</v>
      </c>
    </row>
    <row r="11" spans="1:18" ht="20.100000000000001" customHeight="1" x14ac:dyDescent="0.3">
      <c r="A11" s="81" t="s">
        <v>227</v>
      </c>
      <c r="B11" s="706">
        <f>'2. sz.melléklet'!B8</f>
        <v>166705.37299999999</v>
      </c>
      <c r="C11" s="815">
        <v>13299</v>
      </c>
      <c r="D11" s="816">
        <v>13299</v>
      </c>
      <c r="E11" s="816">
        <v>13299</v>
      </c>
      <c r="F11" s="816">
        <v>13299</v>
      </c>
      <c r="G11" s="816">
        <v>13299</v>
      </c>
      <c r="H11" s="816">
        <v>13300</v>
      </c>
      <c r="I11" s="816">
        <v>14485</v>
      </c>
      <c r="J11" s="816">
        <v>14485</v>
      </c>
      <c r="K11" s="816">
        <v>14485</v>
      </c>
      <c r="L11" s="816">
        <v>14485</v>
      </c>
      <c r="M11" s="816">
        <v>14485</v>
      </c>
      <c r="N11" s="816">
        <v>14485</v>
      </c>
      <c r="O11" s="3"/>
      <c r="P11" s="3">
        <f>SUM(C11:N11)-B11</f>
        <v>-0.37299999999231659</v>
      </c>
      <c r="R11" s="3"/>
    </row>
    <row r="12" spans="1:18" ht="20.100000000000001" customHeight="1" x14ac:dyDescent="0.3">
      <c r="A12" s="82" t="s">
        <v>231</v>
      </c>
      <c r="B12" s="707">
        <f>'2. sz.melléklet'!B9</f>
        <v>20353.881000000001</v>
      </c>
      <c r="C12" s="711">
        <v>1221</v>
      </c>
      <c r="D12" s="702">
        <v>1221</v>
      </c>
      <c r="E12" s="702">
        <v>1221</v>
      </c>
      <c r="F12" s="702">
        <v>1221</v>
      </c>
      <c r="G12" s="702">
        <v>1222</v>
      </c>
      <c r="H12" s="702">
        <v>1222</v>
      </c>
      <c r="I12" s="702">
        <v>2172</v>
      </c>
      <c r="J12" s="702">
        <v>2172</v>
      </c>
      <c r="K12" s="702">
        <v>2172</v>
      </c>
      <c r="L12" s="702">
        <v>2172</v>
      </c>
      <c r="M12" s="702">
        <v>2172</v>
      </c>
      <c r="N12" s="702">
        <v>2166</v>
      </c>
      <c r="O12" s="3"/>
      <c r="P12" s="3">
        <f t="shared" ref="P12:P43" si="0">SUM(C12:N12)-B12</f>
        <v>0.11899999999877764</v>
      </c>
    </row>
    <row r="13" spans="1:18" ht="20.100000000000001" customHeight="1" x14ac:dyDescent="0.3">
      <c r="A13" s="82" t="s">
        <v>263</v>
      </c>
      <c r="B13" s="707">
        <f>'2. sz.melléklet'!B12</f>
        <v>0</v>
      </c>
      <c r="C13" s="711">
        <v>0</v>
      </c>
      <c r="D13" s="702">
        <v>0</v>
      </c>
      <c r="E13" s="702">
        <v>0</v>
      </c>
      <c r="F13" s="702">
        <v>0</v>
      </c>
      <c r="G13" s="702">
        <v>0</v>
      </c>
      <c r="H13" s="702">
        <v>0</v>
      </c>
      <c r="I13" s="702">
        <v>0</v>
      </c>
      <c r="J13" s="702">
        <v>0</v>
      </c>
      <c r="K13" s="702">
        <v>0</v>
      </c>
      <c r="L13" s="702">
        <v>0</v>
      </c>
      <c r="M13" s="702">
        <v>0</v>
      </c>
      <c r="N13" s="712">
        <v>0</v>
      </c>
      <c r="O13" s="3"/>
      <c r="P13" s="3">
        <f t="shared" si="0"/>
        <v>0</v>
      </c>
    </row>
    <row r="14" spans="1:18" ht="20.100000000000001" customHeight="1" x14ac:dyDescent="0.3">
      <c r="A14" s="82" t="s">
        <v>217</v>
      </c>
      <c r="B14" s="707">
        <f>'2. sz.melléklet'!B10</f>
        <v>70350</v>
      </c>
      <c r="C14" s="711">
        <v>0</v>
      </c>
      <c r="D14" s="702">
        <v>1500</v>
      </c>
      <c r="E14" s="702">
        <v>34150</v>
      </c>
      <c r="F14" s="702">
        <v>0</v>
      </c>
      <c r="G14" s="703">
        <v>1500</v>
      </c>
      <c r="H14" s="702">
        <v>750</v>
      </c>
      <c r="I14" s="702">
        <v>450</v>
      </c>
      <c r="J14" s="702">
        <v>0</v>
      </c>
      <c r="K14" s="702">
        <v>22000</v>
      </c>
      <c r="L14" s="702">
        <v>0</v>
      </c>
      <c r="M14" s="702">
        <v>10000</v>
      </c>
      <c r="N14" s="712">
        <v>0</v>
      </c>
      <c r="O14" s="3"/>
      <c r="P14" s="3">
        <f t="shared" si="0"/>
        <v>0</v>
      </c>
    </row>
    <row r="15" spans="1:18" ht="20.100000000000001" customHeight="1" x14ac:dyDescent="0.3">
      <c r="A15" s="82" t="s">
        <v>165</v>
      </c>
      <c r="B15" s="707">
        <f>'2. sz.melléklet'!B11</f>
        <v>19077.689999999999</v>
      </c>
      <c r="C15" s="711">
        <v>1558</v>
      </c>
      <c r="D15" s="702">
        <v>1558</v>
      </c>
      <c r="E15" s="702">
        <v>1558</v>
      </c>
      <c r="F15" s="702">
        <v>1558</v>
      </c>
      <c r="G15" s="702">
        <v>1558</v>
      </c>
      <c r="H15" s="702">
        <v>1558</v>
      </c>
      <c r="I15" s="702">
        <v>1622</v>
      </c>
      <c r="J15" s="702">
        <v>1622</v>
      </c>
      <c r="K15" s="702">
        <v>1622</v>
      </c>
      <c r="L15" s="702">
        <v>1622</v>
      </c>
      <c r="M15" s="702">
        <v>1622</v>
      </c>
      <c r="N15" s="702">
        <v>1620</v>
      </c>
      <c r="O15" s="3"/>
      <c r="P15" s="3">
        <f t="shared" si="0"/>
        <v>0.31000000000130967</v>
      </c>
    </row>
    <row r="16" spans="1:18" ht="20.100000000000001" customHeight="1" x14ac:dyDescent="0.3">
      <c r="A16" s="82" t="s">
        <v>228</v>
      </c>
      <c r="B16" s="707">
        <f>'2. sz.melléklet'!B18</f>
        <v>31676</v>
      </c>
      <c r="C16" s="711">
        <v>0</v>
      </c>
      <c r="D16" s="702">
        <v>0</v>
      </c>
      <c r="E16" s="702">
        <v>4000</v>
      </c>
      <c r="F16" s="702">
        <v>5500</v>
      </c>
      <c r="G16" s="702">
        <v>277</v>
      </c>
      <c r="H16" s="702">
        <v>2500</v>
      </c>
      <c r="I16" s="702">
        <v>1000</v>
      </c>
      <c r="J16" s="702">
        <v>200</v>
      </c>
      <c r="K16" s="702">
        <v>17000</v>
      </c>
      <c r="L16" s="702">
        <v>520</v>
      </c>
      <c r="M16" s="702">
        <v>679</v>
      </c>
      <c r="N16" s="712">
        <v>0</v>
      </c>
      <c r="O16" s="3"/>
      <c r="P16" s="3">
        <f t="shared" si="0"/>
        <v>0</v>
      </c>
    </row>
    <row r="17" spans="1:16" ht="20.100000000000001" customHeight="1" x14ac:dyDescent="0.3">
      <c r="A17" s="82" t="s">
        <v>229</v>
      </c>
      <c r="B17" s="707">
        <f>'2. sz.melléklet'!B17+'2. sz.melléklet'!B19</f>
        <v>8220</v>
      </c>
      <c r="C17" s="713">
        <v>103</v>
      </c>
      <c r="D17" s="704"/>
      <c r="E17" s="704">
        <v>100</v>
      </c>
      <c r="F17" s="704">
        <v>7600</v>
      </c>
      <c r="G17" s="704"/>
      <c r="H17" s="704"/>
      <c r="I17" s="704"/>
      <c r="J17" s="704">
        <v>120</v>
      </c>
      <c r="K17" s="704"/>
      <c r="L17" s="704">
        <v>120</v>
      </c>
      <c r="M17" s="704">
        <v>150</v>
      </c>
      <c r="N17" s="714">
        <v>27</v>
      </c>
      <c r="O17" s="3"/>
      <c r="P17" s="3">
        <f t="shared" si="0"/>
        <v>0</v>
      </c>
    </row>
    <row r="18" spans="1:16" ht="18.75" customHeight="1" x14ac:dyDescent="0.3">
      <c r="A18" s="410" t="s">
        <v>567</v>
      </c>
      <c r="B18" s="707">
        <f>'2. sz.melléklet'!B14</f>
        <v>9998.7939999999999</v>
      </c>
      <c r="C18" s="713"/>
      <c r="D18" s="704"/>
      <c r="E18" s="704"/>
      <c r="F18" s="704"/>
      <c r="G18" s="704"/>
      <c r="H18" s="704"/>
      <c r="I18" s="704"/>
      <c r="J18" s="704">
        <v>9999</v>
      </c>
      <c r="K18" s="704"/>
      <c r="L18" s="704"/>
      <c r="M18" s="704"/>
      <c r="N18" s="714"/>
      <c r="O18" s="3"/>
      <c r="P18" s="3">
        <f>SUM(C18:N18)-B18</f>
        <v>0.20600000000013097</v>
      </c>
    </row>
    <row r="19" spans="1:16" ht="20.100000000000001" customHeight="1" x14ac:dyDescent="0.3">
      <c r="A19" s="82" t="s">
        <v>230</v>
      </c>
      <c r="B19" s="707">
        <f>'2. sz.melléklet'!B13</f>
        <v>153495.65900000001</v>
      </c>
      <c r="C19" s="715">
        <v>12300</v>
      </c>
      <c r="D19" s="705">
        <v>12300</v>
      </c>
      <c r="E19" s="705">
        <v>12300</v>
      </c>
      <c r="F19" s="705">
        <v>12300</v>
      </c>
      <c r="G19" s="705">
        <v>12300</v>
      </c>
      <c r="H19" s="705">
        <v>12300</v>
      </c>
      <c r="I19" s="705">
        <v>18200</v>
      </c>
      <c r="J19" s="705">
        <v>12300</v>
      </c>
      <c r="K19" s="705">
        <v>12300</v>
      </c>
      <c r="L19" s="705">
        <v>12300</v>
      </c>
      <c r="M19" s="705">
        <v>12300</v>
      </c>
      <c r="N19" s="716">
        <v>12296</v>
      </c>
      <c r="O19" s="3"/>
      <c r="P19" s="3">
        <f t="shared" si="0"/>
        <v>0.34099999998579733</v>
      </c>
    </row>
    <row r="20" spans="1:16" ht="20.100000000000001" customHeight="1" thickBot="1" x14ac:dyDescent="0.35">
      <c r="A20" s="83" t="s">
        <v>232</v>
      </c>
      <c r="B20" s="708">
        <f>'2. sz.melléklet'!B20+'2. sz.melléklet'!B21+'2. sz.melléklet'!B23+'2. sz.melléklet'!B22+'2. sz.melléklet'!B24</f>
        <v>122870.039</v>
      </c>
      <c r="C20" s="817"/>
      <c r="D20" s="818"/>
      <c r="E20" s="818"/>
      <c r="F20" s="818"/>
      <c r="G20" s="818"/>
      <c r="H20" s="818"/>
      <c r="I20" s="818"/>
      <c r="J20" s="818"/>
      <c r="K20" s="818"/>
      <c r="L20" s="818"/>
      <c r="M20" s="818"/>
      <c r="N20" s="725">
        <f>B20</f>
        <v>122870.039</v>
      </c>
      <c r="O20" s="3"/>
      <c r="P20" s="3">
        <f t="shared" si="0"/>
        <v>0</v>
      </c>
    </row>
    <row r="21" spans="1:16" ht="20.100000000000001" customHeight="1" thickBot="1" x14ac:dyDescent="0.25">
      <c r="A21" s="397" t="s">
        <v>160</v>
      </c>
      <c r="B21" s="709">
        <f>SUM(B11:B20)</f>
        <v>602747.43599999999</v>
      </c>
      <c r="C21" s="819">
        <f t="shared" ref="C21:H21" si="1">SUM(C11:C20)</f>
        <v>28481</v>
      </c>
      <c r="D21" s="819">
        <f t="shared" si="1"/>
        <v>29878</v>
      </c>
      <c r="E21" s="819">
        <f t="shared" si="1"/>
        <v>66628</v>
      </c>
      <c r="F21" s="819">
        <f t="shared" si="1"/>
        <v>41478</v>
      </c>
      <c r="G21" s="819">
        <f t="shared" si="1"/>
        <v>30156</v>
      </c>
      <c r="H21" s="819">
        <f t="shared" si="1"/>
        <v>31630</v>
      </c>
      <c r="I21" s="819">
        <f>SUM(I11:I20)</f>
        <v>37929</v>
      </c>
      <c r="J21" s="819">
        <f t="shared" ref="J21:N21" si="2">SUM(J11:J20)</f>
        <v>40898</v>
      </c>
      <c r="K21" s="819">
        <f t="shared" si="2"/>
        <v>69579</v>
      </c>
      <c r="L21" s="819">
        <f t="shared" si="2"/>
        <v>31219</v>
      </c>
      <c r="M21" s="819">
        <f t="shared" si="2"/>
        <v>41408</v>
      </c>
      <c r="N21" s="819">
        <f t="shared" si="2"/>
        <v>153464.03899999999</v>
      </c>
      <c r="O21" s="3"/>
      <c r="P21" s="3">
        <f t="shared" si="0"/>
        <v>0.60300000000279397</v>
      </c>
    </row>
    <row r="22" spans="1:16" ht="20.100000000000001" customHeight="1" thickBot="1" x14ac:dyDescent="0.35">
      <c r="A22" s="396" t="s">
        <v>187</v>
      </c>
      <c r="B22" s="710">
        <f>-B19</f>
        <v>-153495.65900000001</v>
      </c>
      <c r="C22" s="717">
        <f>-C19</f>
        <v>-12300</v>
      </c>
      <c r="D22" s="717">
        <f t="shared" ref="D22:N22" si="3">-D19</f>
        <v>-12300</v>
      </c>
      <c r="E22" s="717">
        <f t="shared" si="3"/>
        <v>-12300</v>
      </c>
      <c r="F22" s="717">
        <f t="shared" si="3"/>
        <v>-12300</v>
      </c>
      <c r="G22" s="717">
        <f t="shared" si="3"/>
        <v>-12300</v>
      </c>
      <c r="H22" s="717">
        <f t="shared" si="3"/>
        <v>-12300</v>
      </c>
      <c r="I22" s="717">
        <f t="shared" si="3"/>
        <v>-18200</v>
      </c>
      <c r="J22" s="717">
        <f t="shared" si="3"/>
        <v>-12300</v>
      </c>
      <c r="K22" s="717">
        <f t="shared" si="3"/>
        <v>-12300</v>
      </c>
      <c r="L22" s="717">
        <f t="shared" si="3"/>
        <v>-12300</v>
      </c>
      <c r="M22" s="717">
        <f t="shared" si="3"/>
        <v>-12300</v>
      </c>
      <c r="N22" s="820">
        <f t="shared" si="3"/>
        <v>-12296</v>
      </c>
      <c r="O22" s="3"/>
      <c r="P22" s="3">
        <f t="shared" si="0"/>
        <v>-0.34099999998579733</v>
      </c>
    </row>
    <row r="23" spans="1:16" ht="20.100000000000001" customHeight="1" thickBot="1" x14ac:dyDescent="0.25">
      <c r="A23" s="70" t="s">
        <v>190</v>
      </c>
      <c r="B23" s="710">
        <f>SUM(B21:B22)</f>
        <v>449251.777</v>
      </c>
      <c r="C23" s="399">
        <f>SUM(C21:C22)</f>
        <v>16181</v>
      </c>
      <c r="D23" s="399">
        <f t="shared" ref="D23:N23" si="4">SUM(D21:D22)</f>
        <v>17578</v>
      </c>
      <c r="E23" s="399">
        <f t="shared" si="4"/>
        <v>54328</v>
      </c>
      <c r="F23" s="399">
        <f t="shared" si="4"/>
        <v>29178</v>
      </c>
      <c r="G23" s="399">
        <f t="shared" si="4"/>
        <v>17856</v>
      </c>
      <c r="H23" s="399">
        <f t="shared" si="4"/>
        <v>19330</v>
      </c>
      <c r="I23" s="399">
        <f t="shared" si="4"/>
        <v>19729</v>
      </c>
      <c r="J23" s="399">
        <f t="shared" si="4"/>
        <v>28598</v>
      </c>
      <c r="K23" s="399">
        <f t="shared" si="4"/>
        <v>57279</v>
      </c>
      <c r="L23" s="399">
        <f t="shared" si="4"/>
        <v>18919</v>
      </c>
      <c r="M23" s="399">
        <f t="shared" si="4"/>
        <v>29108</v>
      </c>
      <c r="N23" s="398">
        <f t="shared" si="4"/>
        <v>141168.03899999999</v>
      </c>
      <c r="O23" s="3"/>
      <c r="P23" s="3">
        <f t="shared" si="0"/>
        <v>0.26199999998789281</v>
      </c>
    </row>
    <row r="24" spans="1:16" ht="20.100000000000001" customHeight="1" x14ac:dyDescent="0.2">
      <c r="A24" s="54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3"/>
      <c r="P24" s="3"/>
    </row>
    <row r="25" spans="1:16" ht="20.100000000000001" customHeight="1" x14ac:dyDescent="0.2">
      <c r="A25" s="54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3"/>
      <c r="P25" s="3"/>
    </row>
    <row r="26" spans="1:16" ht="20.100000000000001" customHeight="1" x14ac:dyDescent="0.2">
      <c r="A26" s="54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1087"/>
      <c r="M26" s="1087"/>
      <c r="N26" s="1087"/>
      <c r="O26" s="3"/>
      <c r="P26" s="3"/>
    </row>
    <row r="27" spans="1:16" ht="20.100000000000001" customHeight="1" thickBot="1" x14ac:dyDescent="0.25">
      <c r="A27" s="54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3"/>
      <c r="P27" s="3"/>
    </row>
    <row r="28" spans="1:16" ht="20.100000000000001" customHeight="1" x14ac:dyDescent="0.2">
      <c r="A28" s="1069" t="s">
        <v>2</v>
      </c>
      <c r="B28" s="1071" t="s">
        <v>140</v>
      </c>
      <c r="C28" s="1073" t="s">
        <v>672</v>
      </c>
      <c r="D28" s="1074"/>
      <c r="E28" s="1074"/>
      <c r="F28" s="1074"/>
      <c r="G28" s="1074"/>
      <c r="H28" s="1074"/>
      <c r="I28" s="1074"/>
      <c r="J28" s="1074"/>
      <c r="K28" s="1074"/>
      <c r="L28" s="1074"/>
      <c r="M28" s="1074"/>
      <c r="N28" s="1075"/>
      <c r="O28" s="3"/>
      <c r="P28" s="3"/>
    </row>
    <row r="29" spans="1:16" ht="20.100000000000001" customHeight="1" thickBot="1" x14ac:dyDescent="0.25">
      <c r="A29" s="1070"/>
      <c r="B29" s="1072"/>
      <c r="C29" s="718" t="s">
        <v>141</v>
      </c>
      <c r="D29" s="719" t="s">
        <v>142</v>
      </c>
      <c r="E29" s="719" t="s">
        <v>143</v>
      </c>
      <c r="F29" s="719" t="s">
        <v>144</v>
      </c>
      <c r="G29" s="719" t="s">
        <v>145</v>
      </c>
      <c r="H29" s="719" t="s">
        <v>146</v>
      </c>
      <c r="I29" s="719" t="s">
        <v>147</v>
      </c>
      <c r="J29" s="719" t="s">
        <v>148</v>
      </c>
      <c r="K29" s="719" t="s">
        <v>149</v>
      </c>
      <c r="L29" s="719" t="s">
        <v>150</v>
      </c>
      <c r="M29" s="719" t="s">
        <v>151</v>
      </c>
      <c r="N29" s="720" t="s">
        <v>152</v>
      </c>
      <c r="O29" s="3"/>
      <c r="P29" s="3"/>
    </row>
    <row r="30" spans="1:16" ht="20.100000000000001" customHeight="1" x14ac:dyDescent="0.3">
      <c r="A30" s="406" t="s">
        <v>233</v>
      </c>
      <c r="B30" s="407">
        <f>'2. sz.melléklet'!F8</f>
        <v>162573.87400000001</v>
      </c>
      <c r="C30" s="721">
        <v>13385</v>
      </c>
      <c r="D30" s="722">
        <v>13385</v>
      </c>
      <c r="E30" s="722">
        <v>13385</v>
      </c>
      <c r="F30" s="722">
        <v>13385</v>
      </c>
      <c r="G30" s="722">
        <v>13385</v>
      </c>
      <c r="H30" s="722">
        <v>13385</v>
      </c>
      <c r="I30" s="722">
        <v>13885</v>
      </c>
      <c r="J30" s="722">
        <v>13675</v>
      </c>
      <c r="K30" s="722">
        <v>13675</v>
      </c>
      <c r="L30" s="722">
        <v>13675</v>
      </c>
      <c r="M30" s="722">
        <v>13675</v>
      </c>
      <c r="N30" s="722">
        <v>13679</v>
      </c>
      <c r="O30" s="3"/>
      <c r="P30" s="3">
        <f t="shared" si="0"/>
        <v>0.12599999998928979</v>
      </c>
    </row>
    <row r="31" spans="1:16" ht="20.100000000000001" customHeight="1" x14ac:dyDescent="0.3">
      <c r="A31" s="408" t="s">
        <v>234</v>
      </c>
      <c r="B31" s="400">
        <f>'2. sz.melléklet'!F9</f>
        <v>30193.07</v>
      </c>
      <c r="C31" s="715">
        <v>2475</v>
      </c>
      <c r="D31" s="705">
        <v>2475</v>
      </c>
      <c r="E31" s="705">
        <v>2475</v>
      </c>
      <c r="F31" s="705">
        <v>2475</v>
      </c>
      <c r="G31" s="705">
        <v>2475</v>
      </c>
      <c r="H31" s="705">
        <v>2475</v>
      </c>
      <c r="I31" s="705">
        <v>2971</v>
      </c>
      <c r="J31" s="705">
        <v>2475</v>
      </c>
      <c r="K31" s="705">
        <v>2474</v>
      </c>
      <c r="L31" s="705">
        <v>2472</v>
      </c>
      <c r="M31" s="705">
        <v>2474</v>
      </c>
      <c r="N31" s="716">
        <v>2477</v>
      </c>
      <c r="O31" s="3"/>
      <c r="P31" s="3">
        <f t="shared" si="0"/>
        <v>-6.9999999999708962E-2</v>
      </c>
    </row>
    <row r="32" spans="1:16" ht="20.100000000000001" customHeight="1" x14ac:dyDescent="0.3">
      <c r="A32" s="408" t="s">
        <v>5</v>
      </c>
      <c r="B32" s="400">
        <f>'2. sz.melléklet'!F10</f>
        <v>85116.288</v>
      </c>
      <c r="C32" s="711">
        <v>6689</v>
      </c>
      <c r="D32" s="702">
        <v>6689</v>
      </c>
      <c r="E32" s="702">
        <v>6689</v>
      </c>
      <c r="F32" s="702">
        <v>6689</v>
      </c>
      <c r="G32" s="702">
        <v>6689</v>
      </c>
      <c r="H32" s="702">
        <v>6689</v>
      </c>
      <c r="I32" s="702">
        <v>6689</v>
      </c>
      <c r="J32" s="702">
        <v>6689</v>
      </c>
      <c r="K32" s="702">
        <v>8869</v>
      </c>
      <c r="L32" s="702">
        <v>9357</v>
      </c>
      <c r="M32" s="702">
        <v>6689</v>
      </c>
      <c r="N32" s="712">
        <v>6689</v>
      </c>
      <c r="O32" s="3"/>
      <c r="P32" s="3">
        <f t="shared" si="0"/>
        <v>-0.28800000000046566</v>
      </c>
    </row>
    <row r="33" spans="1:16" ht="20.100000000000001" customHeight="1" x14ac:dyDescent="0.3">
      <c r="A33" s="408" t="s">
        <v>235</v>
      </c>
      <c r="B33" s="400">
        <f>'2. sz.melléklet'!F11</f>
        <v>7982</v>
      </c>
      <c r="C33" s="711">
        <v>830</v>
      </c>
      <c r="D33" s="702">
        <v>830</v>
      </c>
      <c r="E33" s="702">
        <v>815</v>
      </c>
      <c r="F33" s="702">
        <v>800</v>
      </c>
      <c r="G33" s="702">
        <v>630</v>
      </c>
      <c r="H33" s="702">
        <v>630</v>
      </c>
      <c r="I33" s="702">
        <v>630</v>
      </c>
      <c r="J33" s="702">
        <v>630</v>
      </c>
      <c r="K33" s="702">
        <v>630</v>
      </c>
      <c r="L33" s="702">
        <v>630</v>
      </c>
      <c r="M33" s="702">
        <v>500</v>
      </c>
      <c r="N33" s="712">
        <v>427</v>
      </c>
      <c r="O33" s="3"/>
      <c r="P33" s="3">
        <f t="shared" si="0"/>
        <v>0</v>
      </c>
    </row>
    <row r="34" spans="1:16" ht="20.100000000000001" customHeight="1" x14ac:dyDescent="0.3">
      <c r="A34" s="408" t="s">
        <v>236</v>
      </c>
      <c r="B34" s="400">
        <f>'2. sz.melléklet'!F12</f>
        <v>9827.7839999999997</v>
      </c>
      <c r="C34" s="711">
        <v>737</v>
      </c>
      <c r="D34" s="702">
        <v>737</v>
      </c>
      <c r="E34" s="702">
        <v>737</v>
      </c>
      <c r="F34" s="702">
        <v>737</v>
      </c>
      <c r="G34" s="702">
        <v>737</v>
      </c>
      <c r="H34" s="702">
        <v>737</v>
      </c>
      <c r="I34" s="702">
        <v>895</v>
      </c>
      <c r="J34" s="702">
        <v>1000</v>
      </c>
      <c r="K34" s="702">
        <v>1000</v>
      </c>
      <c r="L34" s="702">
        <v>837</v>
      </c>
      <c r="M34" s="702">
        <v>837</v>
      </c>
      <c r="N34" s="712">
        <v>837</v>
      </c>
      <c r="O34" s="3"/>
      <c r="P34" s="3">
        <f t="shared" si="0"/>
        <v>0.21600000000034925</v>
      </c>
    </row>
    <row r="35" spans="1:16" ht="20.100000000000001" customHeight="1" x14ac:dyDescent="0.3">
      <c r="A35" s="408" t="s">
        <v>237</v>
      </c>
      <c r="B35" s="400">
        <f>'2. sz.melléklet'!F13</f>
        <v>3113</v>
      </c>
      <c r="C35" s="711">
        <v>205</v>
      </c>
      <c r="D35" s="702">
        <v>205</v>
      </c>
      <c r="E35" s="702">
        <v>205</v>
      </c>
      <c r="F35" s="702">
        <v>205</v>
      </c>
      <c r="G35" s="702">
        <v>205</v>
      </c>
      <c r="H35" s="702">
        <v>205</v>
      </c>
      <c r="I35" s="702">
        <v>205</v>
      </c>
      <c r="J35" s="702">
        <v>255</v>
      </c>
      <c r="K35" s="702">
        <v>205</v>
      </c>
      <c r="L35" s="702">
        <v>400</v>
      </c>
      <c r="M35" s="702">
        <v>400</v>
      </c>
      <c r="N35" s="712">
        <v>418</v>
      </c>
      <c r="O35" s="3"/>
      <c r="P35" s="3">
        <f t="shared" si="0"/>
        <v>0</v>
      </c>
    </row>
    <row r="36" spans="1:16" ht="20.100000000000001" customHeight="1" x14ac:dyDescent="0.3">
      <c r="A36" s="408" t="s">
        <v>264</v>
      </c>
      <c r="B36" s="400">
        <f>'2. sz.melléklet'!F14</f>
        <v>6037.241</v>
      </c>
      <c r="C36" s="711">
        <v>6037</v>
      </c>
      <c r="D36" s="702"/>
      <c r="E36" s="702"/>
      <c r="F36" s="702"/>
      <c r="G36" s="702"/>
      <c r="H36" s="702"/>
      <c r="I36" s="702"/>
      <c r="J36" s="702"/>
      <c r="K36" s="702"/>
      <c r="L36" s="702"/>
      <c r="M36" s="702"/>
      <c r="N36" s="712"/>
      <c r="O36" s="3"/>
      <c r="P36" s="3">
        <f t="shared" si="0"/>
        <v>-0.24099999999998545</v>
      </c>
    </row>
    <row r="37" spans="1:16" ht="20.100000000000001" customHeight="1" x14ac:dyDescent="0.3">
      <c r="A37" s="408" t="s">
        <v>238</v>
      </c>
      <c r="B37" s="400">
        <f>'2. sz.melléklet'!F15</f>
        <v>153495.65900000001</v>
      </c>
      <c r="C37" s="715">
        <v>12066</v>
      </c>
      <c r="D37" s="705">
        <v>12066</v>
      </c>
      <c r="E37" s="705">
        <v>12066</v>
      </c>
      <c r="F37" s="705">
        <v>12066</v>
      </c>
      <c r="G37" s="705">
        <v>12066</v>
      </c>
      <c r="H37" s="705">
        <v>12063</v>
      </c>
      <c r="I37" s="705">
        <v>13066</v>
      </c>
      <c r="J37" s="705">
        <v>14066</v>
      </c>
      <c r="K37" s="705">
        <v>13066</v>
      </c>
      <c r="L37" s="705">
        <v>13066</v>
      </c>
      <c r="M37" s="705">
        <v>13773</v>
      </c>
      <c r="N37" s="716">
        <v>14066</v>
      </c>
      <c r="O37" s="3"/>
      <c r="P37" s="3">
        <f t="shared" si="0"/>
        <v>0.34099999998579733</v>
      </c>
    </row>
    <row r="38" spans="1:16" ht="20.100000000000001" customHeight="1" x14ac:dyDescent="0.3">
      <c r="A38" s="408" t="s">
        <v>219</v>
      </c>
      <c r="B38" s="400">
        <f>'2. sz.melléklet'!F18</f>
        <v>19930.8</v>
      </c>
      <c r="C38" s="711"/>
      <c r="D38" s="702">
        <v>200</v>
      </c>
      <c r="E38" s="702">
        <v>3158</v>
      </c>
      <c r="F38" s="702">
        <v>3000</v>
      </c>
      <c r="G38" s="702">
        <v>60</v>
      </c>
      <c r="H38" s="702">
        <v>3100</v>
      </c>
      <c r="I38" s="702">
        <v>3246</v>
      </c>
      <c r="J38" s="702">
        <v>1600</v>
      </c>
      <c r="K38" s="702">
        <v>1900</v>
      </c>
      <c r="L38" s="702">
        <v>978</v>
      </c>
      <c r="M38" s="702">
        <v>380</v>
      </c>
      <c r="N38" s="712">
        <v>2309</v>
      </c>
      <c r="O38" s="3"/>
      <c r="P38" s="3">
        <f t="shared" si="0"/>
        <v>0.2000000000007276</v>
      </c>
    </row>
    <row r="39" spans="1:16" ht="20.100000000000001" customHeight="1" x14ac:dyDescent="0.3">
      <c r="A39" s="408" t="s">
        <v>239</v>
      </c>
      <c r="B39" s="400">
        <f>'2. sz.melléklet'!F19</f>
        <v>65163</v>
      </c>
      <c r="C39" s="711"/>
      <c r="D39" s="702">
        <v>4890</v>
      </c>
      <c r="E39" s="702">
        <v>6600</v>
      </c>
      <c r="F39" s="702">
        <v>7500</v>
      </c>
      <c r="G39" s="702">
        <v>4200</v>
      </c>
      <c r="H39" s="702">
        <v>8634</v>
      </c>
      <c r="I39" s="702">
        <v>2293</v>
      </c>
      <c r="J39" s="702">
        <v>1791</v>
      </c>
      <c r="K39" s="702">
        <v>1119</v>
      </c>
      <c r="L39" s="702">
        <v>12353</v>
      </c>
      <c r="M39" s="702">
        <v>15783</v>
      </c>
      <c r="N39" s="712">
        <v>0</v>
      </c>
      <c r="O39" s="3"/>
      <c r="P39" s="3">
        <f t="shared" si="0"/>
        <v>0</v>
      </c>
    </row>
    <row r="40" spans="1:16" ht="20.100000000000001" customHeight="1" x14ac:dyDescent="0.3">
      <c r="A40" s="402" t="s">
        <v>568</v>
      </c>
      <c r="B40" s="403">
        <f>'2. sz.melléklet'!F20</f>
        <v>0</v>
      </c>
      <c r="C40" s="711"/>
      <c r="D40" s="702"/>
      <c r="E40" s="702"/>
      <c r="F40" s="702"/>
      <c r="G40" s="702"/>
      <c r="H40" s="702"/>
      <c r="I40" s="702">
        <v>0</v>
      </c>
      <c r="J40" s="702"/>
      <c r="K40" s="702"/>
      <c r="L40" s="702"/>
      <c r="M40" s="702"/>
      <c r="N40" s="712"/>
      <c r="O40" s="3"/>
      <c r="P40" s="3">
        <f t="shared" si="0"/>
        <v>0</v>
      </c>
    </row>
    <row r="41" spans="1:16" ht="20.100000000000001" customHeight="1" thickBot="1" x14ac:dyDescent="0.35">
      <c r="A41" s="402" t="s">
        <v>240</v>
      </c>
      <c r="B41" s="403">
        <f>'2. sz.melléklet'!F21</f>
        <v>59314.239999999998</v>
      </c>
      <c r="C41" s="723"/>
      <c r="D41" s="724"/>
      <c r="E41" s="724"/>
      <c r="F41" s="724"/>
      <c r="G41" s="724"/>
      <c r="H41" s="724"/>
      <c r="I41" s="724"/>
      <c r="J41" s="724"/>
      <c r="K41" s="724"/>
      <c r="L41" s="724"/>
      <c r="M41" s="724"/>
      <c r="N41" s="725">
        <v>59314</v>
      </c>
      <c r="O41" s="3"/>
      <c r="P41" s="3">
        <f t="shared" si="0"/>
        <v>-0.23999999999796273</v>
      </c>
    </row>
    <row r="42" spans="1:16" ht="20.100000000000001" customHeight="1" thickBot="1" x14ac:dyDescent="0.25">
      <c r="A42" s="404" t="s">
        <v>153</v>
      </c>
      <c r="B42" s="405">
        <f>SUM(B30:B41)</f>
        <v>602746.95600000001</v>
      </c>
      <c r="C42" s="821">
        <f>SUM(C30:C41)</f>
        <v>42424</v>
      </c>
      <c r="D42" s="821">
        <f t="shared" ref="D42:M42" si="5">SUM(D30:D41)</f>
        <v>41477</v>
      </c>
      <c r="E42" s="821">
        <f t="shared" si="5"/>
        <v>46130</v>
      </c>
      <c r="F42" s="821">
        <f t="shared" si="5"/>
        <v>46857</v>
      </c>
      <c r="G42" s="821">
        <f t="shared" si="5"/>
        <v>40447</v>
      </c>
      <c r="H42" s="821">
        <f t="shared" si="5"/>
        <v>47918</v>
      </c>
      <c r="I42" s="821">
        <f t="shared" si="5"/>
        <v>43880</v>
      </c>
      <c r="J42" s="821">
        <f t="shared" si="5"/>
        <v>42181</v>
      </c>
      <c r="K42" s="821">
        <f t="shared" si="5"/>
        <v>42938</v>
      </c>
      <c r="L42" s="821">
        <f t="shared" si="5"/>
        <v>53768</v>
      </c>
      <c r="M42" s="821">
        <f t="shared" si="5"/>
        <v>54511</v>
      </c>
      <c r="N42" s="822">
        <f>SUM(N30:N41)</f>
        <v>100216</v>
      </c>
      <c r="O42" s="3"/>
      <c r="P42" s="3">
        <f t="shared" si="0"/>
        <v>4.3999999994412065E-2</v>
      </c>
    </row>
    <row r="43" spans="1:16" ht="20.100000000000001" customHeight="1" thickBot="1" x14ac:dyDescent="0.35">
      <c r="A43" s="409" t="s">
        <v>187</v>
      </c>
      <c r="B43" s="411">
        <f>'2. sz.melléklet'!F26</f>
        <v>-153495.65900000001</v>
      </c>
      <c r="C43" s="726">
        <f>-C37</f>
        <v>-12066</v>
      </c>
      <c r="D43" s="726">
        <f t="shared" ref="D43:N43" si="6">-D37</f>
        <v>-12066</v>
      </c>
      <c r="E43" s="726">
        <f t="shared" si="6"/>
        <v>-12066</v>
      </c>
      <c r="F43" s="726">
        <f t="shared" si="6"/>
        <v>-12066</v>
      </c>
      <c r="G43" s="726">
        <f t="shared" si="6"/>
        <v>-12066</v>
      </c>
      <c r="H43" s="726">
        <f t="shared" si="6"/>
        <v>-12063</v>
      </c>
      <c r="I43" s="726">
        <f t="shared" si="6"/>
        <v>-13066</v>
      </c>
      <c r="J43" s="726">
        <f t="shared" si="6"/>
        <v>-14066</v>
      </c>
      <c r="K43" s="726">
        <f t="shared" si="6"/>
        <v>-13066</v>
      </c>
      <c r="L43" s="726">
        <f t="shared" si="6"/>
        <v>-13066</v>
      </c>
      <c r="M43" s="726">
        <f t="shared" si="6"/>
        <v>-13773</v>
      </c>
      <c r="N43" s="823">
        <f t="shared" si="6"/>
        <v>-14066</v>
      </c>
      <c r="O43" s="3"/>
      <c r="P43" s="3">
        <f t="shared" si="0"/>
        <v>-0.34099999998579733</v>
      </c>
    </row>
    <row r="44" spans="1:16" ht="20.100000000000001" customHeight="1" thickBot="1" x14ac:dyDescent="0.25">
      <c r="A44" s="397" t="s">
        <v>190</v>
      </c>
      <c r="B44" s="412">
        <f>SUM(B42:B43)</f>
        <v>449251.29700000002</v>
      </c>
      <c r="C44" s="727">
        <f>SUM(C42:C43)</f>
        <v>30358</v>
      </c>
      <c r="D44" s="401">
        <f t="shared" ref="D44:N44" si="7">SUM(D42:D43)</f>
        <v>29411</v>
      </c>
      <c r="E44" s="401">
        <f t="shared" si="7"/>
        <v>34064</v>
      </c>
      <c r="F44" s="401">
        <f t="shared" si="7"/>
        <v>34791</v>
      </c>
      <c r="G44" s="401">
        <f t="shared" si="7"/>
        <v>28381</v>
      </c>
      <c r="H44" s="401">
        <f t="shared" si="7"/>
        <v>35855</v>
      </c>
      <c r="I44" s="401">
        <f t="shared" si="7"/>
        <v>30814</v>
      </c>
      <c r="J44" s="401">
        <f t="shared" si="7"/>
        <v>28115</v>
      </c>
      <c r="K44" s="401">
        <f t="shared" si="7"/>
        <v>29872</v>
      </c>
      <c r="L44" s="401">
        <f t="shared" si="7"/>
        <v>40702</v>
      </c>
      <c r="M44" s="401">
        <f t="shared" si="7"/>
        <v>40738</v>
      </c>
      <c r="N44" s="728">
        <f t="shared" si="7"/>
        <v>86150</v>
      </c>
      <c r="O44" s="3"/>
      <c r="P44" s="3">
        <f>SUM(C44:N44)-B44</f>
        <v>-0.2970000000204891</v>
      </c>
    </row>
    <row r="45" spans="1:16" x14ac:dyDescent="0.2">
      <c r="O45" s="3"/>
    </row>
  </sheetData>
  <mergeCells count="13">
    <mergeCell ref="A1:N1"/>
    <mergeCell ref="A4:N4"/>
    <mergeCell ref="A5:N5"/>
    <mergeCell ref="L26:N26"/>
    <mergeCell ref="A2:N2"/>
    <mergeCell ref="A28:A29"/>
    <mergeCell ref="B28:B29"/>
    <mergeCell ref="C28:N28"/>
    <mergeCell ref="A7:N7"/>
    <mergeCell ref="A9:A10"/>
    <mergeCell ref="B9:B10"/>
    <mergeCell ref="C9:N9"/>
    <mergeCell ref="L8:N8"/>
  </mergeCells>
  <phoneticPr fontId="13" type="noConversion"/>
  <pageMargins left="0.78740157480314965" right="0.78740157480314965" top="0.78740157480314965" bottom="0.39370078740157483" header="0.51181102362204722" footer="0.51181102362204722"/>
  <pageSetup paperSize="9" scale="58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50"/>
  </sheetPr>
  <dimension ref="A2:E18"/>
  <sheetViews>
    <sheetView workbookViewId="0">
      <selection activeCell="H12" sqref="H12"/>
    </sheetView>
  </sheetViews>
  <sheetFormatPr defaultRowHeight="12.75" x14ac:dyDescent="0.2"/>
  <cols>
    <col min="2" max="2" width="33" customWidth="1"/>
    <col min="3" max="3" width="15.5703125" customWidth="1"/>
  </cols>
  <sheetData>
    <row r="2" spans="1:5" ht="15" customHeight="1" x14ac:dyDescent="0.2">
      <c r="A2" s="995" t="s">
        <v>674</v>
      </c>
      <c r="B2" s="995"/>
      <c r="C2" s="995"/>
      <c r="D2" s="995"/>
      <c r="E2" s="12"/>
    </row>
    <row r="3" spans="1:5" ht="14.25" x14ac:dyDescent="0.2">
      <c r="A3" s="959"/>
      <c r="B3" s="960"/>
      <c r="C3" s="960"/>
      <c r="D3" s="960"/>
    </row>
    <row r="4" spans="1:5" ht="15" x14ac:dyDescent="0.2">
      <c r="B4" s="11"/>
      <c r="C4" s="11"/>
      <c r="D4" s="11"/>
    </row>
    <row r="5" spans="1:5" ht="15.75" x14ac:dyDescent="0.25">
      <c r="A5" s="1057" t="s">
        <v>241</v>
      </c>
      <c r="B5" s="1057"/>
      <c r="C5" s="1057"/>
      <c r="D5" s="1057"/>
    </row>
    <row r="6" spans="1:5" ht="15.75" x14ac:dyDescent="0.25">
      <c r="A6" s="1059" t="s">
        <v>665</v>
      </c>
      <c r="B6" s="1059"/>
      <c r="C6" s="1059"/>
      <c r="D6" s="1059"/>
    </row>
    <row r="8" spans="1:5" x14ac:dyDescent="0.2">
      <c r="B8" s="1088" t="s">
        <v>155</v>
      </c>
      <c r="C8" s="1088"/>
    </row>
    <row r="9" spans="1:5" x14ac:dyDescent="0.2">
      <c r="B9" s="1088"/>
      <c r="C9" s="1088"/>
    </row>
    <row r="10" spans="1:5" ht="13.5" thickBot="1" x14ac:dyDescent="0.25">
      <c r="B10" s="42"/>
      <c r="C10" s="42"/>
    </row>
    <row r="11" spans="1:5" ht="13.5" thickBot="1" x14ac:dyDescent="0.25">
      <c r="B11" s="43" t="s">
        <v>156</v>
      </c>
      <c r="C11" s="44" t="s">
        <v>10</v>
      </c>
    </row>
    <row r="12" spans="1:5" x14ac:dyDescent="0.2">
      <c r="B12" s="45" t="s">
        <v>161</v>
      </c>
      <c r="C12" s="46">
        <v>0</v>
      </c>
    </row>
    <row r="13" spans="1:5" x14ac:dyDescent="0.2">
      <c r="B13" s="47" t="s">
        <v>157</v>
      </c>
      <c r="C13" s="142">
        <v>585</v>
      </c>
    </row>
    <row r="14" spans="1:5" x14ac:dyDescent="0.2">
      <c r="B14" s="47" t="s">
        <v>158</v>
      </c>
      <c r="C14" s="48">
        <v>0</v>
      </c>
    </row>
    <row r="15" spans="1:5" x14ac:dyDescent="0.2">
      <c r="B15" s="47" t="s">
        <v>159</v>
      </c>
      <c r="C15" s="48">
        <v>0</v>
      </c>
    </row>
    <row r="16" spans="1:5" x14ac:dyDescent="0.2">
      <c r="B16" s="49" t="s">
        <v>0</v>
      </c>
      <c r="C16" s="50">
        <f>SUM(C12:C15)</f>
        <v>585</v>
      </c>
    </row>
    <row r="17" spans="2:3" ht="13.5" thickBot="1" x14ac:dyDescent="0.25">
      <c r="B17" s="51"/>
      <c r="C17" s="52"/>
    </row>
    <row r="18" spans="2:3" ht="15" x14ac:dyDescent="0.2">
      <c r="B18" s="53"/>
      <c r="C18" s="53"/>
    </row>
  </sheetData>
  <mergeCells count="6">
    <mergeCell ref="A2:D2"/>
    <mergeCell ref="B9:C9"/>
    <mergeCell ref="A5:D5"/>
    <mergeCell ref="A6:D6"/>
    <mergeCell ref="B8:C8"/>
    <mergeCell ref="A3:D3"/>
  </mergeCells>
  <phoneticPr fontId="13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6"/>
  <sheetViews>
    <sheetView topLeftCell="A10" workbookViewId="0">
      <selection activeCell="H73" sqref="H73:H75"/>
    </sheetView>
  </sheetViews>
  <sheetFormatPr defaultRowHeight="12.75" x14ac:dyDescent="0.2"/>
  <cols>
    <col min="1" max="1" width="11.85546875" customWidth="1"/>
    <col min="2" max="2" width="40.42578125" customWidth="1"/>
    <col min="3" max="3" width="15.5703125" bestFit="1" customWidth="1"/>
    <col min="4" max="5" width="11.140625" bestFit="1" customWidth="1"/>
    <col min="6" max="6" width="10.140625" bestFit="1" customWidth="1"/>
    <col min="7" max="7" width="12.7109375" bestFit="1" customWidth="1"/>
    <col min="8" max="8" width="19.42578125" bestFit="1" customWidth="1"/>
    <col min="9" max="9" width="18.85546875" customWidth="1"/>
    <col min="10" max="12" width="8.42578125" customWidth="1"/>
    <col min="13" max="13" width="8.7109375" customWidth="1"/>
    <col min="14" max="1026" width="8.42578125" customWidth="1"/>
  </cols>
  <sheetData>
    <row r="1" spans="1:9" ht="19.5" customHeight="1" x14ac:dyDescent="0.2">
      <c r="H1" s="458" t="s">
        <v>593</v>
      </c>
    </row>
    <row r="2" spans="1:9" ht="15.75" x14ac:dyDescent="0.25">
      <c r="A2" s="874" t="s">
        <v>708</v>
      </c>
      <c r="B2" s="874"/>
      <c r="C2" s="874"/>
      <c r="D2" s="874"/>
      <c r="E2" s="874"/>
      <c r="F2" s="874"/>
      <c r="G2" s="874"/>
      <c r="H2" s="874"/>
    </row>
    <row r="3" spans="1:9" ht="15.75" x14ac:dyDescent="0.25">
      <c r="A3" s="874" t="s">
        <v>241</v>
      </c>
      <c r="B3" s="874"/>
      <c r="C3" s="874"/>
      <c r="D3" s="874"/>
      <c r="E3" s="874"/>
      <c r="F3" s="874"/>
      <c r="G3" s="874"/>
      <c r="H3" s="874"/>
    </row>
    <row r="4" spans="1:9" ht="14.25" customHeight="1" thickBot="1" x14ac:dyDescent="0.25">
      <c r="A4" s="156"/>
      <c r="B4" s="156"/>
      <c r="C4" s="156"/>
      <c r="D4" s="156"/>
      <c r="E4" s="156"/>
      <c r="F4" s="156"/>
      <c r="G4" s="156"/>
      <c r="H4" s="157" t="s">
        <v>372</v>
      </c>
    </row>
    <row r="5" spans="1:9" ht="20.25" customHeight="1" thickBot="1" x14ac:dyDescent="0.25">
      <c r="A5" s="883" t="s">
        <v>2</v>
      </c>
      <c r="B5" s="883"/>
      <c r="C5" s="883"/>
      <c r="D5" s="883"/>
      <c r="E5" s="883"/>
      <c r="F5" s="883"/>
      <c r="G5" s="883"/>
      <c r="H5" s="883"/>
    </row>
    <row r="6" spans="1:9" ht="15.75" customHeight="1" thickBot="1" x14ac:dyDescent="0.25">
      <c r="A6" s="884" t="s">
        <v>374</v>
      </c>
      <c r="B6" s="885" t="s">
        <v>375</v>
      </c>
      <c r="C6" s="886">
        <v>2020</v>
      </c>
      <c r="D6" s="887"/>
      <c r="E6" s="888"/>
      <c r="F6" s="888"/>
      <c r="G6" s="889"/>
      <c r="H6" s="890" t="s">
        <v>705</v>
      </c>
    </row>
    <row r="7" spans="1:9" ht="24.75" customHeight="1" thickBot="1" x14ac:dyDescent="0.25">
      <c r="A7" s="884"/>
      <c r="B7" s="885"/>
      <c r="C7" s="729" t="s">
        <v>376</v>
      </c>
      <c r="D7" s="804" t="s">
        <v>716</v>
      </c>
      <c r="E7" s="729" t="s">
        <v>703</v>
      </c>
      <c r="F7" s="729" t="s">
        <v>573</v>
      </c>
      <c r="G7" s="461" t="s">
        <v>377</v>
      </c>
      <c r="H7" s="890"/>
      <c r="I7" s="510"/>
    </row>
    <row r="8" spans="1:9" ht="20.100000000000001" customHeight="1" x14ac:dyDescent="0.2">
      <c r="A8" s="463" t="s">
        <v>423</v>
      </c>
      <c r="B8" s="464" t="s">
        <v>506</v>
      </c>
      <c r="C8" s="465">
        <v>10587000</v>
      </c>
      <c r="D8" s="468">
        <v>16987000</v>
      </c>
      <c r="E8" s="466">
        <v>12435772</v>
      </c>
      <c r="F8" s="466">
        <v>1286250</v>
      </c>
      <c r="G8" s="467">
        <f>H8/D8*100</f>
        <v>107.57196679813975</v>
      </c>
      <c r="H8" s="468">
        <v>18273250</v>
      </c>
      <c r="I8" s="511"/>
    </row>
    <row r="9" spans="1:9" ht="20.100000000000001" customHeight="1" x14ac:dyDescent="0.2">
      <c r="A9" s="469" t="s">
        <v>492</v>
      </c>
      <c r="B9" s="470" t="s">
        <v>497</v>
      </c>
      <c r="C9" s="471">
        <v>7261000</v>
      </c>
      <c r="D9" s="473">
        <v>5032000</v>
      </c>
      <c r="E9" s="472"/>
      <c r="F9" s="466">
        <v>0</v>
      </c>
      <c r="G9" s="467">
        <f t="shared" ref="G9:G72" si="0">H9/D9*100</f>
        <v>100</v>
      </c>
      <c r="H9" s="473">
        <v>5032000</v>
      </c>
      <c r="I9" s="512"/>
    </row>
    <row r="10" spans="1:9" ht="20.100000000000001" customHeight="1" x14ac:dyDescent="0.2">
      <c r="A10" s="469" t="s">
        <v>507</v>
      </c>
      <c r="B10" s="470" t="s">
        <v>508</v>
      </c>
      <c r="C10" s="471">
        <v>200000</v>
      </c>
      <c r="D10" s="473">
        <v>0</v>
      </c>
      <c r="E10" s="472">
        <v>0</v>
      </c>
      <c r="F10" s="466">
        <v>0</v>
      </c>
      <c r="G10" s="467">
        <v>0</v>
      </c>
      <c r="H10" s="473">
        <v>0</v>
      </c>
      <c r="I10" s="512"/>
    </row>
    <row r="11" spans="1:9" ht="20.100000000000001" customHeight="1" x14ac:dyDescent="0.2">
      <c r="A11" s="469" t="s">
        <v>532</v>
      </c>
      <c r="B11" s="470" t="s">
        <v>533</v>
      </c>
      <c r="C11" s="471">
        <v>930000</v>
      </c>
      <c r="D11" s="473">
        <v>930000</v>
      </c>
      <c r="E11" s="472">
        <v>922770</v>
      </c>
      <c r="F11" s="466">
        <v>0</v>
      </c>
      <c r="G11" s="467">
        <f t="shared" si="0"/>
        <v>100</v>
      </c>
      <c r="H11" s="473">
        <v>930000</v>
      </c>
      <c r="I11" s="512"/>
    </row>
    <row r="12" spans="1:9" ht="20.100000000000001" customHeight="1" x14ac:dyDescent="0.2">
      <c r="A12" s="469" t="s">
        <v>509</v>
      </c>
      <c r="B12" s="470" t="s">
        <v>534</v>
      </c>
      <c r="C12" s="471">
        <v>48000</v>
      </c>
      <c r="D12" s="473">
        <v>300000</v>
      </c>
      <c r="E12" s="472">
        <v>8000</v>
      </c>
      <c r="F12" s="466">
        <v>0</v>
      </c>
      <c r="G12" s="467">
        <f t="shared" si="0"/>
        <v>100</v>
      </c>
      <c r="H12" s="473">
        <v>300000</v>
      </c>
      <c r="I12" s="511"/>
    </row>
    <row r="13" spans="1:9" ht="20.100000000000001" customHeight="1" x14ac:dyDescent="0.2">
      <c r="A13" s="469" t="s">
        <v>426</v>
      </c>
      <c r="B13" s="470" t="s">
        <v>427</v>
      </c>
      <c r="C13" s="471">
        <v>50000</v>
      </c>
      <c r="D13" s="473">
        <v>50000</v>
      </c>
      <c r="E13" s="472">
        <v>0</v>
      </c>
      <c r="F13" s="466">
        <v>0</v>
      </c>
      <c r="G13" s="467">
        <f t="shared" si="0"/>
        <v>100</v>
      </c>
      <c r="H13" s="473">
        <v>50000</v>
      </c>
      <c r="I13" s="511"/>
    </row>
    <row r="14" spans="1:9" ht="20.100000000000001" customHeight="1" x14ac:dyDescent="0.2">
      <c r="A14" s="469" t="s">
        <v>498</v>
      </c>
      <c r="B14" s="470" t="s">
        <v>499</v>
      </c>
      <c r="C14" s="471">
        <v>48000</v>
      </c>
      <c r="D14" s="473">
        <v>48000</v>
      </c>
      <c r="E14" s="472">
        <v>180000</v>
      </c>
      <c r="F14" s="466">
        <v>0</v>
      </c>
      <c r="G14" s="467">
        <f t="shared" si="0"/>
        <v>100</v>
      </c>
      <c r="H14" s="473">
        <v>48000</v>
      </c>
      <c r="I14" s="511"/>
    </row>
    <row r="15" spans="1:9" ht="20.100000000000001" customHeight="1" x14ac:dyDescent="0.2">
      <c r="A15" s="469" t="s">
        <v>535</v>
      </c>
      <c r="B15" s="470" t="s">
        <v>428</v>
      </c>
      <c r="C15" s="471">
        <v>0</v>
      </c>
      <c r="D15" s="473">
        <v>0</v>
      </c>
      <c r="E15" s="472">
        <v>0</v>
      </c>
      <c r="F15" s="466">
        <v>0</v>
      </c>
      <c r="G15" s="467">
        <v>0</v>
      </c>
      <c r="H15" s="473">
        <v>0</v>
      </c>
      <c r="I15" s="513"/>
    </row>
    <row r="16" spans="1:9" ht="20.100000000000001" customHeight="1" x14ac:dyDescent="0.2">
      <c r="A16" s="469" t="s">
        <v>493</v>
      </c>
      <c r="B16" s="470" t="s">
        <v>494</v>
      </c>
      <c r="C16" s="471">
        <v>296000</v>
      </c>
      <c r="D16" s="473">
        <v>281300</v>
      </c>
      <c r="E16" s="472">
        <v>697936</v>
      </c>
      <c r="F16" s="466">
        <v>500000</v>
      </c>
      <c r="G16" s="467">
        <f t="shared" si="0"/>
        <v>277.74617845716318</v>
      </c>
      <c r="H16" s="473">
        <v>781300</v>
      </c>
      <c r="I16" s="512"/>
    </row>
    <row r="17" spans="1:9" ht="20.100000000000001" customHeight="1" x14ac:dyDescent="0.2">
      <c r="A17" s="469" t="s">
        <v>429</v>
      </c>
      <c r="B17" s="470" t="s">
        <v>430</v>
      </c>
      <c r="C17" s="471">
        <v>14962000</v>
      </c>
      <c r="D17" s="473">
        <v>15236000</v>
      </c>
      <c r="E17" s="472">
        <v>8618168</v>
      </c>
      <c r="F17" s="466">
        <v>0</v>
      </c>
      <c r="G17" s="467">
        <f t="shared" si="0"/>
        <v>100</v>
      </c>
      <c r="H17" s="473">
        <v>15236000</v>
      </c>
      <c r="I17" s="511"/>
    </row>
    <row r="18" spans="1:9" ht="27" customHeight="1" x14ac:dyDescent="0.2">
      <c r="A18" s="469" t="s">
        <v>431</v>
      </c>
      <c r="B18" s="470" t="s">
        <v>432</v>
      </c>
      <c r="C18" s="471">
        <v>3212000</v>
      </c>
      <c r="D18" s="473">
        <v>2806000</v>
      </c>
      <c r="E18" s="472">
        <v>1005100</v>
      </c>
      <c r="F18" s="466">
        <v>0</v>
      </c>
      <c r="G18" s="467">
        <f t="shared" si="0"/>
        <v>100</v>
      </c>
      <c r="H18" s="473">
        <v>2806000</v>
      </c>
      <c r="I18" s="511"/>
    </row>
    <row r="19" spans="1:9" ht="20.100000000000001" customHeight="1" thickBot="1" x14ac:dyDescent="0.25">
      <c r="A19" s="474" t="s">
        <v>482</v>
      </c>
      <c r="B19" s="475" t="s">
        <v>483</v>
      </c>
      <c r="C19" s="476">
        <v>450000</v>
      </c>
      <c r="D19" s="478">
        <v>300000</v>
      </c>
      <c r="E19" s="477">
        <v>337062</v>
      </c>
      <c r="F19" s="466">
        <v>0</v>
      </c>
      <c r="G19" s="467">
        <f t="shared" si="0"/>
        <v>100</v>
      </c>
      <c r="H19" s="478">
        <v>300000</v>
      </c>
      <c r="I19" s="511"/>
    </row>
    <row r="20" spans="1:9" ht="24.95" customHeight="1" thickBot="1" x14ac:dyDescent="0.25">
      <c r="A20" s="879" t="s">
        <v>3</v>
      </c>
      <c r="B20" s="879"/>
      <c r="C20" s="514">
        <v>38044000</v>
      </c>
      <c r="D20" s="517">
        <v>41970300</v>
      </c>
      <c r="E20" s="515">
        <f>SUM(E8:E19)</f>
        <v>24204808</v>
      </c>
      <c r="F20" s="515">
        <f>SUM(F8:F19)</f>
        <v>1786250</v>
      </c>
      <c r="G20" s="516">
        <f t="shared" si="0"/>
        <v>104.25598578042093</v>
      </c>
      <c r="H20" s="517">
        <f>SUM(H8:H19)</f>
        <v>43756550</v>
      </c>
      <c r="I20" s="512"/>
    </row>
    <row r="21" spans="1:9" ht="20.100000000000001" customHeight="1" x14ac:dyDescent="0.2">
      <c r="A21" s="463" t="s">
        <v>433</v>
      </c>
      <c r="B21" s="464" t="s">
        <v>434</v>
      </c>
      <c r="C21" s="465">
        <v>6531962</v>
      </c>
      <c r="D21" s="468">
        <v>7013000</v>
      </c>
      <c r="E21" s="466">
        <v>3847438</v>
      </c>
      <c r="F21" s="466">
        <v>496370</v>
      </c>
      <c r="G21" s="467">
        <f t="shared" si="0"/>
        <v>107.07785541137886</v>
      </c>
      <c r="H21" s="468">
        <v>7509370</v>
      </c>
      <c r="I21" s="511"/>
    </row>
    <row r="22" spans="1:9" ht="20.100000000000001" customHeight="1" thickBot="1" x14ac:dyDescent="0.25">
      <c r="A22" s="474" t="s">
        <v>435</v>
      </c>
      <c r="B22" s="475" t="s">
        <v>436</v>
      </c>
      <c r="C22" s="476">
        <v>58000</v>
      </c>
      <c r="D22" s="478">
        <v>205700</v>
      </c>
      <c r="E22" s="477">
        <v>35452</v>
      </c>
      <c r="F22" s="466">
        <v>0</v>
      </c>
      <c r="G22" s="467">
        <f t="shared" si="0"/>
        <v>100</v>
      </c>
      <c r="H22" s="478">
        <v>205700</v>
      </c>
      <c r="I22" s="511"/>
    </row>
    <row r="23" spans="1:9" ht="24.95" customHeight="1" thickBot="1" x14ac:dyDescent="0.25">
      <c r="A23" s="879" t="s">
        <v>539</v>
      </c>
      <c r="B23" s="879"/>
      <c r="C23" s="514">
        <v>6589962</v>
      </c>
      <c r="D23" s="742">
        <v>7218700</v>
      </c>
      <c r="E23" s="515">
        <f>SUM(E21:E22)</f>
        <v>3882890</v>
      </c>
      <c r="F23" s="515">
        <f>SUM(F21:F22)</f>
        <v>496370</v>
      </c>
      <c r="G23" s="516">
        <f t="shared" si="0"/>
        <v>106.87616883926469</v>
      </c>
      <c r="H23" s="742">
        <f>SUM(H21:H22)</f>
        <v>7715070</v>
      </c>
      <c r="I23" s="512"/>
    </row>
    <row r="24" spans="1:9" ht="20.100000000000001" customHeight="1" x14ac:dyDescent="0.2">
      <c r="A24" s="463" t="s">
        <v>437</v>
      </c>
      <c r="B24" s="464" t="s">
        <v>501</v>
      </c>
      <c r="C24" s="465">
        <v>120000</v>
      </c>
      <c r="D24" s="468">
        <v>120000</v>
      </c>
      <c r="E24" s="466">
        <v>66746</v>
      </c>
      <c r="F24" s="466">
        <v>0</v>
      </c>
      <c r="G24" s="467">
        <f t="shared" si="0"/>
        <v>100</v>
      </c>
      <c r="H24" s="468">
        <v>120000</v>
      </c>
      <c r="I24" s="511"/>
    </row>
    <row r="25" spans="1:9" ht="20.100000000000001" hidden="1" customHeight="1" x14ac:dyDescent="0.2">
      <c r="A25" s="469" t="s">
        <v>500</v>
      </c>
      <c r="B25" s="470" t="s">
        <v>594</v>
      </c>
      <c r="C25" s="471"/>
      <c r="D25" s="473"/>
      <c r="E25" s="472"/>
      <c r="F25" s="466">
        <v>0</v>
      </c>
      <c r="G25" s="467" t="e">
        <f t="shared" si="0"/>
        <v>#DIV/0!</v>
      </c>
      <c r="H25" s="473"/>
      <c r="I25" s="512"/>
    </row>
    <row r="26" spans="1:9" ht="20.100000000000001" hidden="1" customHeight="1" x14ac:dyDescent="0.2">
      <c r="A26" s="469" t="s">
        <v>595</v>
      </c>
      <c r="B26" s="470" t="s">
        <v>596</v>
      </c>
      <c r="C26" s="471"/>
      <c r="D26" s="473"/>
      <c r="E26" s="472"/>
      <c r="F26" s="466">
        <v>0</v>
      </c>
      <c r="G26" s="467" t="e">
        <f t="shared" si="0"/>
        <v>#DIV/0!</v>
      </c>
      <c r="H26" s="473"/>
      <c r="I26" s="512"/>
    </row>
    <row r="27" spans="1:9" ht="20.100000000000001" hidden="1" customHeight="1" x14ac:dyDescent="0.2">
      <c r="A27" s="469" t="s">
        <v>597</v>
      </c>
      <c r="B27" s="470" t="s">
        <v>598</v>
      </c>
      <c r="C27" s="471"/>
      <c r="D27" s="473"/>
      <c r="E27" s="472"/>
      <c r="F27" s="466">
        <v>0</v>
      </c>
      <c r="G27" s="467" t="e">
        <f t="shared" si="0"/>
        <v>#DIV/0!</v>
      </c>
      <c r="H27" s="473"/>
      <c r="I27" s="512"/>
    </row>
    <row r="28" spans="1:9" ht="20.100000000000001" customHeight="1" x14ac:dyDescent="0.2">
      <c r="A28" s="469" t="s">
        <v>438</v>
      </c>
      <c r="B28" s="470" t="s">
        <v>439</v>
      </c>
      <c r="C28" s="471">
        <v>8962000</v>
      </c>
      <c r="D28" s="473">
        <v>9533197</v>
      </c>
      <c r="E28" s="472">
        <v>3281590</v>
      </c>
      <c r="F28" s="466">
        <v>957562</v>
      </c>
      <c r="G28" s="467">
        <f t="shared" si="0"/>
        <v>110.04450028673487</v>
      </c>
      <c r="H28" s="473">
        <v>10490759</v>
      </c>
      <c r="I28" s="512"/>
    </row>
    <row r="29" spans="1:9" ht="20.100000000000001" hidden="1" customHeight="1" x14ac:dyDescent="0.2">
      <c r="A29" s="469" t="s">
        <v>599</v>
      </c>
      <c r="B29" s="518" t="s">
        <v>600</v>
      </c>
      <c r="C29" s="519"/>
      <c r="D29" s="473"/>
      <c r="E29" s="472"/>
      <c r="F29" s="466">
        <v>0</v>
      </c>
      <c r="G29" s="467" t="e">
        <f t="shared" si="0"/>
        <v>#DIV/0!</v>
      </c>
      <c r="H29" s="473"/>
      <c r="I29" s="512"/>
    </row>
    <row r="30" spans="1:9" ht="20.100000000000001" hidden="1" customHeight="1" x14ac:dyDescent="0.2">
      <c r="A30" s="469" t="s">
        <v>601</v>
      </c>
      <c r="B30" s="518" t="s">
        <v>602</v>
      </c>
      <c r="C30" s="519"/>
      <c r="D30" s="473"/>
      <c r="E30" s="472"/>
      <c r="F30" s="466">
        <v>0</v>
      </c>
      <c r="G30" s="467" t="e">
        <f t="shared" si="0"/>
        <v>#DIV/0!</v>
      </c>
      <c r="H30" s="473"/>
      <c r="I30" s="512"/>
    </row>
    <row r="31" spans="1:9" ht="20.100000000000001" hidden="1" customHeight="1" x14ac:dyDescent="0.2">
      <c r="A31" s="469" t="s">
        <v>603</v>
      </c>
      <c r="B31" s="518" t="s">
        <v>604</v>
      </c>
      <c r="C31" s="519"/>
      <c r="D31" s="473"/>
      <c r="E31" s="472"/>
      <c r="F31" s="466">
        <v>0</v>
      </c>
      <c r="G31" s="467" t="e">
        <f t="shared" si="0"/>
        <v>#DIV/0!</v>
      </c>
      <c r="H31" s="473"/>
      <c r="I31" s="512"/>
    </row>
    <row r="32" spans="1:9" ht="20.100000000000001" hidden="1" customHeight="1" x14ac:dyDescent="0.2">
      <c r="A32" s="469" t="s">
        <v>605</v>
      </c>
      <c r="B32" s="518" t="s">
        <v>606</v>
      </c>
      <c r="C32" s="519"/>
      <c r="D32" s="473"/>
      <c r="E32" s="472"/>
      <c r="F32" s="466">
        <v>0</v>
      </c>
      <c r="G32" s="467" t="e">
        <f t="shared" si="0"/>
        <v>#DIV/0!</v>
      </c>
      <c r="H32" s="473"/>
      <c r="I32" s="512"/>
    </row>
    <row r="33" spans="1:9" ht="20.100000000000001" hidden="1" customHeight="1" x14ac:dyDescent="0.2">
      <c r="A33" s="469" t="s">
        <v>607</v>
      </c>
      <c r="B33" s="518" t="s">
        <v>608</v>
      </c>
      <c r="C33" s="519"/>
      <c r="D33" s="473"/>
      <c r="E33" s="472"/>
      <c r="F33" s="466">
        <v>0</v>
      </c>
      <c r="G33" s="467" t="e">
        <f t="shared" si="0"/>
        <v>#DIV/0!</v>
      </c>
      <c r="H33" s="473"/>
      <c r="I33" s="512"/>
    </row>
    <row r="34" spans="1:9" ht="19.5" hidden="1" customHeight="1" x14ac:dyDescent="0.2">
      <c r="A34" s="469" t="s">
        <v>609</v>
      </c>
      <c r="B34" s="518" t="s">
        <v>610</v>
      </c>
      <c r="C34" s="519"/>
      <c r="D34" s="473"/>
      <c r="E34" s="472"/>
      <c r="F34" s="466">
        <v>0</v>
      </c>
      <c r="G34" s="467" t="e">
        <f t="shared" si="0"/>
        <v>#DIV/0!</v>
      </c>
      <c r="H34" s="473"/>
      <c r="I34" s="512"/>
    </row>
    <row r="35" spans="1:9" ht="20.100000000000001" customHeight="1" x14ac:dyDescent="0.2">
      <c r="A35" s="469" t="s">
        <v>440</v>
      </c>
      <c r="B35" s="470" t="s">
        <v>536</v>
      </c>
      <c r="C35" s="471">
        <v>1400000</v>
      </c>
      <c r="D35" s="473">
        <v>1400000</v>
      </c>
      <c r="E35" s="472">
        <v>809709</v>
      </c>
      <c r="F35" s="466">
        <v>0</v>
      </c>
      <c r="G35" s="467">
        <f t="shared" si="0"/>
        <v>100</v>
      </c>
      <c r="H35" s="473">
        <v>1400000</v>
      </c>
      <c r="I35" s="512"/>
    </row>
    <row r="36" spans="1:9" ht="20.100000000000001" customHeight="1" x14ac:dyDescent="0.2">
      <c r="A36" s="469" t="s">
        <v>441</v>
      </c>
      <c r="B36" s="470" t="s">
        <v>442</v>
      </c>
      <c r="C36" s="471">
        <v>440000</v>
      </c>
      <c r="D36" s="473">
        <v>440000</v>
      </c>
      <c r="E36" s="472">
        <v>295789</v>
      </c>
      <c r="F36" s="466">
        <v>0</v>
      </c>
      <c r="G36" s="467">
        <f t="shared" si="0"/>
        <v>100</v>
      </c>
      <c r="H36" s="473">
        <v>440000</v>
      </c>
      <c r="I36" s="512"/>
    </row>
    <row r="37" spans="1:9" ht="20.100000000000001" customHeight="1" x14ac:dyDescent="0.2">
      <c r="A37" s="469" t="s">
        <v>445</v>
      </c>
      <c r="B37" s="470" t="s">
        <v>611</v>
      </c>
      <c r="C37" s="471"/>
      <c r="D37" s="473"/>
      <c r="E37" s="472"/>
      <c r="F37" s="466">
        <v>0</v>
      </c>
      <c r="G37" s="467">
        <v>0</v>
      </c>
      <c r="H37" s="473"/>
      <c r="I37" s="512"/>
    </row>
    <row r="38" spans="1:9" ht="20.100000000000001" customHeight="1" x14ac:dyDescent="0.2">
      <c r="A38" s="469" t="s">
        <v>443</v>
      </c>
      <c r="B38" s="518" t="s">
        <v>612</v>
      </c>
      <c r="C38" s="519">
        <v>6366000</v>
      </c>
      <c r="D38" s="473">
        <v>8446000</v>
      </c>
      <c r="E38" s="472">
        <v>2854689</v>
      </c>
      <c r="F38" s="466">
        <v>-514750</v>
      </c>
      <c r="G38" s="467">
        <f t="shared" si="0"/>
        <v>93.90539900544637</v>
      </c>
      <c r="H38" s="473">
        <v>7931250</v>
      </c>
      <c r="I38" s="512"/>
    </row>
    <row r="39" spans="1:9" ht="20.100000000000001" customHeight="1" x14ac:dyDescent="0.2">
      <c r="A39" s="469" t="s">
        <v>444</v>
      </c>
      <c r="B39" s="518" t="s">
        <v>613</v>
      </c>
      <c r="C39" s="519">
        <v>2650000</v>
      </c>
      <c r="D39" s="473">
        <v>3950000</v>
      </c>
      <c r="E39" s="472">
        <v>2052758</v>
      </c>
      <c r="F39" s="466">
        <v>0</v>
      </c>
      <c r="G39" s="467">
        <f t="shared" si="0"/>
        <v>100</v>
      </c>
      <c r="H39" s="473">
        <v>3950000</v>
      </c>
      <c r="I39" s="512"/>
    </row>
    <row r="40" spans="1:9" ht="20.100000000000001" customHeight="1" x14ac:dyDescent="0.2">
      <c r="A40" s="469" t="s">
        <v>481</v>
      </c>
      <c r="B40" s="518" t="s">
        <v>614</v>
      </c>
      <c r="C40" s="519">
        <v>400000</v>
      </c>
      <c r="D40" s="473">
        <v>400000</v>
      </c>
      <c r="E40" s="472">
        <v>187873</v>
      </c>
      <c r="F40" s="466">
        <v>0</v>
      </c>
      <c r="G40" s="467">
        <f t="shared" si="0"/>
        <v>100</v>
      </c>
      <c r="H40" s="473">
        <v>400000</v>
      </c>
      <c r="I40" s="512"/>
    </row>
    <row r="41" spans="1:9" ht="20.100000000000001" customHeight="1" x14ac:dyDescent="0.2">
      <c r="A41" s="469" t="s">
        <v>484</v>
      </c>
      <c r="B41" s="470" t="s">
        <v>485</v>
      </c>
      <c r="C41" s="471">
        <v>13200000</v>
      </c>
      <c r="D41" s="473">
        <v>11100000</v>
      </c>
      <c r="E41" s="472">
        <v>4498642</v>
      </c>
      <c r="F41" s="466">
        <v>-1850400</v>
      </c>
      <c r="G41" s="467">
        <f t="shared" si="0"/>
        <v>83.329729729729735</v>
      </c>
      <c r="H41" s="473">
        <v>9249600</v>
      </c>
      <c r="I41" s="512"/>
    </row>
    <row r="42" spans="1:9" ht="20.100000000000001" customHeight="1" x14ac:dyDescent="0.2">
      <c r="A42" s="469" t="s">
        <v>446</v>
      </c>
      <c r="B42" s="470" t="s">
        <v>447</v>
      </c>
      <c r="C42" s="471">
        <v>150000</v>
      </c>
      <c r="D42" s="473">
        <v>150000</v>
      </c>
      <c r="E42" s="472">
        <v>87200</v>
      </c>
      <c r="F42" s="466">
        <v>0</v>
      </c>
      <c r="G42" s="467">
        <f t="shared" si="0"/>
        <v>100</v>
      </c>
      <c r="H42" s="473">
        <v>150000</v>
      </c>
      <c r="I42" s="512"/>
    </row>
    <row r="43" spans="1:9" ht="20.100000000000001" customHeight="1" x14ac:dyDescent="0.2">
      <c r="A43" s="469" t="s">
        <v>448</v>
      </c>
      <c r="B43" s="470" t="s">
        <v>449</v>
      </c>
      <c r="C43" s="471">
        <v>2420000</v>
      </c>
      <c r="D43" s="473">
        <v>2270000</v>
      </c>
      <c r="E43" s="472">
        <v>1017210</v>
      </c>
      <c r="F43" s="466">
        <v>281000</v>
      </c>
      <c r="G43" s="467">
        <f t="shared" si="0"/>
        <v>112.37885462555066</v>
      </c>
      <c r="H43" s="473">
        <v>2551000</v>
      </c>
      <c r="I43" s="512"/>
    </row>
    <row r="44" spans="1:9" ht="20.100000000000001" customHeight="1" x14ac:dyDescent="0.2">
      <c r="A44" s="469" t="s">
        <v>615</v>
      </c>
      <c r="B44" s="470" t="s">
        <v>616</v>
      </c>
      <c r="C44" s="471">
        <v>520000</v>
      </c>
      <c r="D44" s="473">
        <v>520000</v>
      </c>
      <c r="E44" s="472">
        <v>499692</v>
      </c>
      <c r="F44" s="466">
        <v>600000</v>
      </c>
      <c r="G44" s="467">
        <f t="shared" si="0"/>
        <v>215.38461538461539</v>
      </c>
      <c r="H44" s="473">
        <v>1120000</v>
      </c>
      <c r="I44" s="512"/>
    </row>
    <row r="45" spans="1:9" ht="20.100000000000001" customHeight="1" x14ac:dyDescent="0.2">
      <c r="A45" s="469" t="s">
        <v>450</v>
      </c>
      <c r="B45" s="470" t="s">
        <v>451</v>
      </c>
      <c r="C45" s="471">
        <v>2773000</v>
      </c>
      <c r="D45" s="473">
        <v>2773000</v>
      </c>
      <c r="E45" s="472">
        <v>1080400</v>
      </c>
      <c r="F45" s="466">
        <v>0</v>
      </c>
      <c r="G45" s="467">
        <f t="shared" si="0"/>
        <v>100</v>
      </c>
      <c r="H45" s="473">
        <v>2773000</v>
      </c>
      <c r="I45" s="512"/>
    </row>
    <row r="46" spans="1:9" ht="20.100000000000001" customHeight="1" x14ac:dyDescent="0.2">
      <c r="A46" s="469" t="s">
        <v>452</v>
      </c>
      <c r="B46" s="470" t="s">
        <v>453</v>
      </c>
      <c r="C46" s="471">
        <v>10021000</v>
      </c>
      <c r="D46" s="473">
        <v>9521000</v>
      </c>
      <c r="E46" s="472">
        <v>6999642</v>
      </c>
      <c r="F46" s="466">
        <v>1338009</v>
      </c>
      <c r="G46" s="467">
        <f t="shared" si="0"/>
        <v>114.05324020586075</v>
      </c>
      <c r="H46" s="473">
        <v>10859009</v>
      </c>
      <c r="I46" s="512"/>
    </row>
    <row r="47" spans="1:9" ht="20.100000000000001" customHeight="1" x14ac:dyDescent="0.2">
      <c r="A47" s="469" t="s">
        <v>502</v>
      </c>
      <c r="B47" s="470" t="s">
        <v>503</v>
      </c>
      <c r="C47" s="471">
        <v>210000</v>
      </c>
      <c r="D47" s="473">
        <v>210000</v>
      </c>
      <c r="E47" s="472">
        <v>0</v>
      </c>
      <c r="F47" s="466">
        <v>0</v>
      </c>
      <c r="G47" s="467">
        <f t="shared" si="0"/>
        <v>100</v>
      </c>
      <c r="H47" s="473">
        <v>210000</v>
      </c>
      <c r="I47" s="512"/>
    </row>
    <row r="48" spans="1:9" ht="19.5" customHeight="1" x14ac:dyDescent="0.2">
      <c r="A48" s="469" t="s">
        <v>454</v>
      </c>
      <c r="B48" s="470" t="s">
        <v>617</v>
      </c>
      <c r="C48" s="471">
        <v>13451000</v>
      </c>
      <c r="D48" s="473">
        <v>14143599</v>
      </c>
      <c r="E48" s="472">
        <v>4956354</v>
      </c>
      <c r="F48" s="466">
        <v>-860340</v>
      </c>
      <c r="G48" s="467">
        <f t="shared" si="0"/>
        <v>93.91710695417764</v>
      </c>
      <c r="H48" s="473">
        <v>13283259</v>
      </c>
      <c r="I48" s="512"/>
    </row>
    <row r="49" spans="1:13" ht="20.100000000000001" customHeight="1" x14ac:dyDescent="0.2">
      <c r="A49" s="469" t="s">
        <v>456</v>
      </c>
      <c r="B49" s="470" t="s">
        <v>457</v>
      </c>
      <c r="C49" s="471">
        <v>2500000</v>
      </c>
      <c r="D49" s="473">
        <v>500000</v>
      </c>
      <c r="E49" s="472">
        <v>0</v>
      </c>
      <c r="F49" s="466">
        <v>0</v>
      </c>
      <c r="G49" s="467">
        <f t="shared" si="0"/>
        <v>100</v>
      </c>
      <c r="H49" s="473">
        <v>500000</v>
      </c>
      <c r="I49" s="512"/>
    </row>
    <row r="50" spans="1:13" ht="20.100000000000001" customHeight="1" x14ac:dyDescent="0.2">
      <c r="A50" s="469" t="s">
        <v>458</v>
      </c>
      <c r="B50" s="470" t="s">
        <v>459</v>
      </c>
      <c r="C50" s="471">
        <v>78000</v>
      </c>
      <c r="D50" s="473">
        <v>78000</v>
      </c>
      <c r="E50" s="472">
        <v>0</v>
      </c>
      <c r="F50" s="466">
        <v>0</v>
      </c>
      <c r="G50" s="467">
        <f t="shared" si="0"/>
        <v>100</v>
      </c>
      <c r="H50" s="473">
        <v>78000</v>
      </c>
      <c r="I50" s="512"/>
    </row>
    <row r="51" spans="1:13" ht="20.100000000000001" customHeight="1" x14ac:dyDescent="0.2">
      <c r="A51" s="469" t="s">
        <v>460</v>
      </c>
      <c r="B51" s="470" t="s">
        <v>461</v>
      </c>
      <c r="C51" s="471">
        <v>600000</v>
      </c>
      <c r="D51" s="473">
        <v>600000</v>
      </c>
      <c r="E51" s="472">
        <v>193072</v>
      </c>
      <c r="F51" s="466">
        <v>0</v>
      </c>
      <c r="G51" s="467">
        <f t="shared" si="0"/>
        <v>100</v>
      </c>
      <c r="H51" s="473">
        <v>600000</v>
      </c>
      <c r="I51" s="512"/>
    </row>
    <row r="52" spans="1:13" ht="20.100000000000001" customHeight="1" thickBot="1" x14ac:dyDescent="0.25">
      <c r="A52" s="474" t="s">
        <v>462</v>
      </c>
      <c r="B52" s="475" t="s">
        <v>463</v>
      </c>
      <c r="C52" s="476">
        <v>5000</v>
      </c>
      <c r="D52" s="478">
        <v>5000</v>
      </c>
      <c r="E52" s="477">
        <v>0</v>
      </c>
      <c r="F52" s="466">
        <v>0</v>
      </c>
      <c r="G52" s="467">
        <f t="shared" si="0"/>
        <v>100</v>
      </c>
      <c r="H52" s="478">
        <v>5000</v>
      </c>
      <c r="I52" s="512"/>
    </row>
    <row r="53" spans="1:13" ht="24.95" customHeight="1" thickBot="1" x14ac:dyDescent="0.25">
      <c r="A53" s="879" t="s">
        <v>5</v>
      </c>
      <c r="B53" s="879"/>
      <c r="C53" s="520">
        <v>66266000</v>
      </c>
      <c r="D53" s="517">
        <v>66159796</v>
      </c>
      <c r="E53" s="517">
        <f>SUM(E24:E52)</f>
        <v>28881366</v>
      </c>
      <c r="F53" s="517">
        <f>SUM(F24:F52)</f>
        <v>-48919</v>
      </c>
      <c r="G53" s="521">
        <f t="shared" si="0"/>
        <v>99.926059324608559</v>
      </c>
      <c r="H53" s="517">
        <f>SUM(H24:H52)</f>
        <v>66110877</v>
      </c>
      <c r="I53" s="512"/>
    </row>
    <row r="54" spans="1:13" ht="21.75" customHeight="1" x14ac:dyDescent="0.2">
      <c r="A54" s="522" t="s">
        <v>512</v>
      </c>
      <c r="B54" s="523" t="s">
        <v>618</v>
      </c>
      <c r="C54" s="524">
        <v>0</v>
      </c>
      <c r="D54" s="527">
        <v>0</v>
      </c>
      <c r="E54" s="525"/>
      <c r="F54" s="526">
        <v>0</v>
      </c>
      <c r="G54" s="467">
        <v>0</v>
      </c>
      <c r="H54" s="527">
        <v>0</v>
      </c>
      <c r="I54" s="512"/>
    </row>
    <row r="55" spans="1:13" ht="20.100000000000001" customHeight="1" x14ac:dyDescent="0.2">
      <c r="A55" s="463" t="s">
        <v>619</v>
      </c>
      <c r="B55" s="464" t="s">
        <v>620</v>
      </c>
      <c r="C55" s="465"/>
      <c r="D55" s="468"/>
      <c r="E55" s="466"/>
      <c r="F55" s="528">
        <v>0</v>
      </c>
      <c r="G55" s="467">
        <v>0</v>
      </c>
      <c r="H55" s="468"/>
      <c r="I55" s="529"/>
    </row>
    <row r="56" spans="1:13" ht="20.100000000000001" customHeight="1" x14ac:dyDescent="0.2">
      <c r="A56" s="469" t="s">
        <v>621</v>
      </c>
      <c r="B56" s="470" t="s">
        <v>622</v>
      </c>
      <c r="C56" s="471"/>
      <c r="D56" s="473"/>
      <c r="E56" s="472">
        <v>154190</v>
      </c>
      <c r="F56" s="528">
        <v>0</v>
      </c>
      <c r="G56" s="467">
        <v>0</v>
      </c>
      <c r="H56" s="473"/>
      <c r="I56" s="529"/>
    </row>
    <row r="57" spans="1:13" ht="20.100000000000001" customHeight="1" x14ac:dyDescent="0.2">
      <c r="A57" s="469" t="s">
        <v>623</v>
      </c>
      <c r="B57" s="470" t="s">
        <v>624</v>
      </c>
      <c r="C57" s="471">
        <v>5500000</v>
      </c>
      <c r="D57" s="473">
        <v>3525000</v>
      </c>
      <c r="E57" s="472">
        <v>1397325</v>
      </c>
      <c r="F57" s="528">
        <v>0</v>
      </c>
      <c r="G57" s="467">
        <f t="shared" si="0"/>
        <v>100</v>
      </c>
      <c r="H57" s="473">
        <v>3525000</v>
      </c>
      <c r="I57" s="529"/>
    </row>
    <row r="58" spans="1:13" ht="20.100000000000001" customHeight="1" x14ac:dyDescent="0.2">
      <c r="A58" s="469" t="s">
        <v>625</v>
      </c>
      <c r="B58" s="470" t="s">
        <v>626</v>
      </c>
      <c r="C58" s="471">
        <v>3957000</v>
      </c>
      <c r="D58" s="473">
        <v>3957000</v>
      </c>
      <c r="E58" s="472">
        <v>2717661</v>
      </c>
      <c r="F58" s="528">
        <v>0</v>
      </c>
      <c r="G58" s="467">
        <f t="shared" si="0"/>
        <v>100</v>
      </c>
      <c r="H58" s="473">
        <v>3957000</v>
      </c>
      <c r="I58" s="529"/>
    </row>
    <row r="59" spans="1:13" ht="20.100000000000001" customHeight="1" x14ac:dyDescent="0.2">
      <c r="A59" s="469" t="s">
        <v>627</v>
      </c>
      <c r="B59" s="470" t="s">
        <v>628</v>
      </c>
      <c r="C59" s="471"/>
      <c r="D59" s="473"/>
      <c r="E59" s="472"/>
      <c r="F59" s="528">
        <v>0</v>
      </c>
      <c r="G59" s="467">
        <v>0</v>
      </c>
      <c r="H59" s="473"/>
      <c r="I59" s="529"/>
    </row>
    <row r="60" spans="1:13" ht="18.75" customHeight="1" thickBot="1" x14ac:dyDescent="0.25">
      <c r="A60" s="474" t="s">
        <v>629</v>
      </c>
      <c r="B60" s="475" t="s">
        <v>630</v>
      </c>
      <c r="C60" s="476">
        <v>500000</v>
      </c>
      <c r="D60" s="478">
        <v>500000</v>
      </c>
      <c r="E60" s="477"/>
      <c r="F60" s="489">
        <v>0</v>
      </c>
      <c r="G60" s="467">
        <f t="shared" si="0"/>
        <v>100</v>
      </c>
      <c r="H60" s="478">
        <v>500000</v>
      </c>
      <c r="I60" s="529"/>
    </row>
    <row r="61" spans="1:13" ht="25.5" customHeight="1" thickBot="1" x14ac:dyDescent="0.25">
      <c r="A61" s="879" t="s">
        <v>631</v>
      </c>
      <c r="B61" s="879"/>
      <c r="C61" s="520">
        <v>9957000</v>
      </c>
      <c r="D61" s="742">
        <v>7982000</v>
      </c>
      <c r="E61" s="517">
        <f>SUM(E55:E58)</f>
        <v>4269176</v>
      </c>
      <c r="F61" s="517">
        <f>SUM(F55:F58)</f>
        <v>0</v>
      </c>
      <c r="G61" s="521">
        <f t="shared" si="0"/>
        <v>100</v>
      </c>
      <c r="H61" s="742">
        <f>SUM(H54:H60)</f>
        <v>7982000</v>
      </c>
      <c r="I61" s="529"/>
    </row>
    <row r="62" spans="1:13" ht="24.95" customHeight="1" x14ac:dyDescent="0.2">
      <c r="A62" s="463" t="s">
        <v>464</v>
      </c>
      <c r="B62" s="464" t="s">
        <v>465</v>
      </c>
      <c r="C62" s="465">
        <v>0</v>
      </c>
      <c r="D62" s="468">
        <v>95000</v>
      </c>
      <c r="E62" s="466">
        <v>95000</v>
      </c>
      <c r="F62" s="466">
        <v>0</v>
      </c>
      <c r="G62" s="857">
        <f t="shared" si="0"/>
        <v>100</v>
      </c>
      <c r="H62" s="863">
        <v>95000</v>
      </c>
      <c r="I62" s="529"/>
    </row>
    <row r="63" spans="1:13" ht="24.95" customHeight="1" x14ac:dyDescent="0.2">
      <c r="A63" s="469" t="s">
        <v>466</v>
      </c>
      <c r="B63" s="470" t="s">
        <v>467</v>
      </c>
      <c r="C63" s="471"/>
      <c r="D63" s="473"/>
      <c r="E63" s="472"/>
      <c r="F63" s="466">
        <v>0</v>
      </c>
      <c r="G63" s="857">
        <v>0</v>
      </c>
      <c r="H63" s="473"/>
      <c r="I63" s="529"/>
      <c r="M63" s="3"/>
    </row>
    <row r="64" spans="1:13" ht="24.95" customHeight="1" x14ac:dyDescent="0.2">
      <c r="A64" s="469" t="s">
        <v>511</v>
      </c>
      <c r="B64" s="470" t="s">
        <v>632</v>
      </c>
      <c r="C64" s="471">
        <v>8850000</v>
      </c>
      <c r="D64" s="473">
        <v>9732784</v>
      </c>
      <c r="E64" s="472">
        <v>6071963</v>
      </c>
      <c r="F64" s="466">
        <v>0</v>
      </c>
      <c r="G64" s="857">
        <f t="shared" si="0"/>
        <v>100</v>
      </c>
      <c r="H64" s="473">
        <v>9732784</v>
      </c>
      <c r="I64" s="530"/>
    </row>
    <row r="65" spans="1:11" ht="24.95" customHeight="1" x14ac:dyDescent="0.2">
      <c r="A65" s="469" t="s">
        <v>633</v>
      </c>
      <c r="B65" s="470" t="s">
        <v>634</v>
      </c>
      <c r="C65" s="471"/>
      <c r="D65" s="473">
        <v>200000</v>
      </c>
      <c r="E65" s="472">
        <v>165100</v>
      </c>
      <c r="F65" s="466">
        <v>0</v>
      </c>
      <c r="G65" s="857">
        <f t="shared" si="0"/>
        <v>100</v>
      </c>
      <c r="H65" s="473">
        <v>200000</v>
      </c>
      <c r="I65" s="530"/>
    </row>
    <row r="66" spans="1:11" ht="24.95" customHeight="1" thickBot="1" x14ac:dyDescent="0.25">
      <c r="A66" s="474" t="s">
        <v>468</v>
      </c>
      <c r="B66" s="475" t="s">
        <v>635</v>
      </c>
      <c r="C66" s="476">
        <v>7257000</v>
      </c>
      <c r="D66" s="478">
        <v>2863000</v>
      </c>
      <c r="E66" s="477">
        <v>1326805</v>
      </c>
      <c r="F66" s="466">
        <v>50000</v>
      </c>
      <c r="G66" s="857">
        <f t="shared" si="0"/>
        <v>101.74641983932938</v>
      </c>
      <c r="H66" s="478">
        <v>2913000</v>
      </c>
      <c r="I66" s="530"/>
    </row>
    <row r="67" spans="1:11" ht="24.95" customHeight="1" thickBot="1" x14ac:dyDescent="0.25">
      <c r="A67" s="880" t="s">
        <v>636</v>
      </c>
      <c r="B67" s="880"/>
      <c r="C67" s="531">
        <v>16107000</v>
      </c>
      <c r="D67" s="743">
        <v>12890784</v>
      </c>
      <c r="E67" s="532">
        <f>SUM(E62:E66)</f>
        <v>7658868</v>
      </c>
      <c r="F67" s="532">
        <f>SUM(F62:F66)</f>
        <v>50000</v>
      </c>
      <c r="G67" s="858">
        <f t="shared" si="0"/>
        <v>100.38787400362925</v>
      </c>
      <c r="H67" s="864">
        <f>SUM(H62:H66)</f>
        <v>12940784</v>
      </c>
      <c r="I67" s="529"/>
    </row>
    <row r="68" spans="1:11" ht="20.100000000000001" customHeight="1" x14ac:dyDescent="0.2">
      <c r="A68" s="463" t="s">
        <v>471</v>
      </c>
      <c r="B68" s="464" t="s">
        <v>472</v>
      </c>
      <c r="C68" s="465">
        <v>3930000</v>
      </c>
      <c r="D68" s="468">
        <v>3930000</v>
      </c>
      <c r="E68" s="466">
        <v>1260000</v>
      </c>
      <c r="F68" s="533">
        <v>0</v>
      </c>
      <c r="G68" s="857">
        <f t="shared" si="0"/>
        <v>100</v>
      </c>
      <c r="H68" s="468">
        <v>3930000</v>
      </c>
      <c r="I68" s="529"/>
    </row>
    <row r="69" spans="1:11" ht="20.100000000000001" customHeight="1" x14ac:dyDescent="0.2">
      <c r="A69" s="469" t="s">
        <v>637</v>
      </c>
      <c r="B69" s="470" t="s">
        <v>638</v>
      </c>
      <c r="C69" s="471">
        <v>10000000</v>
      </c>
      <c r="D69" s="473">
        <v>9000000</v>
      </c>
      <c r="E69" s="472">
        <v>6000000</v>
      </c>
      <c r="F69" s="533">
        <v>0</v>
      </c>
      <c r="G69" s="857">
        <f t="shared" si="0"/>
        <v>100</v>
      </c>
      <c r="H69" s="473">
        <v>9000000</v>
      </c>
      <c r="I69" s="529"/>
    </row>
    <row r="70" spans="1:11" ht="20.100000000000001" customHeight="1" x14ac:dyDescent="0.2">
      <c r="A70" s="469" t="s">
        <v>473</v>
      </c>
      <c r="B70" s="470" t="s">
        <v>474</v>
      </c>
      <c r="C70" s="471">
        <v>200000</v>
      </c>
      <c r="D70" s="473">
        <v>200000</v>
      </c>
      <c r="E70" s="472">
        <v>0</v>
      </c>
      <c r="F70" s="533">
        <v>0</v>
      </c>
      <c r="G70" s="857">
        <f t="shared" si="0"/>
        <v>100</v>
      </c>
      <c r="H70" s="473">
        <v>200000</v>
      </c>
      <c r="I70" s="530"/>
    </row>
    <row r="71" spans="1:11" ht="20.100000000000001" customHeight="1" x14ac:dyDescent="0.2">
      <c r="A71" s="469" t="s">
        <v>475</v>
      </c>
      <c r="B71" s="470" t="s">
        <v>476</v>
      </c>
      <c r="C71" s="471">
        <v>1953000</v>
      </c>
      <c r="D71" s="473">
        <v>1998000</v>
      </c>
      <c r="E71" s="472">
        <v>122102</v>
      </c>
      <c r="F71" s="533">
        <v>0</v>
      </c>
      <c r="G71" s="857">
        <f t="shared" si="0"/>
        <v>100</v>
      </c>
      <c r="H71" s="473">
        <v>1998000</v>
      </c>
      <c r="I71" s="530"/>
      <c r="K71" s="153"/>
    </row>
    <row r="72" spans="1:11" ht="20.100000000000001" customHeight="1" x14ac:dyDescent="0.2">
      <c r="A72" s="469" t="s">
        <v>477</v>
      </c>
      <c r="B72" s="470" t="s">
        <v>639</v>
      </c>
      <c r="C72" s="471">
        <v>1644000</v>
      </c>
      <c r="D72" s="473">
        <v>1656000</v>
      </c>
      <c r="E72" s="472">
        <v>373168</v>
      </c>
      <c r="F72" s="533">
        <v>0</v>
      </c>
      <c r="G72" s="857">
        <f t="shared" si="0"/>
        <v>100</v>
      </c>
      <c r="H72" s="473">
        <v>1656000</v>
      </c>
      <c r="I72" s="530"/>
    </row>
    <row r="73" spans="1:11" ht="20.100000000000001" customHeight="1" x14ac:dyDescent="0.2">
      <c r="A73" s="469" t="s">
        <v>478</v>
      </c>
      <c r="B73" s="470" t="s">
        <v>479</v>
      </c>
      <c r="C73" s="471">
        <v>33717000</v>
      </c>
      <c r="D73" s="473">
        <v>35563000</v>
      </c>
      <c r="E73" s="472">
        <v>30149915</v>
      </c>
      <c r="F73" s="533">
        <v>15708000</v>
      </c>
      <c r="G73" s="857">
        <f t="shared" ref="G73:G81" si="1">H73/D73*100</f>
        <v>144.16950201051654</v>
      </c>
      <c r="H73" s="473">
        <v>51271000</v>
      </c>
      <c r="I73" s="530"/>
    </row>
    <row r="74" spans="1:11" ht="20.100000000000001" customHeight="1" x14ac:dyDescent="0.2">
      <c r="A74" s="469" t="s">
        <v>495</v>
      </c>
      <c r="B74" s="470" t="s">
        <v>496</v>
      </c>
      <c r="C74" s="471">
        <v>3000000</v>
      </c>
      <c r="D74" s="473">
        <v>2959890</v>
      </c>
      <c r="E74" s="472">
        <v>2959890</v>
      </c>
      <c r="F74" s="533">
        <v>0</v>
      </c>
      <c r="G74" s="857">
        <f t="shared" si="1"/>
        <v>100</v>
      </c>
      <c r="H74" s="473">
        <v>2959890</v>
      </c>
      <c r="I74" s="530"/>
    </row>
    <row r="75" spans="1:11" ht="20.100000000000001" customHeight="1" thickBot="1" x14ac:dyDescent="0.25">
      <c r="A75" s="474" t="s">
        <v>480</v>
      </c>
      <c r="B75" s="475" t="s">
        <v>566</v>
      </c>
      <c r="C75" s="476">
        <v>9847000</v>
      </c>
      <c r="D75" s="478">
        <v>10334590</v>
      </c>
      <c r="E75" s="477">
        <v>5070556</v>
      </c>
      <c r="F75" s="533">
        <v>598000</v>
      </c>
      <c r="G75" s="857">
        <f t="shared" si="1"/>
        <v>105.7863930741326</v>
      </c>
      <c r="H75" s="478">
        <v>10932590</v>
      </c>
      <c r="I75" s="530"/>
    </row>
    <row r="76" spans="1:11" ht="24.95" customHeight="1" thickBot="1" x14ac:dyDescent="0.25">
      <c r="A76" s="879" t="s">
        <v>640</v>
      </c>
      <c r="B76" s="879"/>
      <c r="C76" s="520">
        <v>64291000</v>
      </c>
      <c r="D76" s="742">
        <v>65641480</v>
      </c>
      <c r="E76" s="534">
        <f>SUM(E68:E75)</f>
        <v>45935631</v>
      </c>
      <c r="F76" s="534">
        <f>SUM(F68:F75)</f>
        <v>16306000</v>
      </c>
      <c r="G76" s="858">
        <f t="shared" si="1"/>
        <v>124.84099992870361</v>
      </c>
      <c r="H76" s="865">
        <f>SUM(H68:H75)</f>
        <v>81947480</v>
      </c>
      <c r="I76" s="530"/>
    </row>
    <row r="77" spans="1:11" ht="24.95" customHeight="1" thickBot="1" x14ac:dyDescent="0.25">
      <c r="A77" s="535" t="s">
        <v>504</v>
      </c>
      <c r="B77" s="536" t="s">
        <v>505</v>
      </c>
      <c r="C77" s="514">
        <v>0</v>
      </c>
      <c r="D77" s="537">
        <v>0</v>
      </c>
      <c r="E77" s="515">
        <v>0</v>
      </c>
      <c r="F77" s="515">
        <v>0</v>
      </c>
      <c r="G77" s="858">
        <v>0</v>
      </c>
      <c r="H77" s="866">
        <v>0</v>
      </c>
      <c r="I77" s="530"/>
    </row>
    <row r="78" spans="1:11" ht="24.95" customHeight="1" thickBot="1" x14ac:dyDescent="0.25">
      <c r="A78" s="538" t="s">
        <v>488</v>
      </c>
      <c r="B78" s="539" t="s">
        <v>489</v>
      </c>
      <c r="C78" s="514">
        <v>6037241</v>
      </c>
      <c r="D78" s="541">
        <v>6037241</v>
      </c>
      <c r="E78" s="540">
        <v>6037241</v>
      </c>
      <c r="F78" s="515">
        <v>0</v>
      </c>
      <c r="G78" s="858">
        <f t="shared" si="1"/>
        <v>100</v>
      </c>
      <c r="H78" s="867">
        <v>6037241</v>
      </c>
      <c r="I78" s="530"/>
    </row>
    <row r="79" spans="1:11" ht="24.95" customHeight="1" thickBot="1" x14ac:dyDescent="0.25">
      <c r="A79" s="744" t="s">
        <v>490</v>
      </c>
      <c r="B79" s="539" t="s">
        <v>491</v>
      </c>
      <c r="C79" s="542">
        <v>144789389</v>
      </c>
      <c r="D79" s="537">
        <v>147598089</v>
      </c>
      <c r="E79" s="543">
        <v>81602749</v>
      </c>
      <c r="F79" s="515">
        <v>5897570</v>
      </c>
      <c r="G79" s="858">
        <f t="shared" si="1"/>
        <v>103.99569536432142</v>
      </c>
      <c r="H79" s="866">
        <v>153495659</v>
      </c>
      <c r="I79" s="530"/>
    </row>
    <row r="80" spans="1:11" ht="24.95" customHeight="1" thickBot="1" x14ac:dyDescent="0.25">
      <c r="A80" s="881" t="s">
        <v>469</v>
      </c>
      <c r="B80" s="544" t="s">
        <v>641</v>
      </c>
      <c r="C80" s="545">
        <v>15644800</v>
      </c>
      <c r="D80" s="548">
        <v>12400000</v>
      </c>
      <c r="E80" s="546">
        <v>0</v>
      </c>
      <c r="F80" s="547">
        <v>-1729370</v>
      </c>
      <c r="G80" s="859">
        <f t="shared" si="1"/>
        <v>86.053467741935492</v>
      </c>
      <c r="H80" s="548">
        <v>10670630</v>
      </c>
      <c r="I80" s="530"/>
    </row>
    <row r="81" spans="1:9" ht="20.25" customHeight="1" thickBot="1" x14ac:dyDescent="0.25">
      <c r="A81" s="881"/>
      <c r="B81" s="549" t="s">
        <v>642</v>
      </c>
      <c r="C81" s="550">
        <v>48673608</v>
      </c>
      <c r="D81" s="553">
        <v>48643610</v>
      </c>
      <c r="E81" s="551">
        <v>0</v>
      </c>
      <c r="F81" s="745">
        <v>0</v>
      </c>
      <c r="G81" s="860">
        <f t="shared" si="1"/>
        <v>100</v>
      </c>
      <c r="H81" s="553">
        <v>48643610</v>
      </c>
      <c r="I81" s="530"/>
    </row>
    <row r="82" spans="1:9" ht="20.25" customHeight="1" thickBot="1" x14ac:dyDescent="0.25">
      <c r="A82" s="881"/>
      <c r="B82" s="554" t="s">
        <v>470</v>
      </c>
      <c r="C82" s="555">
        <v>0</v>
      </c>
      <c r="D82" s="557">
        <v>0</v>
      </c>
      <c r="E82" s="556">
        <v>0</v>
      </c>
      <c r="F82" s="552">
        <v>0</v>
      </c>
      <c r="G82" s="861">
        <v>0</v>
      </c>
      <c r="H82" s="557">
        <v>0</v>
      </c>
      <c r="I82" s="530"/>
    </row>
    <row r="83" spans="1:9" ht="22.5" customHeight="1" thickBot="1" x14ac:dyDescent="0.3">
      <c r="A83" s="882" t="s">
        <v>153</v>
      </c>
      <c r="B83" s="882"/>
      <c r="C83" s="746">
        <f t="shared" ref="C83:D83" si="2">C20+C23+C53+C61+C67+C76+C77+C78+C79+C80+C81+C82</f>
        <v>416400000</v>
      </c>
      <c r="D83" s="746">
        <f t="shared" si="2"/>
        <v>416542000</v>
      </c>
      <c r="E83" s="746">
        <f>E20+E23+E53+E61+E67+E76+E77+E78+E79+E80+E81+E82</f>
        <v>202472729</v>
      </c>
      <c r="F83" s="746">
        <f>F20+F23+F53+F61+F67+F76+F77+F78+F79+F80+F81+F82</f>
        <v>22757901</v>
      </c>
      <c r="G83" s="862">
        <f>H83/D83*100</f>
        <v>105.46353092845379</v>
      </c>
      <c r="H83" s="868">
        <f>H20+H23+H53+H61+H67+H76+H77+H78+H79+H80+H81+H82</f>
        <v>439299901</v>
      </c>
      <c r="I83" s="530"/>
    </row>
    <row r="86" spans="1:9" x14ac:dyDescent="0.2">
      <c r="B86" s="156"/>
      <c r="C86" s="509"/>
      <c r="D86" s="509"/>
      <c r="E86" s="509"/>
      <c r="F86" s="509"/>
      <c r="G86" s="509"/>
      <c r="H86" s="509"/>
    </row>
  </sheetData>
  <mergeCells count="15">
    <mergeCell ref="A61:B61"/>
    <mergeCell ref="A67:B67"/>
    <mergeCell ref="A80:A82"/>
    <mergeCell ref="A83:B83"/>
    <mergeCell ref="A2:H2"/>
    <mergeCell ref="A3:H3"/>
    <mergeCell ref="A5:H5"/>
    <mergeCell ref="A6:A7"/>
    <mergeCell ref="B6:B7"/>
    <mergeCell ref="C6:G6"/>
    <mergeCell ref="H6:H7"/>
    <mergeCell ref="A20:B20"/>
    <mergeCell ref="A23:B23"/>
    <mergeCell ref="A53:B53"/>
    <mergeCell ref="A76:B7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50"/>
    <pageSetUpPr fitToPage="1"/>
  </sheetPr>
  <dimension ref="A1:F22"/>
  <sheetViews>
    <sheetView tabSelected="1" zoomScaleNormal="100" workbookViewId="0">
      <selection activeCell="K16" sqref="K16"/>
    </sheetView>
  </sheetViews>
  <sheetFormatPr defaultRowHeight="12.75" x14ac:dyDescent="0.2"/>
  <cols>
    <col min="1" max="1" width="5.28515625" customWidth="1"/>
    <col min="2" max="2" width="64.5703125" customWidth="1"/>
    <col min="3" max="3" width="11.28515625" bestFit="1" customWidth="1"/>
  </cols>
  <sheetData>
    <row r="1" spans="1:6" ht="15" x14ac:dyDescent="0.2">
      <c r="A1" s="995" t="s">
        <v>675</v>
      </c>
      <c r="B1" s="995"/>
      <c r="C1" s="995"/>
      <c r="D1" s="995"/>
      <c r="E1" s="995"/>
      <c r="F1" s="12"/>
    </row>
    <row r="2" spans="1:6" ht="15" x14ac:dyDescent="0.2">
      <c r="B2" s="11"/>
      <c r="C2" s="11"/>
      <c r="D2" s="11"/>
      <c r="E2" s="11"/>
      <c r="F2" s="11"/>
    </row>
    <row r="3" spans="1:6" ht="42" customHeight="1" x14ac:dyDescent="0.2">
      <c r="B3" s="1089" t="s">
        <v>266</v>
      </c>
      <c r="C3" s="1089"/>
      <c r="D3" s="1089"/>
      <c r="E3" s="1089"/>
    </row>
    <row r="4" spans="1:6" ht="15" thickBot="1" x14ac:dyDescent="0.25">
      <c r="B4" s="92"/>
      <c r="C4" s="92"/>
      <c r="D4" s="93"/>
      <c r="E4" s="94" t="s">
        <v>10</v>
      </c>
    </row>
    <row r="5" spans="1:6" ht="18.75" customHeight="1" thickBot="1" x14ac:dyDescent="0.3">
      <c r="A5" s="96"/>
      <c r="B5" s="97" t="s">
        <v>8</v>
      </c>
      <c r="C5" s="97">
        <v>2020</v>
      </c>
      <c r="D5" s="98">
        <v>2021</v>
      </c>
      <c r="E5" s="99">
        <v>2022</v>
      </c>
    </row>
    <row r="6" spans="1:6" ht="18.75" customHeight="1" x14ac:dyDescent="0.25">
      <c r="A6" s="108" t="s">
        <v>14</v>
      </c>
      <c r="B6" s="100" t="s">
        <v>267</v>
      </c>
      <c r="C6" s="824">
        <f>C7+C11</f>
        <v>70350</v>
      </c>
      <c r="D6" s="117">
        <f t="shared" ref="D6:E6" si="0">D7+D8+D9+D10+D11+D12</f>
        <v>95200</v>
      </c>
      <c r="E6" s="119">
        <f t="shared" si="0"/>
        <v>93200</v>
      </c>
    </row>
    <row r="7" spans="1:6" ht="18.75" customHeight="1" x14ac:dyDescent="0.25">
      <c r="A7" s="109" t="s">
        <v>269</v>
      </c>
      <c r="B7" s="101" t="s">
        <v>268</v>
      </c>
      <c r="C7" s="102">
        <v>69950</v>
      </c>
      <c r="D7" s="102">
        <v>95000</v>
      </c>
      <c r="E7" s="110">
        <v>93000</v>
      </c>
    </row>
    <row r="8" spans="1:6" ht="35.25" customHeight="1" x14ac:dyDescent="0.25">
      <c r="A8" s="109" t="s">
        <v>271</v>
      </c>
      <c r="B8" s="101" t="s">
        <v>270</v>
      </c>
      <c r="C8" s="140"/>
      <c r="D8" s="140"/>
      <c r="E8" s="141"/>
    </row>
    <row r="9" spans="1:6" ht="19.5" customHeight="1" x14ac:dyDescent="0.25">
      <c r="A9" s="109" t="s">
        <v>272</v>
      </c>
      <c r="B9" s="101" t="s">
        <v>273</v>
      </c>
      <c r="C9" s="140"/>
      <c r="D9" s="140"/>
      <c r="E9" s="141"/>
    </row>
    <row r="10" spans="1:6" ht="32.25" customHeight="1" x14ac:dyDescent="0.25">
      <c r="A10" s="109" t="s">
        <v>274</v>
      </c>
      <c r="B10" s="101" t="s">
        <v>275</v>
      </c>
      <c r="C10" s="140"/>
      <c r="D10" s="140"/>
      <c r="E10" s="141"/>
    </row>
    <row r="11" spans="1:6" ht="18.75" customHeight="1" x14ac:dyDescent="0.25">
      <c r="A11" s="109" t="s">
        <v>276</v>
      </c>
      <c r="B11" s="101" t="s">
        <v>277</v>
      </c>
      <c r="C11" s="102">
        <v>400</v>
      </c>
      <c r="D11" s="102">
        <v>200</v>
      </c>
      <c r="E11" s="110">
        <v>200</v>
      </c>
    </row>
    <row r="12" spans="1:6" ht="18.75" customHeight="1" x14ac:dyDescent="0.25">
      <c r="A12" s="109" t="s">
        <v>278</v>
      </c>
      <c r="B12" s="101" t="s">
        <v>279</v>
      </c>
      <c r="C12" s="102"/>
      <c r="D12" s="102"/>
      <c r="E12" s="110"/>
    </row>
    <row r="13" spans="1:6" ht="18.75" customHeight="1" x14ac:dyDescent="0.25">
      <c r="A13" s="111" t="s">
        <v>36</v>
      </c>
      <c r="B13" s="103" t="s">
        <v>280</v>
      </c>
      <c r="C13" s="102"/>
      <c r="D13" s="102"/>
      <c r="E13" s="110"/>
    </row>
    <row r="14" spans="1:6" ht="18.75" customHeight="1" x14ac:dyDescent="0.25">
      <c r="A14" s="111" t="s">
        <v>37</v>
      </c>
      <c r="B14" s="104" t="s">
        <v>281</v>
      </c>
      <c r="C14" s="118">
        <f>C15+C16+C17+C18+C19+C20+C21</f>
        <v>0</v>
      </c>
      <c r="D14" s="118">
        <f t="shared" ref="D14:E14" si="1">D15+D16+D17+D18+D19+D20+D21</f>
        <v>0</v>
      </c>
      <c r="E14" s="120">
        <f t="shared" si="1"/>
        <v>0</v>
      </c>
    </row>
    <row r="15" spans="1:6" ht="18.75" customHeight="1" x14ac:dyDescent="0.25">
      <c r="A15" s="109" t="s">
        <v>282</v>
      </c>
      <c r="B15" s="101" t="s">
        <v>283</v>
      </c>
      <c r="C15" s="105">
        <v>0</v>
      </c>
      <c r="D15" s="105">
        <v>0</v>
      </c>
      <c r="E15" s="112">
        <v>0</v>
      </c>
    </row>
    <row r="16" spans="1:6" ht="24" customHeight="1" x14ac:dyDescent="0.25">
      <c r="A16" s="109" t="s">
        <v>284</v>
      </c>
      <c r="B16" s="106" t="s">
        <v>285</v>
      </c>
      <c r="C16" s="105">
        <v>0</v>
      </c>
      <c r="D16" s="105">
        <v>0</v>
      </c>
      <c r="E16" s="112">
        <v>0</v>
      </c>
    </row>
    <row r="17" spans="1:5" ht="22.5" customHeight="1" x14ac:dyDescent="0.25">
      <c r="A17" s="109" t="s">
        <v>286</v>
      </c>
      <c r="B17" s="101" t="s">
        <v>287</v>
      </c>
      <c r="C17" s="105">
        <v>0</v>
      </c>
      <c r="D17" s="105">
        <v>0</v>
      </c>
      <c r="E17" s="112">
        <v>0</v>
      </c>
    </row>
    <row r="18" spans="1:5" ht="15.75" x14ac:dyDescent="0.25">
      <c r="A18" s="109" t="s">
        <v>289</v>
      </c>
      <c r="B18" s="107" t="s">
        <v>288</v>
      </c>
      <c r="C18" s="107">
        <v>0</v>
      </c>
      <c r="D18" s="107">
        <v>0</v>
      </c>
      <c r="E18" s="113">
        <v>0</v>
      </c>
    </row>
    <row r="19" spans="1:5" ht="15.75" x14ac:dyDescent="0.25">
      <c r="A19" s="109" t="s">
        <v>290</v>
      </c>
      <c r="B19" s="107" t="s">
        <v>291</v>
      </c>
      <c r="C19" s="107">
        <v>0</v>
      </c>
      <c r="D19" s="107">
        <v>0</v>
      </c>
      <c r="E19" s="113">
        <v>0</v>
      </c>
    </row>
    <row r="20" spans="1:5" ht="15.75" x14ac:dyDescent="0.25">
      <c r="A20" s="109" t="s">
        <v>292</v>
      </c>
      <c r="B20" s="107" t="s">
        <v>293</v>
      </c>
      <c r="C20" s="107">
        <v>0</v>
      </c>
      <c r="D20" s="107">
        <v>0</v>
      </c>
      <c r="E20" s="113">
        <v>0</v>
      </c>
    </row>
    <row r="21" spans="1:5" ht="16.5" thickBot="1" x14ac:dyDescent="0.3">
      <c r="A21" s="114" t="s">
        <v>294</v>
      </c>
      <c r="B21" s="115" t="s">
        <v>295</v>
      </c>
      <c r="C21" s="115">
        <v>0</v>
      </c>
      <c r="D21" s="115">
        <v>0</v>
      </c>
      <c r="E21" s="116">
        <v>0</v>
      </c>
    </row>
    <row r="22" spans="1:5" x14ac:dyDescent="0.2">
      <c r="A22" s="95"/>
    </row>
  </sheetData>
  <mergeCells count="2">
    <mergeCell ref="B3:E3"/>
    <mergeCell ref="A1:E1"/>
  </mergeCells>
  <pageMargins left="0.98425196850393704" right="0.78740157480314965" top="0.94488188976377963" bottom="0.74803149606299213" header="0.31496062992125984" footer="0.31496062992125984"/>
  <pageSetup paperSize="9"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7"/>
  <sheetViews>
    <sheetView workbookViewId="0">
      <selection activeCell="A3" sqref="A3:H3"/>
    </sheetView>
  </sheetViews>
  <sheetFormatPr defaultRowHeight="12.75" x14ac:dyDescent="0.2"/>
  <cols>
    <col min="1" max="1" width="12.28515625" customWidth="1"/>
    <col min="2" max="2" width="37.28515625" customWidth="1"/>
    <col min="3" max="4" width="11.28515625" bestFit="1" customWidth="1"/>
    <col min="5" max="5" width="10.140625" bestFit="1" customWidth="1"/>
    <col min="6" max="6" width="9.7109375" bestFit="1" customWidth="1"/>
    <col min="7" max="7" width="4" bestFit="1" customWidth="1"/>
    <col min="8" max="8" width="14" bestFit="1" customWidth="1"/>
  </cols>
  <sheetData>
    <row r="1" spans="1:8" x14ac:dyDescent="0.2">
      <c r="G1" s="5"/>
      <c r="H1" s="5"/>
    </row>
    <row r="2" spans="1:8" ht="15.75" x14ac:dyDescent="0.25">
      <c r="A2" s="874" t="s">
        <v>707</v>
      </c>
      <c r="B2" s="874"/>
      <c r="C2" s="874"/>
      <c r="D2" s="874"/>
      <c r="E2" s="874"/>
      <c r="F2" s="874"/>
      <c r="G2" s="874"/>
      <c r="H2" s="874"/>
    </row>
    <row r="3" spans="1:8" ht="15.75" x14ac:dyDescent="0.25">
      <c r="A3" s="874" t="s">
        <v>252</v>
      </c>
      <c r="B3" s="874"/>
      <c r="C3" s="874"/>
      <c r="D3" s="874"/>
      <c r="E3" s="874"/>
      <c r="F3" s="874"/>
      <c r="G3" s="874"/>
      <c r="H3" s="874"/>
    </row>
    <row r="4" spans="1:8" ht="13.5" thickBot="1" x14ac:dyDescent="0.25">
      <c r="H4" s="157" t="s">
        <v>372</v>
      </c>
    </row>
    <row r="5" spans="1:8" ht="15.75" x14ac:dyDescent="0.25">
      <c r="A5" s="895" t="s">
        <v>513</v>
      </c>
      <c r="B5" s="896"/>
      <c r="C5" s="896"/>
      <c r="D5" s="896"/>
      <c r="E5" s="896"/>
      <c r="F5" s="896"/>
      <c r="G5" s="896"/>
      <c r="H5" s="897"/>
    </row>
    <row r="6" spans="1:8" ht="14.25" x14ac:dyDescent="0.2">
      <c r="A6" s="891" t="s">
        <v>374</v>
      </c>
      <c r="B6" s="893" t="s">
        <v>375</v>
      </c>
      <c r="C6" s="898">
        <v>2020</v>
      </c>
      <c r="D6" s="899"/>
      <c r="E6" s="900"/>
      <c r="F6" s="900"/>
      <c r="G6" s="901"/>
      <c r="H6" s="558">
        <v>2020</v>
      </c>
    </row>
    <row r="7" spans="1:8" ht="24.75" thickBot="1" x14ac:dyDescent="0.25">
      <c r="A7" s="892"/>
      <c r="B7" s="894"/>
      <c r="C7" s="730" t="s">
        <v>514</v>
      </c>
      <c r="D7" s="747" t="s">
        <v>695</v>
      </c>
      <c r="E7" s="730" t="s">
        <v>703</v>
      </c>
      <c r="F7" s="559" t="s">
        <v>573</v>
      </c>
      <c r="G7" s="730" t="s">
        <v>377</v>
      </c>
      <c r="H7" s="747" t="s">
        <v>706</v>
      </c>
    </row>
    <row r="8" spans="1:8" ht="24" x14ac:dyDescent="0.2">
      <c r="A8" s="165" t="s">
        <v>405</v>
      </c>
      <c r="B8" s="166" t="s">
        <v>406</v>
      </c>
      <c r="C8" s="170">
        <v>1089200</v>
      </c>
      <c r="D8" s="169">
        <v>1089200</v>
      </c>
      <c r="E8" s="167">
        <v>1089200</v>
      </c>
      <c r="F8" s="167">
        <v>0</v>
      </c>
      <c r="G8" s="168">
        <v>100</v>
      </c>
      <c r="H8" s="169">
        <v>1089200</v>
      </c>
    </row>
    <row r="9" spans="1:8" x14ac:dyDescent="0.2">
      <c r="A9" s="902" t="s">
        <v>515</v>
      </c>
      <c r="B9" s="748" t="s">
        <v>516</v>
      </c>
      <c r="C9" s="749">
        <v>67795800</v>
      </c>
      <c r="D9" s="753">
        <v>74115500</v>
      </c>
      <c r="E9" s="750">
        <v>45598520</v>
      </c>
      <c r="F9" s="751">
        <v>314750</v>
      </c>
      <c r="G9" s="752">
        <v>100</v>
      </c>
      <c r="H9" s="753">
        <v>74430250</v>
      </c>
    </row>
    <row r="10" spans="1:8" x14ac:dyDescent="0.2">
      <c r="A10" s="903"/>
      <c r="B10" s="561" t="s">
        <v>517</v>
      </c>
      <c r="C10" s="562">
        <v>57295800</v>
      </c>
      <c r="D10" s="564">
        <v>68615500</v>
      </c>
      <c r="E10" s="563">
        <v>45598520</v>
      </c>
      <c r="F10" s="167">
        <v>314750</v>
      </c>
      <c r="G10" s="168">
        <v>100</v>
      </c>
      <c r="H10" s="564">
        <v>68930250</v>
      </c>
    </row>
    <row r="11" spans="1:8" x14ac:dyDescent="0.2">
      <c r="A11" s="903"/>
      <c r="B11" s="561" t="s">
        <v>518</v>
      </c>
      <c r="C11" s="565">
        <v>0</v>
      </c>
      <c r="D11" s="567">
        <v>0</v>
      </c>
      <c r="E11" s="566">
        <v>0</v>
      </c>
      <c r="F11" s="167">
        <v>0</v>
      </c>
      <c r="G11" s="168">
        <v>0</v>
      </c>
      <c r="H11" s="567">
        <v>0</v>
      </c>
    </row>
    <row r="12" spans="1:8" ht="13.5" thickBot="1" x14ac:dyDescent="0.25">
      <c r="A12" s="903"/>
      <c r="B12" s="568" t="s">
        <v>519</v>
      </c>
      <c r="C12" s="565">
        <v>10500000</v>
      </c>
      <c r="D12" s="567">
        <v>5500000</v>
      </c>
      <c r="E12" s="566">
        <v>0</v>
      </c>
      <c r="F12" s="167">
        <v>0</v>
      </c>
      <c r="G12" s="168">
        <v>100</v>
      </c>
      <c r="H12" s="567">
        <v>5500000</v>
      </c>
    </row>
    <row r="13" spans="1:8" ht="16.5" thickBot="1" x14ac:dyDescent="0.3">
      <c r="A13" s="904" t="s">
        <v>82</v>
      </c>
      <c r="B13" s="905"/>
      <c r="C13" s="413">
        <v>68885000</v>
      </c>
      <c r="D13" s="158">
        <v>75204700</v>
      </c>
      <c r="E13" s="158">
        <f>SUM(E8+E10)</f>
        <v>46687720</v>
      </c>
      <c r="F13" s="158">
        <f>SUM(F8+F10)</f>
        <v>314750</v>
      </c>
      <c r="G13" s="159">
        <v>100</v>
      </c>
      <c r="H13" s="158">
        <v>75519450</v>
      </c>
    </row>
    <row r="14" spans="1:8" ht="15.75" x14ac:dyDescent="0.25">
      <c r="A14" s="895" t="s">
        <v>520</v>
      </c>
      <c r="B14" s="896"/>
      <c r="C14" s="896"/>
      <c r="D14" s="896"/>
      <c r="E14" s="896"/>
      <c r="F14" s="896"/>
      <c r="G14" s="896"/>
      <c r="H14" s="897"/>
    </row>
    <row r="15" spans="1:8" ht="14.25" x14ac:dyDescent="0.2">
      <c r="A15" s="891" t="s">
        <v>374</v>
      </c>
      <c r="B15" s="893" t="s">
        <v>375</v>
      </c>
      <c r="C15" s="898">
        <v>2019</v>
      </c>
      <c r="D15" s="899"/>
      <c r="E15" s="900"/>
      <c r="F15" s="900"/>
      <c r="G15" s="901"/>
      <c r="H15" s="558">
        <v>2020</v>
      </c>
    </row>
    <row r="16" spans="1:8" ht="24.75" thickBot="1" x14ac:dyDescent="0.25">
      <c r="A16" s="892"/>
      <c r="B16" s="894"/>
      <c r="C16" s="730" t="s">
        <v>514</v>
      </c>
      <c r="D16" s="747" t="s">
        <v>695</v>
      </c>
      <c r="E16" s="730" t="s">
        <v>703</v>
      </c>
      <c r="F16" s="559" t="s">
        <v>573</v>
      </c>
      <c r="G16" s="730" t="s">
        <v>377</v>
      </c>
      <c r="H16" s="747" t="s">
        <v>706</v>
      </c>
    </row>
    <row r="17" spans="1:8" ht="24" x14ac:dyDescent="0.2">
      <c r="A17" s="754" t="s">
        <v>380</v>
      </c>
      <c r="B17" s="755" t="s">
        <v>521</v>
      </c>
      <c r="C17" s="592">
        <v>10500000</v>
      </c>
      <c r="D17" s="569">
        <v>5500000</v>
      </c>
      <c r="E17" s="592">
        <v>3000000</v>
      </c>
      <c r="F17" s="170">
        <v>0</v>
      </c>
      <c r="G17" s="168">
        <v>100</v>
      </c>
      <c r="H17" s="569">
        <v>5500000</v>
      </c>
    </row>
    <row r="18" spans="1:8" ht="24" x14ac:dyDescent="0.2">
      <c r="A18" s="165" t="s">
        <v>522</v>
      </c>
      <c r="B18" s="756" t="s">
        <v>523</v>
      </c>
      <c r="C18" s="170">
        <v>3600</v>
      </c>
      <c r="D18" s="171">
        <v>30000</v>
      </c>
      <c r="E18" s="170">
        <v>33023</v>
      </c>
      <c r="F18" s="170">
        <v>10000</v>
      </c>
      <c r="G18" s="168">
        <v>133</v>
      </c>
      <c r="H18" s="171">
        <v>40000</v>
      </c>
    </row>
    <row r="19" spans="1:8" ht="13.5" thickBot="1" x14ac:dyDescent="0.25">
      <c r="A19" s="165" t="s">
        <v>524</v>
      </c>
      <c r="B19" s="166" t="s">
        <v>525</v>
      </c>
      <c r="C19" s="170">
        <v>4400</v>
      </c>
      <c r="D19" s="171">
        <v>5300</v>
      </c>
      <c r="E19" s="170">
        <v>2111</v>
      </c>
      <c r="F19" s="170">
        <v>0</v>
      </c>
      <c r="G19" s="168">
        <v>100</v>
      </c>
      <c r="H19" s="171">
        <v>5300</v>
      </c>
    </row>
    <row r="20" spans="1:8" ht="16.5" thickBot="1" x14ac:dyDescent="0.3">
      <c r="A20" s="906" t="s">
        <v>82</v>
      </c>
      <c r="B20" s="907"/>
      <c r="C20" s="414">
        <v>10508000</v>
      </c>
      <c r="D20" s="160">
        <v>5535300</v>
      </c>
      <c r="E20" s="160">
        <v>3025491</v>
      </c>
      <c r="F20" s="160">
        <v>-4972700</v>
      </c>
      <c r="G20" s="161">
        <v>100</v>
      </c>
      <c r="H20" s="160">
        <v>5545300</v>
      </c>
    </row>
    <row r="21" spans="1:8" ht="15.75" x14ac:dyDescent="0.25">
      <c r="A21" s="895" t="s">
        <v>526</v>
      </c>
      <c r="B21" s="896"/>
      <c r="C21" s="896"/>
      <c r="D21" s="896"/>
      <c r="E21" s="896"/>
      <c r="F21" s="896"/>
      <c r="G21" s="896"/>
      <c r="H21" s="897"/>
    </row>
    <row r="22" spans="1:8" ht="14.25" x14ac:dyDescent="0.2">
      <c r="A22" s="891" t="s">
        <v>374</v>
      </c>
      <c r="B22" s="893" t="s">
        <v>375</v>
      </c>
      <c r="C22" s="898">
        <v>2019</v>
      </c>
      <c r="D22" s="899"/>
      <c r="E22" s="900"/>
      <c r="F22" s="900"/>
      <c r="G22" s="901"/>
      <c r="H22" s="558">
        <v>2020</v>
      </c>
    </row>
    <row r="23" spans="1:8" ht="24.75" thickBot="1" x14ac:dyDescent="0.25">
      <c r="A23" s="892"/>
      <c r="B23" s="894"/>
      <c r="C23" s="730" t="s">
        <v>514</v>
      </c>
      <c r="D23" s="747" t="s">
        <v>695</v>
      </c>
      <c r="E23" s="730" t="s">
        <v>703</v>
      </c>
      <c r="F23" s="559" t="s">
        <v>573</v>
      </c>
      <c r="G23" s="730" t="s">
        <v>377</v>
      </c>
      <c r="H23" s="747" t="s">
        <v>706</v>
      </c>
    </row>
    <row r="24" spans="1:8" ht="24.75" thickBot="1" x14ac:dyDescent="0.25">
      <c r="A24" s="754" t="s">
        <v>380</v>
      </c>
      <c r="B24" s="755" t="s">
        <v>527</v>
      </c>
      <c r="C24" s="757">
        <v>0</v>
      </c>
      <c r="D24" s="757">
        <v>0</v>
      </c>
      <c r="E24" s="592">
        <v>0</v>
      </c>
      <c r="F24" s="170">
        <v>0</v>
      </c>
      <c r="G24" s="168">
        <v>0</v>
      </c>
      <c r="H24" s="569">
        <v>0</v>
      </c>
    </row>
    <row r="25" spans="1:8" ht="16.5" thickBot="1" x14ac:dyDescent="0.3">
      <c r="A25" s="904" t="s">
        <v>82</v>
      </c>
      <c r="B25" s="905"/>
      <c r="C25" s="415">
        <v>0</v>
      </c>
      <c r="D25" s="415">
        <v>0</v>
      </c>
      <c r="E25" s="158">
        <v>0</v>
      </c>
      <c r="F25" s="158">
        <v>0</v>
      </c>
      <c r="G25" s="159">
        <v>0</v>
      </c>
      <c r="H25" s="158">
        <v>0</v>
      </c>
    </row>
    <row r="26" spans="1:8" ht="16.5" thickBot="1" x14ac:dyDescent="0.3">
      <c r="A26" s="162"/>
      <c r="B26" s="162"/>
      <c r="C26" s="162"/>
      <c r="D26" s="162"/>
      <c r="E26" s="155"/>
      <c r="F26" s="155"/>
      <c r="G26" s="163"/>
      <c r="H26" s="155"/>
    </row>
    <row r="27" spans="1:8" ht="16.5" thickBot="1" x14ac:dyDescent="0.3">
      <c r="A27" s="904" t="s">
        <v>528</v>
      </c>
      <c r="B27" s="905"/>
      <c r="C27" s="413">
        <v>79393000</v>
      </c>
      <c r="D27" s="413">
        <v>80740000</v>
      </c>
      <c r="E27" s="158">
        <v>49722854</v>
      </c>
      <c r="F27" s="158">
        <v>324750</v>
      </c>
      <c r="G27" s="164">
        <v>100</v>
      </c>
      <c r="H27" s="158">
        <v>81064750</v>
      </c>
    </row>
  </sheetData>
  <mergeCells count="19">
    <mergeCell ref="A27:B27"/>
    <mergeCell ref="A20:B20"/>
    <mergeCell ref="A22:A23"/>
    <mergeCell ref="B22:B23"/>
    <mergeCell ref="A25:B25"/>
    <mergeCell ref="A21:H21"/>
    <mergeCell ref="C22:G22"/>
    <mergeCell ref="A9:A12"/>
    <mergeCell ref="A13:B13"/>
    <mergeCell ref="A15:A16"/>
    <mergeCell ref="B15:B16"/>
    <mergeCell ref="A14:H14"/>
    <mergeCell ref="C15:G15"/>
    <mergeCell ref="A6:A7"/>
    <mergeCell ref="B6:B7"/>
    <mergeCell ref="A2:H2"/>
    <mergeCell ref="A3:H3"/>
    <mergeCell ref="A5:H5"/>
    <mergeCell ref="C6:G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5"/>
  <sheetViews>
    <sheetView workbookViewId="0">
      <selection activeCell="A3" sqref="A3:H3"/>
    </sheetView>
  </sheetViews>
  <sheetFormatPr defaultRowHeight="12.75" x14ac:dyDescent="0.2"/>
  <cols>
    <col min="1" max="1" width="12.28515625" customWidth="1"/>
    <col min="2" max="2" width="38.140625" customWidth="1"/>
    <col min="3" max="5" width="10.140625" bestFit="1" customWidth="1"/>
    <col min="6" max="6" width="7.5703125" bestFit="1" customWidth="1"/>
    <col min="7" max="7" width="4.140625" bestFit="1" customWidth="1"/>
    <col min="8" max="8" width="14" bestFit="1" customWidth="1"/>
    <col min="9" max="10" width="10.140625" bestFit="1" customWidth="1"/>
  </cols>
  <sheetData>
    <row r="1" spans="1:10" x14ac:dyDescent="0.2">
      <c r="G1" s="5"/>
      <c r="H1" s="5"/>
    </row>
    <row r="2" spans="1:10" ht="15.75" x14ac:dyDescent="0.25">
      <c r="A2" s="874" t="s">
        <v>707</v>
      </c>
      <c r="B2" s="874"/>
      <c r="C2" s="874"/>
      <c r="D2" s="874"/>
      <c r="E2" s="874"/>
      <c r="F2" s="874"/>
      <c r="G2" s="874"/>
      <c r="H2" s="874"/>
    </row>
    <row r="3" spans="1:10" ht="15.75" x14ac:dyDescent="0.25">
      <c r="A3" s="874" t="s">
        <v>252</v>
      </c>
      <c r="B3" s="874"/>
      <c r="C3" s="874"/>
      <c r="D3" s="874"/>
      <c r="E3" s="874"/>
      <c r="F3" s="874"/>
      <c r="G3" s="874"/>
      <c r="H3" s="874"/>
    </row>
    <row r="4" spans="1:10" ht="13.5" thickBot="1" x14ac:dyDescent="0.25">
      <c r="H4" s="157" t="s">
        <v>372</v>
      </c>
    </row>
    <row r="5" spans="1:10" ht="16.5" thickBot="1" x14ac:dyDescent="0.3">
      <c r="A5" s="913" t="s">
        <v>2</v>
      </c>
      <c r="B5" s="914"/>
      <c r="C5" s="914"/>
      <c r="D5" s="914"/>
      <c r="E5" s="914"/>
      <c r="F5" s="914"/>
      <c r="G5" s="914"/>
      <c r="H5" s="915"/>
    </row>
    <row r="6" spans="1:10" x14ac:dyDescent="0.2">
      <c r="A6" s="916" t="s">
        <v>374</v>
      </c>
      <c r="B6" s="918" t="s">
        <v>375</v>
      </c>
      <c r="C6" s="920">
        <v>2020</v>
      </c>
      <c r="D6" s="921"/>
      <c r="E6" s="922"/>
      <c r="F6" s="922"/>
      <c r="G6" s="923"/>
      <c r="H6" s="570">
        <v>2020</v>
      </c>
    </row>
    <row r="7" spans="1:10" ht="24.75" thickBot="1" x14ac:dyDescent="0.25">
      <c r="A7" s="917"/>
      <c r="B7" s="919"/>
      <c r="C7" s="731" t="s">
        <v>514</v>
      </c>
      <c r="D7" s="758" t="s">
        <v>695</v>
      </c>
      <c r="E7" s="571" t="s">
        <v>703</v>
      </c>
      <c r="F7" s="731" t="s">
        <v>573</v>
      </c>
      <c r="G7" s="731" t="s">
        <v>377</v>
      </c>
      <c r="H7" s="758" t="s">
        <v>706</v>
      </c>
    </row>
    <row r="8" spans="1:10" x14ac:dyDescent="0.2">
      <c r="A8" s="584" t="s">
        <v>423</v>
      </c>
      <c r="B8" s="760" t="s">
        <v>506</v>
      </c>
      <c r="C8" s="591">
        <v>57426000</v>
      </c>
      <c r="D8" s="171">
        <v>57500000</v>
      </c>
      <c r="E8" s="592">
        <v>27980312</v>
      </c>
      <c r="F8" s="591">
        <v>0</v>
      </c>
      <c r="G8" s="168">
        <v>100.12886149131054</v>
      </c>
      <c r="H8" s="171">
        <v>57500000</v>
      </c>
      <c r="I8" s="587"/>
      <c r="J8" s="588"/>
    </row>
    <row r="9" spans="1:10" x14ac:dyDescent="0.2">
      <c r="A9" s="585" t="s">
        <v>424</v>
      </c>
      <c r="B9" s="597" t="s">
        <v>425</v>
      </c>
      <c r="C9" s="591">
        <v>0</v>
      </c>
      <c r="D9" s="596">
        <v>0</v>
      </c>
      <c r="E9" s="595">
        <v>0</v>
      </c>
      <c r="F9" s="591">
        <v>0</v>
      </c>
      <c r="G9" s="168">
        <v>0</v>
      </c>
      <c r="H9" s="596">
        <v>0</v>
      </c>
      <c r="I9" s="587"/>
      <c r="J9" s="588"/>
    </row>
    <row r="10" spans="1:10" x14ac:dyDescent="0.2">
      <c r="A10" s="585" t="s">
        <v>529</v>
      </c>
      <c r="B10" s="597" t="s">
        <v>530</v>
      </c>
      <c r="C10" s="591">
        <v>1200000</v>
      </c>
      <c r="D10" s="596">
        <v>0</v>
      </c>
      <c r="E10" s="595">
        <v>0</v>
      </c>
      <c r="F10" s="591">
        <v>0</v>
      </c>
      <c r="G10" s="168">
        <v>0</v>
      </c>
      <c r="H10" s="596">
        <v>0</v>
      </c>
      <c r="I10" s="587"/>
      <c r="J10" s="588"/>
    </row>
    <row r="11" spans="1:10" ht="24" x14ac:dyDescent="0.2">
      <c r="A11" s="585" t="s">
        <v>507</v>
      </c>
      <c r="B11" s="597" t="s">
        <v>531</v>
      </c>
      <c r="C11" s="591">
        <v>500000</v>
      </c>
      <c r="D11" s="596">
        <v>500000</v>
      </c>
      <c r="E11" s="595">
        <v>0</v>
      </c>
      <c r="F11" s="591">
        <v>0</v>
      </c>
      <c r="G11" s="168">
        <v>100</v>
      </c>
      <c r="H11" s="596">
        <v>500000</v>
      </c>
      <c r="I11" s="587"/>
      <c r="J11" s="588"/>
    </row>
    <row r="12" spans="1:10" x14ac:dyDescent="0.2">
      <c r="A12" s="585" t="s">
        <v>532</v>
      </c>
      <c r="B12" s="597" t="s">
        <v>533</v>
      </c>
      <c r="C12" s="591">
        <v>0</v>
      </c>
      <c r="D12" s="596">
        <v>0</v>
      </c>
      <c r="E12" s="595">
        <v>0</v>
      </c>
      <c r="F12" s="591">
        <v>0</v>
      </c>
      <c r="G12" s="168">
        <v>0</v>
      </c>
      <c r="H12" s="596">
        <v>0</v>
      </c>
      <c r="I12" s="588"/>
      <c r="J12" s="588"/>
    </row>
    <row r="13" spans="1:10" x14ac:dyDescent="0.2">
      <c r="A13" s="585" t="s">
        <v>509</v>
      </c>
      <c r="B13" s="597" t="s">
        <v>534</v>
      </c>
      <c r="C13" s="591">
        <v>2500000</v>
      </c>
      <c r="D13" s="596">
        <v>4000000</v>
      </c>
      <c r="E13" s="595">
        <v>1262426</v>
      </c>
      <c r="F13" s="591">
        <v>0</v>
      </c>
      <c r="G13" s="168">
        <v>100</v>
      </c>
      <c r="H13" s="596">
        <v>4000000</v>
      </c>
      <c r="I13" s="588"/>
      <c r="J13" s="588"/>
    </row>
    <row r="14" spans="1:10" x14ac:dyDescent="0.2">
      <c r="A14" s="585" t="s">
        <v>426</v>
      </c>
      <c r="B14" s="597" t="s">
        <v>427</v>
      </c>
      <c r="C14" s="591">
        <v>200000</v>
      </c>
      <c r="D14" s="596">
        <v>200000</v>
      </c>
      <c r="E14" s="595">
        <v>0</v>
      </c>
      <c r="F14" s="591">
        <v>0</v>
      </c>
      <c r="G14" s="168">
        <v>100</v>
      </c>
      <c r="H14" s="596">
        <v>200000</v>
      </c>
      <c r="I14" s="587"/>
      <c r="J14" s="588"/>
    </row>
    <row r="15" spans="1:10" x14ac:dyDescent="0.2">
      <c r="A15" s="585" t="s">
        <v>498</v>
      </c>
      <c r="B15" s="597" t="s">
        <v>499</v>
      </c>
      <c r="C15" s="591">
        <v>180000</v>
      </c>
      <c r="D15" s="596">
        <v>180000</v>
      </c>
      <c r="E15" s="595">
        <v>0</v>
      </c>
      <c r="F15" s="591">
        <v>0</v>
      </c>
      <c r="G15" s="168">
        <v>100</v>
      </c>
      <c r="H15" s="596">
        <v>180000</v>
      </c>
      <c r="I15" s="587"/>
      <c r="J15" s="588"/>
    </row>
    <row r="16" spans="1:10" x14ac:dyDescent="0.2">
      <c r="A16" s="585" t="s">
        <v>535</v>
      </c>
      <c r="B16" s="597" t="s">
        <v>428</v>
      </c>
      <c r="C16" s="591">
        <v>0</v>
      </c>
      <c r="D16" s="596">
        <v>0</v>
      </c>
      <c r="E16" s="595">
        <v>0</v>
      </c>
      <c r="F16" s="591">
        <v>0</v>
      </c>
      <c r="G16" s="168">
        <v>0</v>
      </c>
      <c r="H16" s="596">
        <v>0</v>
      </c>
      <c r="I16" s="587"/>
      <c r="J16" s="588"/>
    </row>
    <row r="17" spans="1:12" x14ac:dyDescent="0.2">
      <c r="A17" s="585" t="s">
        <v>493</v>
      </c>
      <c r="B17" s="597" t="s">
        <v>494</v>
      </c>
      <c r="C17" s="591">
        <v>1830000</v>
      </c>
      <c r="D17" s="596">
        <v>2100000</v>
      </c>
      <c r="E17" s="595">
        <v>732821</v>
      </c>
      <c r="F17" s="591">
        <v>0</v>
      </c>
      <c r="G17" s="168">
        <v>100</v>
      </c>
      <c r="H17" s="596">
        <v>2100000</v>
      </c>
      <c r="I17" s="588"/>
      <c r="J17" s="588"/>
    </row>
    <row r="18" spans="1:12" x14ac:dyDescent="0.2">
      <c r="A18" s="585" t="s">
        <v>643</v>
      </c>
      <c r="B18" s="597" t="s">
        <v>644</v>
      </c>
      <c r="C18" s="591">
        <v>0</v>
      </c>
      <c r="D18" s="596">
        <v>0</v>
      </c>
      <c r="E18" s="595">
        <v>0</v>
      </c>
      <c r="F18" s="591">
        <v>0</v>
      </c>
      <c r="G18" s="168">
        <v>0</v>
      </c>
      <c r="H18" s="596">
        <v>0</v>
      </c>
      <c r="I18" s="588"/>
      <c r="J18" s="588"/>
    </row>
    <row r="19" spans="1:12" ht="21" x14ac:dyDescent="0.2">
      <c r="A19" s="586" t="s">
        <v>431</v>
      </c>
      <c r="B19" s="761" t="s">
        <v>432</v>
      </c>
      <c r="C19" s="762">
        <v>800000</v>
      </c>
      <c r="D19" s="596">
        <v>700000</v>
      </c>
      <c r="E19" s="595">
        <v>0</v>
      </c>
      <c r="F19" s="591">
        <v>0</v>
      </c>
      <c r="G19" s="168">
        <v>100</v>
      </c>
      <c r="H19" s="596">
        <v>700000</v>
      </c>
      <c r="I19" s="588"/>
      <c r="J19" s="588"/>
    </row>
    <row r="20" spans="1:12" ht="13.5" thickBot="1" x14ac:dyDescent="0.25">
      <c r="A20" s="586" t="s">
        <v>482</v>
      </c>
      <c r="B20" s="763" t="s">
        <v>645</v>
      </c>
      <c r="C20" s="764">
        <v>0</v>
      </c>
      <c r="D20" s="596">
        <v>0</v>
      </c>
      <c r="E20" s="595">
        <v>0</v>
      </c>
      <c r="F20" s="591">
        <v>0</v>
      </c>
      <c r="G20" s="168">
        <v>0</v>
      </c>
      <c r="H20" s="596">
        <v>0</v>
      </c>
      <c r="I20" s="588"/>
      <c r="J20" s="588"/>
    </row>
    <row r="21" spans="1:12" ht="13.5" thickBot="1" x14ac:dyDescent="0.25">
      <c r="A21" s="908" t="s">
        <v>3</v>
      </c>
      <c r="B21" s="909"/>
      <c r="C21" s="572">
        <v>64636000</v>
      </c>
      <c r="D21" s="575">
        <v>65180000</v>
      </c>
      <c r="E21" s="573">
        <f>SUM(E8:E20)</f>
        <v>29975559</v>
      </c>
      <c r="F21" s="573">
        <f>SUM(F8:F20)</f>
        <v>0</v>
      </c>
      <c r="G21" s="574">
        <v>100.84163623986633</v>
      </c>
      <c r="H21" s="575">
        <f>SUM(H8:H20)</f>
        <v>65180000</v>
      </c>
      <c r="J21" s="3"/>
    </row>
    <row r="22" spans="1:12" x14ac:dyDescent="0.2">
      <c r="A22" s="584" t="s">
        <v>433</v>
      </c>
      <c r="B22" s="760" t="s">
        <v>434</v>
      </c>
      <c r="C22" s="591">
        <v>11312000</v>
      </c>
      <c r="D22" s="171">
        <v>11451000</v>
      </c>
      <c r="E22" s="592">
        <v>5204529</v>
      </c>
      <c r="F22" s="591">
        <v>0</v>
      </c>
      <c r="G22" s="168">
        <v>101.22878359264497</v>
      </c>
      <c r="H22" s="171">
        <v>11451000</v>
      </c>
      <c r="I22" s="587"/>
    </row>
    <row r="23" spans="1:12" ht="13.5" thickBot="1" x14ac:dyDescent="0.25">
      <c r="A23" s="586" t="s">
        <v>435</v>
      </c>
      <c r="B23" s="763" t="s">
        <v>436</v>
      </c>
      <c r="C23" s="764">
        <v>236000</v>
      </c>
      <c r="D23" s="171">
        <v>900000</v>
      </c>
      <c r="E23" s="765">
        <v>328945</v>
      </c>
      <c r="F23" s="591">
        <v>0</v>
      </c>
      <c r="G23" s="168">
        <v>381.35593220338984</v>
      </c>
      <c r="H23" s="171">
        <v>900000</v>
      </c>
      <c r="I23" s="587"/>
    </row>
    <row r="24" spans="1:12" ht="13.5" thickBot="1" x14ac:dyDescent="0.25">
      <c r="A24" s="910" t="s">
        <v>539</v>
      </c>
      <c r="B24" s="909"/>
      <c r="C24" s="572">
        <v>11548000</v>
      </c>
      <c r="D24" s="575">
        <v>12351000</v>
      </c>
      <c r="E24" s="575">
        <f>SUM(E22:E23)</f>
        <v>5533474</v>
      </c>
      <c r="F24" s="575">
        <v>803000</v>
      </c>
      <c r="G24" s="574">
        <v>106.95358503636993</v>
      </c>
      <c r="H24" s="575">
        <v>12351000</v>
      </c>
    </row>
    <row r="25" spans="1:12" x14ac:dyDescent="0.2">
      <c r="A25" s="585" t="s">
        <v>437</v>
      </c>
      <c r="B25" s="590" t="s">
        <v>501</v>
      </c>
      <c r="C25" s="591">
        <v>100000</v>
      </c>
      <c r="D25" s="171">
        <v>100000</v>
      </c>
      <c r="E25" s="592">
        <v>0</v>
      </c>
      <c r="F25" s="591">
        <v>0</v>
      </c>
      <c r="G25" s="168">
        <v>100</v>
      </c>
      <c r="H25" s="171">
        <v>100000</v>
      </c>
      <c r="I25" s="587"/>
      <c r="J25" s="588"/>
      <c r="K25" s="588"/>
      <c r="L25" s="588"/>
    </row>
    <row r="26" spans="1:12" x14ac:dyDescent="0.2">
      <c r="A26" s="585" t="s">
        <v>438</v>
      </c>
      <c r="B26" s="593" t="s">
        <v>439</v>
      </c>
      <c r="C26" s="594">
        <v>100000</v>
      </c>
      <c r="D26" s="596">
        <v>100000</v>
      </c>
      <c r="E26" s="595">
        <v>0</v>
      </c>
      <c r="F26" s="591">
        <v>0</v>
      </c>
      <c r="G26" s="168">
        <v>100</v>
      </c>
      <c r="H26" s="596">
        <v>100000</v>
      </c>
      <c r="I26" s="587"/>
      <c r="J26" s="588"/>
      <c r="K26" s="588"/>
      <c r="L26" s="588"/>
    </row>
    <row r="27" spans="1:12" x14ac:dyDescent="0.2">
      <c r="A27" s="585" t="s">
        <v>510</v>
      </c>
      <c r="B27" s="597" t="s">
        <v>536</v>
      </c>
      <c r="C27" s="594">
        <v>435000</v>
      </c>
      <c r="D27" s="596">
        <v>435000</v>
      </c>
      <c r="E27" s="595">
        <v>136607</v>
      </c>
      <c r="F27" s="591">
        <v>0</v>
      </c>
      <c r="G27" s="168">
        <v>100</v>
      </c>
      <c r="H27" s="596">
        <v>435000</v>
      </c>
      <c r="I27" s="587"/>
      <c r="J27" s="588"/>
      <c r="K27" s="588"/>
      <c r="L27" s="588"/>
    </row>
    <row r="28" spans="1:12" x14ac:dyDescent="0.2">
      <c r="A28" s="585" t="s">
        <v>646</v>
      </c>
      <c r="B28" s="593" t="s">
        <v>537</v>
      </c>
      <c r="C28" s="594">
        <v>40000</v>
      </c>
      <c r="D28" s="596">
        <v>40000</v>
      </c>
      <c r="E28" s="595">
        <v>16296</v>
      </c>
      <c r="F28" s="591">
        <v>0</v>
      </c>
      <c r="G28" s="168">
        <v>100</v>
      </c>
      <c r="H28" s="596">
        <v>40000</v>
      </c>
      <c r="I28" s="587"/>
      <c r="J28" s="588"/>
      <c r="K28" s="588"/>
      <c r="L28" s="588"/>
    </row>
    <row r="29" spans="1:12" x14ac:dyDescent="0.2">
      <c r="A29" s="585" t="s">
        <v>450</v>
      </c>
      <c r="B29" s="593" t="s">
        <v>451</v>
      </c>
      <c r="C29" s="594">
        <v>1140000</v>
      </c>
      <c r="D29" s="596">
        <v>1140000</v>
      </c>
      <c r="E29" s="595">
        <v>847289</v>
      </c>
      <c r="F29" s="591">
        <v>324750</v>
      </c>
      <c r="G29" s="168">
        <v>100</v>
      </c>
      <c r="H29" s="596">
        <v>1464750</v>
      </c>
      <c r="I29" s="587"/>
      <c r="J29" s="588"/>
      <c r="K29" s="588"/>
      <c r="L29" s="588"/>
    </row>
    <row r="30" spans="1:12" x14ac:dyDescent="0.2">
      <c r="A30" s="585" t="s">
        <v>452</v>
      </c>
      <c r="B30" s="593" t="s">
        <v>453</v>
      </c>
      <c r="C30" s="594">
        <v>560000</v>
      </c>
      <c r="D30" s="596">
        <v>560000</v>
      </c>
      <c r="E30" s="595">
        <v>178402</v>
      </c>
      <c r="F30" s="591">
        <v>0</v>
      </c>
      <c r="G30" s="168">
        <v>100</v>
      </c>
      <c r="H30" s="596">
        <v>560000</v>
      </c>
      <c r="I30" s="587"/>
      <c r="J30" s="588"/>
      <c r="K30" s="588"/>
      <c r="L30" s="587"/>
    </row>
    <row r="31" spans="1:12" x14ac:dyDescent="0.2">
      <c r="A31" s="584" t="s">
        <v>486</v>
      </c>
      <c r="B31" s="597" t="s">
        <v>487</v>
      </c>
      <c r="C31" s="594">
        <v>325000</v>
      </c>
      <c r="D31" s="596">
        <v>325000</v>
      </c>
      <c r="E31" s="595">
        <v>101531</v>
      </c>
      <c r="F31" s="591">
        <v>0</v>
      </c>
      <c r="G31" s="168">
        <v>100</v>
      </c>
      <c r="H31" s="596">
        <v>325000</v>
      </c>
      <c r="I31" s="587"/>
      <c r="J31" s="588"/>
      <c r="K31" s="588"/>
      <c r="L31" s="587"/>
    </row>
    <row r="32" spans="1:12" ht="24" x14ac:dyDescent="0.2">
      <c r="A32" s="585" t="s">
        <v>454</v>
      </c>
      <c r="B32" s="597" t="s">
        <v>455</v>
      </c>
      <c r="C32" s="594">
        <v>500000</v>
      </c>
      <c r="D32" s="596">
        <v>500000</v>
      </c>
      <c r="E32" s="595">
        <v>46045</v>
      </c>
      <c r="F32" s="591">
        <v>0</v>
      </c>
      <c r="G32" s="168">
        <v>100</v>
      </c>
      <c r="H32" s="596">
        <v>500000</v>
      </c>
      <c r="I32" s="587"/>
      <c r="J32" s="588"/>
      <c r="K32" s="588"/>
      <c r="L32" s="587"/>
    </row>
    <row r="33" spans="1:12" ht="13.5" thickBot="1" x14ac:dyDescent="0.25">
      <c r="A33" s="586" t="s">
        <v>460</v>
      </c>
      <c r="B33" s="763" t="s">
        <v>461</v>
      </c>
      <c r="C33" s="766">
        <v>9000</v>
      </c>
      <c r="D33" s="768">
        <v>9000</v>
      </c>
      <c r="E33" s="767">
        <v>1897</v>
      </c>
      <c r="F33" s="591">
        <v>0</v>
      </c>
      <c r="G33" s="168">
        <v>100</v>
      </c>
      <c r="H33" s="768">
        <v>9000</v>
      </c>
      <c r="I33" s="587"/>
      <c r="J33" s="588"/>
      <c r="K33" s="588"/>
      <c r="L33" s="587"/>
    </row>
    <row r="34" spans="1:12" ht="13.5" thickBot="1" x14ac:dyDescent="0.25">
      <c r="A34" s="908" t="s">
        <v>5</v>
      </c>
      <c r="B34" s="909"/>
      <c r="C34" s="572">
        <v>3209000</v>
      </c>
      <c r="D34" s="575">
        <v>3209000</v>
      </c>
      <c r="E34" s="575">
        <f>SUM(E25:E33)</f>
        <v>1328067</v>
      </c>
      <c r="F34" s="575">
        <f>SUM(F25:F33)</f>
        <v>324750</v>
      </c>
      <c r="G34" s="576">
        <v>100</v>
      </c>
      <c r="H34" s="575">
        <f>SUM(H25:H33)</f>
        <v>3533750</v>
      </c>
      <c r="L34" s="587"/>
    </row>
    <row r="35" spans="1:12" ht="13.5" thickBot="1" x14ac:dyDescent="0.25">
      <c r="A35" s="522" t="s">
        <v>647</v>
      </c>
      <c r="B35" s="577" t="s">
        <v>538</v>
      </c>
      <c r="C35" s="578">
        <v>0</v>
      </c>
      <c r="D35" s="560">
        <v>0</v>
      </c>
      <c r="E35" s="578">
        <v>0</v>
      </c>
      <c r="F35" s="488">
        <v>0</v>
      </c>
      <c r="G35" s="579"/>
      <c r="H35" s="560">
        <v>0</v>
      </c>
      <c r="L35" s="587"/>
    </row>
    <row r="36" spans="1:12" ht="16.5" thickBot="1" x14ac:dyDescent="0.25">
      <c r="A36" s="911" t="s">
        <v>153</v>
      </c>
      <c r="B36" s="912"/>
      <c r="C36" s="580">
        <v>79393000</v>
      </c>
      <c r="D36" s="583">
        <v>80740000</v>
      </c>
      <c r="E36" s="581">
        <v>36837100</v>
      </c>
      <c r="F36" s="581">
        <v>324750</v>
      </c>
      <c r="G36" s="582">
        <v>100</v>
      </c>
      <c r="H36" s="583">
        <v>81064750</v>
      </c>
      <c r="I36" s="759"/>
      <c r="L36" s="587"/>
    </row>
    <row r="37" spans="1:12" x14ac:dyDescent="0.2">
      <c r="L37" s="587"/>
    </row>
    <row r="38" spans="1:12" x14ac:dyDescent="0.2">
      <c r="L38" s="587"/>
    </row>
    <row r="39" spans="1:12" x14ac:dyDescent="0.2">
      <c r="L39" s="587"/>
    </row>
    <row r="40" spans="1:12" x14ac:dyDescent="0.2">
      <c r="C40" s="3"/>
      <c r="D40" s="3"/>
      <c r="E40" s="3"/>
      <c r="F40" s="3"/>
      <c r="G40" s="3"/>
      <c r="H40" s="3"/>
      <c r="L40" s="587"/>
    </row>
    <row r="41" spans="1:12" x14ac:dyDescent="0.2">
      <c r="L41" s="587"/>
    </row>
    <row r="42" spans="1:12" x14ac:dyDescent="0.2">
      <c r="L42" s="587"/>
    </row>
    <row r="43" spans="1:12" x14ac:dyDescent="0.2">
      <c r="L43" s="587"/>
    </row>
    <row r="44" spans="1:12" x14ac:dyDescent="0.2">
      <c r="L44" s="587"/>
    </row>
    <row r="45" spans="1:12" x14ac:dyDescent="0.2">
      <c r="L45" s="588"/>
    </row>
  </sheetData>
  <mergeCells count="10">
    <mergeCell ref="A21:B21"/>
    <mergeCell ref="A24:B24"/>
    <mergeCell ref="A34:B34"/>
    <mergeCell ref="A36:B36"/>
    <mergeCell ref="A2:H2"/>
    <mergeCell ref="A3:H3"/>
    <mergeCell ref="A5:H5"/>
    <mergeCell ref="A6:A7"/>
    <mergeCell ref="B6:B7"/>
    <mergeCell ref="C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2"/>
  <sheetViews>
    <sheetView workbookViewId="0">
      <selection activeCell="C27" sqref="C27"/>
    </sheetView>
  </sheetViews>
  <sheetFormatPr defaultRowHeight="12.75" x14ac:dyDescent="0.2"/>
  <cols>
    <col min="1" max="1" width="12.28515625" customWidth="1"/>
    <col min="2" max="2" width="37.28515625" customWidth="1"/>
    <col min="3" max="4" width="9.85546875" bestFit="1" customWidth="1"/>
    <col min="5" max="5" width="9.140625" bestFit="1" customWidth="1"/>
    <col min="6" max="6" width="9" bestFit="1" customWidth="1"/>
    <col min="7" max="7" width="4.140625" bestFit="1" customWidth="1"/>
    <col min="8" max="8" width="11.140625" bestFit="1" customWidth="1"/>
  </cols>
  <sheetData>
    <row r="1" spans="1:8" x14ac:dyDescent="0.2">
      <c r="G1" s="5"/>
      <c r="H1" s="5"/>
    </row>
    <row r="2" spans="1:8" x14ac:dyDescent="0.2">
      <c r="A2" s="930" t="s">
        <v>709</v>
      </c>
      <c r="B2" s="930"/>
      <c r="C2" s="930"/>
      <c r="D2" s="930"/>
      <c r="E2" s="930"/>
      <c r="F2" s="930"/>
      <c r="G2" s="930"/>
      <c r="H2" s="930"/>
    </row>
    <row r="3" spans="1:8" x14ac:dyDescent="0.2">
      <c r="A3" s="930" t="s">
        <v>254</v>
      </c>
      <c r="B3" s="930"/>
      <c r="C3" s="930"/>
      <c r="D3" s="930"/>
      <c r="E3" s="930"/>
      <c r="F3" s="930"/>
      <c r="G3" s="930"/>
      <c r="H3" s="930"/>
    </row>
    <row r="4" spans="1:8" ht="13.5" thickBot="1" x14ac:dyDescent="0.25">
      <c r="A4" s="172"/>
      <c r="B4" s="172"/>
      <c r="C4" s="172"/>
      <c r="D4" s="172"/>
      <c r="E4" s="172"/>
      <c r="F4" s="172"/>
      <c r="G4" s="172"/>
      <c r="H4" s="173" t="s">
        <v>372</v>
      </c>
    </row>
    <row r="5" spans="1:8" ht="13.5" thickBot="1" x14ac:dyDescent="0.25">
      <c r="A5" s="931" t="s">
        <v>373</v>
      </c>
      <c r="B5" s="932"/>
      <c r="C5" s="932"/>
      <c r="D5" s="932"/>
      <c r="E5" s="932"/>
      <c r="F5" s="932"/>
      <c r="G5" s="932"/>
      <c r="H5" s="933"/>
    </row>
    <row r="6" spans="1:8" x14ac:dyDescent="0.2">
      <c r="A6" s="934" t="s">
        <v>403</v>
      </c>
      <c r="B6" s="935"/>
      <c r="C6" s="935"/>
      <c r="D6" s="935"/>
      <c r="E6" s="935"/>
      <c r="F6" s="935"/>
      <c r="G6" s="935"/>
      <c r="H6" s="936"/>
    </row>
    <row r="7" spans="1:8" x14ac:dyDescent="0.2">
      <c r="A7" s="926" t="s">
        <v>374</v>
      </c>
      <c r="B7" s="928" t="s">
        <v>375</v>
      </c>
      <c r="C7" s="937">
        <v>2020</v>
      </c>
      <c r="D7" s="938"/>
      <c r="E7" s="900"/>
      <c r="F7" s="900"/>
      <c r="G7" s="901"/>
      <c r="H7" s="598">
        <v>2020</v>
      </c>
    </row>
    <row r="8" spans="1:8" ht="21.75" thickBot="1" x14ac:dyDescent="0.25">
      <c r="A8" s="927"/>
      <c r="B8" s="929"/>
      <c r="C8" s="732" t="s">
        <v>514</v>
      </c>
      <c r="D8" s="769" t="s">
        <v>695</v>
      </c>
      <c r="E8" s="599" t="s">
        <v>703</v>
      </c>
      <c r="F8" s="732" t="s">
        <v>573</v>
      </c>
      <c r="G8" s="732" t="s">
        <v>377</v>
      </c>
      <c r="H8" s="769" t="s">
        <v>706</v>
      </c>
    </row>
    <row r="9" spans="1:8" ht="21" x14ac:dyDescent="0.2">
      <c r="A9" s="179" t="s">
        <v>405</v>
      </c>
      <c r="B9" s="180" t="s">
        <v>406</v>
      </c>
      <c r="C9" s="188">
        <v>25544</v>
      </c>
      <c r="D9" s="183">
        <v>26354</v>
      </c>
      <c r="E9" s="181">
        <v>26354</v>
      </c>
      <c r="F9" s="181">
        <v>0</v>
      </c>
      <c r="G9" s="182">
        <v>100</v>
      </c>
      <c r="H9" s="183">
        <v>26354</v>
      </c>
    </row>
    <row r="10" spans="1:8" x14ac:dyDescent="0.2">
      <c r="A10" s="939" t="s">
        <v>515</v>
      </c>
      <c r="B10" s="603" t="s">
        <v>516</v>
      </c>
      <c r="C10" s="417">
        <v>15241759</v>
      </c>
      <c r="D10" s="185">
        <v>14330759</v>
      </c>
      <c r="E10" s="604">
        <v>8655260</v>
      </c>
      <c r="F10" s="181">
        <v>1078870</v>
      </c>
      <c r="G10" s="182">
        <v>108</v>
      </c>
      <c r="H10" s="185">
        <v>15409629</v>
      </c>
    </row>
    <row r="11" spans="1:8" x14ac:dyDescent="0.2">
      <c r="A11" s="940"/>
      <c r="B11" s="605" t="s">
        <v>517</v>
      </c>
      <c r="C11" s="606">
        <v>3138759</v>
      </c>
      <c r="D11" s="609">
        <v>3138759</v>
      </c>
      <c r="E11" s="186">
        <v>271680</v>
      </c>
      <c r="F11" s="186">
        <v>-1078870</v>
      </c>
      <c r="G11" s="608">
        <v>134</v>
      </c>
      <c r="H11" s="609">
        <v>4217629</v>
      </c>
    </row>
    <row r="12" spans="1:8" x14ac:dyDescent="0.2">
      <c r="A12" s="940"/>
      <c r="B12" s="605" t="s">
        <v>517</v>
      </c>
      <c r="C12" s="606">
        <v>0</v>
      </c>
      <c r="D12" s="609">
        <v>292000</v>
      </c>
      <c r="E12" s="607">
        <v>244408</v>
      </c>
      <c r="F12" s="607"/>
      <c r="G12" s="772">
        <v>100</v>
      </c>
      <c r="H12" s="609">
        <v>292000</v>
      </c>
    </row>
    <row r="13" spans="1:8" ht="13.5" thickBot="1" x14ac:dyDescent="0.25">
      <c r="A13" s="940"/>
      <c r="B13" s="773" t="s">
        <v>540</v>
      </c>
      <c r="C13" s="774">
        <v>12103000</v>
      </c>
      <c r="D13" s="775">
        <v>10900000</v>
      </c>
      <c r="E13" s="613">
        <v>5629172</v>
      </c>
      <c r="F13" s="186"/>
      <c r="G13" s="608">
        <v>100</v>
      </c>
      <c r="H13" s="775">
        <v>10900000</v>
      </c>
    </row>
    <row r="14" spans="1:8" ht="13.5" thickBot="1" x14ac:dyDescent="0.25">
      <c r="A14" s="924" t="s">
        <v>82</v>
      </c>
      <c r="B14" s="925"/>
      <c r="C14" s="416">
        <v>15267303</v>
      </c>
      <c r="D14" s="174">
        <v>14357113</v>
      </c>
      <c r="E14" s="600">
        <f>SUM(E9:E13)</f>
        <v>14826874</v>
      </c>
      <c r="F14" s="601">
        <v>1078870</v>
      </c>
      <c r="G14" s="602">
        <f>H14/D14*100</f>
        <v>107.51453304017321</v>
      </c>
      <c r="H14" s="174">
        <f>SUM(H9:H10)</f>
        <v>15435983</v>
      </c>
    </row>
    <row r="15" spans="1:8" x14ac:dyDescent="0.2">
      <c r="A15" s="934" t="s">
        <v>648</v>
      </c>
      <c r="B15" s="935"/>
      <c r="C15" s="935"/>
      <c r="D15" s="935"/>
      <c r="E15" s="935"/>
      <c r="F15" s="935"/>
      <c r="G15" s="935"/>
      <c r="H15" s="936"/>
    </row>
    <row r="16" spans="1:8" x14ac:dyDescent="0.2">
      <c r="A16" s="926" t="s">
        <v>374</v>
      </c>
      <c r="B16" s="928" t="s">
        <v>375</v>
      </c>
      <c r="C16" s="937">
        <v>2020</v>
      </c>
      <c r="D16" s="938"/>
      <c r="E16" s="900"/>
      <c r="F16" s="900"/>
      <c r="G16" s="901"/>
      <c r="H16" s="598">
        <v>2020</v>
      </c>
    </row>
    <row r="17" spans="1:8" ht="21.75" thickBot="1" x14ac:dyDescent="0.25">
      <c r="A17" s="927"/>
      <c r="B17" s="929"/>
      <c r="C17" s="732" t="s">
        <v>514</v>
      </c>
      <c r="D17" s="769" t="s">
        <v>695</v>
      </c>
      <c r="E17" s="599" t="s">
        <v>703</v>
      </c>
      <c r="F17" s="732" t="s">
        <v>573</v>
      </c>
      <c r="G17" s="732" t="s">
        <v>377</v>
      </c>
      <c r="H17" s="769" t="s">
        <v>706</v>
      </c>
    </row>
    <row r="18" spans="1:8" x14ac:dyDescent="0.2">
      <c r="A18" s="179" t="s">
        <v>386</v>
      </c>
      <c r="B18" s="187" t="s">
        <v>352</v>
      </c>
      <c r="C18" s="188">
        <v>29000</v>
      </c>
      <c r="D18" s="189">
        <v>220000</v>
      </c>
      <c r="E18" s="188">
        <v>223000</v>
      </c>
      <c r="F18" s="188">
        <v>100000</v>
      </c>
      <c r="G18" s="182">
        <v>145</v>
      </c>
      <c r="H18" s="189">
        <v>320000</v>
      </c>
    </row>
    <row r="19" spans="1:8" ht="13.5" thickBot="1" x14ac:dyDescent="0.25">
      <c r="A19" s="179" t="s">
        <v>524</v>
      </c>
      <c r="B19" s="180" t="s">
        <v>525</v>
      </c>
      <c r="C19" s="188">
        <v>3697</v>
      </c>
      <c r="D19" s="189">
        <v>2887</v>
      </c>
      <c r="E19" s="188">
        <v>2041</v>
      </c>
      <c r="F19" s="188">
        <v>0</v>
      </c>
      <c r="G19" s="182">
        <v>100</v>
      </c>
      <c r="H19" s="189">
        <v>2887</v>
      </c>
    </row>
    <row r="20" spans="1:8" ht="13.5" thickBot="1" x14ac:dyDescent="0.25">
      <c r="A20" s="924" t="s">
        <v>82</v>
      </c>
      <c r="B20" s="925"/>
      <c r="C20" s="416">
        <v>32697</v>
      </c>
      <c r="D20" s="174">
        <v>222887</v>
      </c>
      <c r="E20" s="174">
        <f>SUM(E18:E19)</f>
        <v>225041</v>
      </c>
      <c r="F20" s="174">
        <f>SUM(F18:F19)</f>
        <v>100000</v>
      </c>
      <c r="G20" s="602">
        <v>145</v>
      </c>
      <c r="H20" s="174">
        <v>322887</v>
      </c>
    </row>
    <row r="21" spans="1:8" ht="13.5" thickBot="1" x14ac:dyDescent="0.25">
      <c r="A21" s="770"/>
      <c r="B21" s="175"/>
      <c r="C21" s="175"/>
      <c r="D21" s="175"/>
      <c r="E21" s="176"/>
      <c r="F21" s="176"/>
      <c r="G21" s="177"/>
      <c r="H21" s="771"/>
    </row>
    <row r="22" spans="1:8" ht="13.5" thickBot="1" x14ac:dyDescent="0.25">
      <c r="A22" s="924" t="s">
        <v>528</v>
      </c>
      <c r="B22" s="925"/>
      <c r="C22" s="174">
        <v>15300000</v>
      </c>
      <c r="D22" s="174">
        <v>14580000</v>
      </c>
      <c r="E22" s="174">
        <v>8906655</v>
      </c>
      <c r="F22" s="174">
        <f>SUM(F14+F20)</f>
        <v>1178870</v>
      </c>
      <c r="G22" s="178">
        <v>108</v>
      </c>
      <c r="H22" s="174">
        <f>SUM(H14+H20)</f>
        <v>15758870</v>
      </c>
    </row>
  </sheetData>
  <mergeCells count="15">
    <mergeCell ref="A22:B22"/>
    <mergeCell ref="A7:A8"/>
    <mergeCell ref="B7:B8"/>
    <mergeCell ref="A2:H2"/>
    <mergeCell ref="A3:H3"/>
    <mergeCell ref="A5:H5"/>
    <mergeCell ref="A6:H6"/>
    <mergeCell ref="C7:G7"/>
    <mergeCell ref="A10:A13"/>
    <mergeCell ref="A14:B14"/>
    <mergeCell ref="A15:H15"/>
    <mergeCell ref="A16:A17"/>
    <mergeCell ref="B16:B17"/>
    <mergeCell ref="C16:G16"/>
    <mergeCell ref="A20:B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1"/>
  <sheetViews>
    <sheetView workbookViewId="0">
      <selection activeCell="H32" sqref="H32"/>
    </sheetView>
  </sheetViews>
  <sheetFormatPr defaultRowHeight="12.75" x14ac:dyDescent="0.2"/>
  <cols>
    <col min="1" max="1" width="12.28515625" customWidth="1"/>
    <col min="2" max="2" width="37.42578125" bestFit="1" customWidth="1"/>
    <col min="3" max="3" width="11.28515625" bestFit="1" customWidth="1"/>
    <col min="4" max="4" width="13.42578125" bestFit="1" customWidth="1"/>
    <col min="5" max="5" width="11.85546875" bestFit="1" customWidth="1"/>
    <col min="6" max="6" width="10.7109375" bestFit="1" customWidth="1"/>
    <col min="7" max="7" width="5" bestFit="1" customWidth="1"/>
    <col min="8" max="8" width="14.28515625" bestFit="1" customWidth="1"/>
    <col min="9" max="10" width="10.140625" bestFit="1" customWidth="1"/>
  </cols>
  <sheetData>
    <row r="1" spans="1:14" x14ac:dyDescent="0.2">
      <c r="G1" s="5"/>
      <c r="H1" s="5"/>
    </row>
    <row r="2" spans="1:14" x14ac:dyDescent="0.2">
      <c r="A2" s="930" t="s">
        <v>707</v>
      </c>
      <c r="B2" s="930"/>
      <c r="C2" s="930"/>
      <c r="D2" s="930"/>
      <c r="E2" s="930"/>
      <c r="F2" s="930"/>
      <c r="G2" s="930"/>
      <c r="H2" s="930"/>
    </row>
    <row r="3" spans="1:14" x14ac:dyDescent="0.2">
      <c r="A3" s="930" t="s">
        <v>254</v>
      </c>
      <c r="B3" s="930"/>
      <c r="C3" s="930"/>
      <c r="D3" s="930"/>
      <c r="E3" s="930"/>
      <c r="F3" s="930"/>
      <c r="G3" s="930"/>
      <c r="H3" s="930"/>
    </row>
    <row r="4" spans="1:14" ht="13.5" thickBot="1" x14ac:dyDescent="0.25">
      <c r="H4" s="157" t="s">
        <v>372</v>
      </c>
    </row>
    <row r="5" spans="1:14" ht="13.5" thickBot="1" x14ac:dyDescent="0.25">
      <c r="A5" s="950" t="s">
        <v>2</v>
      </c>
      <c r="B5" s="951"/>
      <c r="C5" s="951"/>
      <c r="D5" s="951"/>
      <c r="E5" s="951"/>
      <c r="F5" s="951"/>
      <c r="G5" s="951"/>
      <c r="H5" s="952"/>
    </row>
    <row r="6" spans="1:14" x14ac:dyDescent="0.2">
      <c r="A6" s="946" t="s">
        <v>374</v>
      </c>
      <c r="B6" s="948" t="s">
        <v>375</v>
      </c>
      <c r="C6" s="953">
        <v>2020</v>
      </c>
      <c r="D6" s="954"/>
      <c r="E6" s="922"/>
      <c r="F6" s="922"/>
      <c r="G6" s="923"/>
      <c r="H6" s="615">
        <v>2020</v>
      </c>
    </row>
    <row r="7" spans="1:14" ht="21.75" thickBot="1" x14ac:dyDescent="0.25">
      <c r="A7" s="947"/>
      <c r="B7" s="949"/>
      <c r="C7" s="733" t="s">
        <v>514</v>
      </c>
      <c r="D7" s="776" t="s">
        <v>696</v>
      </c>
      <c r="E7" s="616" t="s">
        <v>703</v>
      </c>
      <c r="F7" s="733" t="s">
        <v>573</v>
      </c>
      <c r="G7" s="733" t="s">
        <v>377</v>
      </c>
      <c r="H7" s="776" t="s">
        <v>710</v>
      </c>
      <c r="I7" s="588"/>
    </row>
    <row r="8" spans="1:14" x14ac:dyDescent="0.2">
      <c r="A8" s="645" t="s">
        <v>423</v>
      </c>
      <c r="B8" s="617" t="s">
        <v>506</v>
      </c>
      <c r="C8" s="618">
        <v>7800000</v>
      </c>
      <c r="D8" s="621">
        <v>6550000</v>
      </c>
      <c r="E8" s="619">
        <v>3222600</v>
      </c>
      <c r="F8" s="619">
        <f>H8-D8</f>
        <v>0</v>
      </c>
      <c r="G8" s="620">
        <f>H8/D8*100</f>
        <v>100</v>
      </c>
      <c r="H8" s="621">
        <v>6550000</v>
      </c>
      <c r="I8" s="587"/>
    </row>
    <row r="9" spans="1:14" x14ac:dyDescent="0.2">
      <c r="A9" s="646" t="s">
        <v>509</v>
      </c>
      <c r="B9" s="622" t="s">
        <v>534</v>
      </c>
      <c r="C9" s="623">
        <v>0</v>
      </c>
      <c r="D9" s="624">
        <v>150000</v>
      </c>
      <c r="E9" s="619">
        <v>0</v>
      </c>
      <c r="F9" s="619">
        <f t="shared" ref="F9:F31" si="0">H9-D9</f>
        <v>0</v>
      </c>
      <c r="G9" s="620">
        <f t="shared" ref="G9:G33" si="1">H9/D9*100</f>
        <v>100</v>
      </c>
      <c r="H9" s="624">
        <v>150000</v>
      </c>
      <c r="I9" s="588"/>
    </row>
    <row r="10" spans="1:14" x14ac:dyDescent="0.2">
      <c r="A10" s="646" t="s">
        <v>426</v>
      </c>
      <c r="B10" s="622" t="s">
        <v>427</v>
      </c>
      <c r="C10" s="623">
        <v>0</v>
      </c>
      <c r="D10" s="624">
        <v>0</v>
      </c>
      <c r="E10" s="619">
        <v>0</v>
      </c>
      <c r="F10" s="619">
        <f t="shared" si="0"/>
        <v>0</v>
      </c>
      <c r="G10" s="620">
        <v>0</v>
      </c>
      <c r="H10" s="624">
        <v>0</v>
      </c>
      <c r="I10" s="587"/>
    </row>
    <row r="11" spans="1:14" x14ac:dyDescent="0.2">
      <c r="A11" s="646" t="s">
        <v>498</v>
      </c>
      <c r="B11" s="622" t="s">
        <v>499</v>
      </c>
      <c r="C11" s="623">
        <v>30000</v>
      </c>
      <c r="D11" s="624">
        <v>24000</v>
      </c>
      <c r="E11" s="619">
        <v>8000</v>
      </c>
      <c r="F11" s="619">
        <f t="shared" si="0"/>
        <v>0</v>
      </c>
      <c r="G11" s="620">
        <f t="shared" si="1"/>
        <v>100</v>
      </c>
      <c r="H11" s="624">
        <v>24000</v>
      </c>
      <c r="I11" s="587"/>
    </row>
    <row r="12" spans="1:14" x14ac:dyDescent="0.2">
      <c r="A12" s="646" t="s">
        <v>493</v>
      </c>
      <c r="B12" s="622" t="s">
        <v>494</v>
      </c>
      <c r="C12" s="623">
        <v>410000</v>
      </c>
      <c r="D12" s="624">
        <v>260000</v>
      </c>
      <c r="E12" s="619">
        <v>36000</v>
      </c>
      <c r="F12" s="619">
        <f t="shared" si="0"/>
        <v>0</v>
      </c>
      <c r="G12" s="620">
        <f t="shared" si="1"/>
        <v>100</v>
      </c>
      <c r="H12" s="624">
        <v>260000</v>
      </c>
      <c r="I12" s="588"/>
    </row>
    <row r="13" spans="1:14" x14ac:dyDescent="0.2">
      <c r="A13" s="647" t="s">
        <v>649</v>
      </c>
      <c r="B13" s="625" t="s">
        <v>428</v>
      </c>
      <c r="C13" s="626">
        <v>0</v>
      </c>
      <c r="D13" s="624">
        <v>0</v>
      </c>
      <c r="E13" s="619">
        <v>0</v>
      </c>
      <c r="F13" s="619">
        <f t="shared" si="0"/>
        <v>0</v>
      </c>
      <c r="G13" s="620">
        <v>0</v>
      </c>
      <c r="H13" s="624">
        <v>0</v>
      </c>
      <c r="I13" s="588"/>
    </row>
    <row r="14" spans="1:14" ht="32.25" thickBot="1" x14ac:dyDescent="0.25">
      <c r="A14" s="647" t="s">
        <v>431</v>
      </c>
      <c r="B14" s="627" t="s">
        <v>432</v>
      </c>
      <c r="C14" s="628">
        <v>820000</v>
      </c>
      <c r="D14" s="624">
        <v>820000</v>
      </c>
      <c r="E14" s="619">
        <v>360000</v>
      </c>
      <c r="F14" s="619">
        <f t="shared" si="0"/>
        <v>0</v>
      </c>
      <c r="G14" s="620">
        <f t="shared" si="1"/>
        <v>100</v>
      </c>
      <c r="H14" s="624">
        <v>820000</v>
      </c>
      <c r="I14" s="588"/>
    </row>
    <row r="15" spans="1:14" ht="13.5" thickBot="1" x14ac:dyDescent="0.25">
      <c r="A15" s="941" t="s">
        <v>3</v>
      </c>
      <c r="B15" s="942"/>
      <c r="C15" s="629">
        <v>9060000</v>
      </c>
      <c r="D15" s="630">
        <v>7804000</v>
      </c>
      <c r="E15" s="629">
        <f>SUM(E8:E14)</f>
        <v>3626600</v>
      </c>
      <c r="F15" s="629">
        <f>SUM(F8:F14)</f>
        <v>0</v>
      </c>
      <c r="G15" s="830">
        <f t="shared" si="1"/>
        <v>100</v>
      </c>
      <c r="H15" s="630">
        <v>7804000</v>
      </c>
      <c r="J15" s="3"/>
    </row>
    <row r="16" spans="1:14" x14ac:dyDescent="0.2">
      <c r="A16" s="645" t="s">
        <v>433</v>
      </c>
      <c r="B16" s="631" t="s">
        <v>434</v>
      </c>
      <c r="C16" s="619">
        <v>1630000</v>
      </c>
      <c r="D16" s="621">
        <v>1430000</v>
      </c>
      <c r="E16" s="619">
        <v>632328</v>
      </c>
      <c r="F16" s="619">
        <f t="shared" si="0"/>
        <v>0</v>
      </c>
      <c r="G16" s="620">
        <f t="shared" si="1"/>
        <v>100</v>
      </c>
      <c r="H16" s="621">
        <v>1430000</v>
      </c>
      <c r="I16" s="587"/>
      <c r="J16" s="588"/>
      <c r="K16" s="588"/>
      <c r="L16" s="588"/>
      <c r="M16" s="588"/>
      <c r="N16" s="588"/>
    </row>
    <row r="17" spans="1:14" ht="13.5" thickBot="1" x14ac:dyDescent="0.25">
      <c r="A17" s="647" t="s">
        <v>435</v>
      </c>
      <c r="B17" s="632" t="s">
        <v>436</v>
      </c>
      <c r="C17" s="633">
        <v>10000</v>
      </c>
      <c r="D17" s="621">
        <v>11000</v>
      </c>
      <c r="E17" s="633">
        <v>3406</v>
      </c>
      <c r="F17" s="619">
        <f t="shared" si="0"/>
        <v>0</v>
      </c>
      <c r="G17" s="620">
        <f t="shared" si="1"/>
        <v>100</v>
      </c>
      <c r="H17" s="621">
        <v>11000</v>
      </c>
      <c r="I17" s="587"/>
      <c r="J17" s="588"/>
      <c r="K17" s="588"/>
      <c r="L17" s="588"/>
      <c r="M17" s="588"/>
      <c r="N17" s="588"/>
    </row>
    <row r="18" spans="1:14" ht="13.5" thickBot="1" x14ac:dyDescent="0.25">
      <c r="A18" s="943" t="s">
        <v>539</v>
      </c>
      <c r="B18" s="942"/>
      <c r="C18" s="629">
        <v>1640000</v>
      </c>
      <c r="D18" s="630">
        <v>1441000</v>
      </c>
      <c r="E18" s="630">
        <f>SUM(E16:E17)</f>
        <v>635734</v>
      </c>
      <c r="F18" s="630">
        <f>SUM(F16:F17)</f>
        <v>0</v>
      </c>
      <c r="G18" s="634">
        <f t="shared" si="1"/>
        <v>100</v>
      </c>
      <c r="H18" s="630">
        <v>1441000</v>
      </c>
      <c r="I18" s="588"/>
      <c r="J18" s="588"/>
      <c r="K18" s="588"/>
      <c r="L18" s="588"/>
      <c r="M18" s="588"/>
      <c r="N18" s="588"/>
    </row>
    <row r="19" spans="1:14" x14ac:dyDescent="0.2">
      <c r="A19" s="648" t="s">
        <v>437</v>
      </c>
      <c r="B19" s="650" t="s">
        <v>501</v>
      </c>
      <c r="C19" s="651">
        <v>200000</v>
      </c>
      <c r="D19" s="653">
        <v>500000</v>
      </c>
      <c r="E19" s="651">
        <v>19142</v>
      </c>
      <c r="F19" s="619">
        <f t="shared" si="0"/>
        <v>974925</v>
      </c>
      <c r="G19" s="620">
        <f t="shared" si="1"/>
        <v>294.98500000000001</v>
      </c>
      <c r="H19" s="653">
        <v>1474925</v>
      </c>
      <c r="I19" s="587"/>
      <c r="J19" s="588"/>
      <c r="K19" s="588"/>
      <c r="L19" s="588"/>
      <c r="M19" s="588"/>
      <c r="N19" s="588"/>
    </row>
    <row r="20" spans="1:14" x14ac:dyDescent="0.2">
      <c r="A20" s="648" t="s">
        <v>438</v>
      </c>
      <c r="B20" s="654" t="s">
        <v>439</v>
      </c>
      <c r="C20" s="655">
        <v>450000</v>
      </c>
      <c r="D20" s="656">
        <v>450000</v>
      </c>
      <c r="E20" s="655">
        <v>228054</v>
      </c>
      <c r="F20" s="619">
        <f t="shared" si="0"/>
        <v>0</v>
      </c>
      <c r="G20" s="620">
        <f t="shared" si="1"/>
        <v>100</v>
      </c>
      <c r="H20" s="656">
        <v>450000</v>
      </c>
      <c r="I20" s="587"/>
      <c r="J20" s="588"/>
      <c r="K20" s="588"/>
      <c r="L20" s="588"/>
      <c r="M20" s="588"/>
      <c r="N20" s="588"/>
    </row>
    <row r="21" spans="1:14" x14ac:dyDescent="0.2">
      <c r="A21" s="648" t="s">
        <v>510</v>
      </c>
      <c r="B21" s="661" t="s">
        <v>536</v>
      </c>
      <c r="C21" s="655">
        <v>80000</v>
      </c>
      <c r="D21" s="656">
        <v>80000</v>
      </c>
      <c r="E21" s="655">
        <v>50333</v>
      </c>
      <c r="F21" s="619">
        <f t="shared" si="0"/>
        <v>0</v>
      </c>
      <c r="G21" s="620">
        <f t="shared" si="1"/>
        <v>100</v>
      </c>
      <c r="H21" s="656">
        <v>80000</v>
      </c>
      <c r="I21" s="587"/>
      <c r="J21" s="588"/>
      <c r="K21" s="588"/>
      <c r="L21" s="588"/>
      <c r="M21" s="588"/>
      <c r="N21" s="588"/>
    </row>
    <row r="22" spans="1:14" x14ac:dyDescent="0.2">
      <c r="A22" s="648" t="s">
        <v>646</v>
      </c>
      <c r="B22" s="654" t="s">
        <v>537</v>
      </c>
      <c r="C22" s="655">
        <v>60000</v>
      </c>
      <c r="D22" s="656">
        <v>60000</v>
      </c>
      <c r="E22" s="655">
        <v>43048</v>
      </c>
      <c r="F22" s="619">
        <f t="shared" si="0"/>
        <v>0</v>
      </c>
      <c r="G22" s="620">
        <f t="shared" si="1"/>
        <v>100</v>
      </c>
      <c r="H22" s="656">
        <v>60000</v>
      </c>
      <c r="I22" s="587"/>
      <c r="J22" s="588"/>
      <c r="K22" s="588"/>
      <c r="L22" s="588"/>
      <c r="M22" s="588"/>
      <c r="N22" s="588"/>
    </row>
    <row r="23" spans="1:14" x14ac:dyDescent="0.2">
      <c r="A23" s="648" t="s">
        <v>445</v>
      </c>
      <c r="B23" s="654" t="s">
        <v>650</v>
      </c>
      <c r="C23" s="655">
        <v>1301000</v>
      </c>
      <c r="D23" s="656">
        <v>2121000</v>
      </c>
      <c r="E23" s="655">
        <v>1425496</v>
      </c>
      <c r="F23" s="619">
        <f t="shared" si="0"/>
        <v>250000</v>
      </c>
      <c r="G23" s="620">
        <f t="shared" si="1"/>
        <v>111.78689297501178</v>
      </c>
      <c r="H23" s="656">
        <v>2371000</v>
      </c>
      <c r="I23" s="587"/>
      <c r="J23" s="588"/>
      <c r="K23" s="588"/>
      <c r="L23" s="588"/>
      <c r="M23" s="588"/>
      <c r="N23" s="588"/>
    </row>
    <row r="24" spans="1:14" x14ac:dyDescent="0.2">
      <c r="A24" s="648" t="s">
        <v>448</v>
      </c>
      <c r="B24" s="654" t="s">
        <v>651</v>
      </c>
      <c r="C24" s="655">
        <v>200000</v>
      </c>
      <c r="D24" s="656">
        <v>100000</v>
      </c>
      <c r="E24" s="655">
        <v>10000</v>
      </c>
      <c r="F24" s="619">
        <f t="shared" si="0"/>
        <v>0</v>
      </c>
      <c r="G24" s="620">
        <f t="shared" si="1"/>
        <v>100</v>
      </c>
      <c r="H24" s="656">
        <v>100000</v>
      </c>
      <c r="I24" s="587"/>
      <c r="J24" s="588"/>
      <c r="K24" s="588"/>
      <c r="L24" s="588"/>
      <c r="M24" s="588"/>
      <c r="N24" s="588"/>
    </row>
    <row r="25" spans="1:14" x14ac:dyDescent="0.2">
      <c r="A25" s="648" t="s">
        <v>452</v>
      </c>
      <c r="B25" s="654" t="s">
        <v>453</v>
      </c>
      <c r="C25" s="655">
        <v>600000</v>
      </c>
      <c r="D25" s="656">
        <v>300000</v>
      </c>
      <c r="E25" s="655">
        <v>70601</v>
      </c>
      <c r="F25" s="619">
        <f t="shared" si="0"/>
        <v>-100000</v>
      </c>
      <c r="G25" s="620">
        <f t="shared" si="1"/>
        <v>66.666666666666657</v>
      </c>
      <c r="H25" s="656">
        <v>200000</v>
      </c>
      <c r="I25" s="587"/>
      <c r="J25" s="588"/>
      <c r="K25" s="588"/>
      <c r="L25" s="587"/>
      <c r="M25" s="588"/>
      <c r="N25" s="588"/>
    </row>
    <row r="26" spans="1:14" x14ac:dyDescent="0.2">
      <c r="A26" s="649" t="s">
        <v>486</v>
      </c>
      <c r="B26" s="654" t="s">
        <v>487</v>
      </c>
      <c r="C26" s="655">
        <v>100000</v>
      </c>
      <c r="D26" s="656">
        <v>100000</v>
      </c>
      <c r="E26" s="655">
        <v>0</v>
      </c>
      <c r="F26" s="619">
        <f t="shared" si="0"/>
        <v>0</v>
      </c>
      <c r="G26" s="620">
        <f t="shared" si="1"/>
        <v>100</v>
      </c>
      <c r="H26" s="656">
        <v>100000</v>
      </c>
      <c r="I26" s="587"/>
      <c r="J26" s="588"/>
      <c r="K26" s="588"/>
      <c r="L26" s="587"/>
      <c r="M26" s="588"/>
      <c r="N26" s="588"/>
    </row>
    <row r="27" spans="1:14" ht="21" x14ac:dyDescent="0.2">
      <c r="A27" s="646" t="s">
        <v>454</v>
      </c>
      <c r="B27" s="661" t="s">
        <v>455</v>
      </c>
      <c r="C27" s="655">
        <v>778000</v>
      </c>
      <c r="D27" s="656">
        <v>793000</v>
      </c>
      <c r="E27" s="655">
        <v>473150</v>
      </c>
      <c r="F27" s="619">
        <f t="shared" si="0"/>
        <v>53945</v>
      </c>
      <c r="G27" s="620">
        <f t="shared" si="1"/>
        <v>106.80264817150062</v>
      </c>
      <c r="H27" s="656">
        <v>846945</v>
      </c>
      <c r="I27" s="587"/>
      <c r="J27" s="588"/>
      <c r="K27" s="588"/>
      <c r="L27" s="587"/>
      <c r="M27" s="588"/>
      <c r="N27" s="588"/>
    </row>
    <row r="28" spans="1:14" ht="13.5" thickBot="1" x14ac:dyDescent="0.25">
      <c r="A28" s="647" t="s">
        <v>460</v>
      </c>
      <c r="B28" s="662" t="s">
        <v>461</v>
      </c>
      <c r="C28" s="663">
        <v>5000</v>
      </c>
      <c r="D28" s="664">
        <v>5000</v>
      </c>
      <c r="E28" s="663">
        <v>2087</v>
      </c>
      <c r="F28" s="619">
        <f t="shared" si="0"/>
        <v>0</v>
      </c>
      <c r="G28" s="620">
        <f t="shared" si="1"/>
        <v>100</v>
      </c>
      <c r="H28" s="664">
        <v>5000</v>
      </c>
      <c r="I28" s="587"/>
      <c r="J28" s="588"/>
      <c r="K28" s="588"/>
      <c r="L28" s="587"/>
      <c r="M28" s="588"/>
      <c r="N28" s="588"/>
    </row>
    <row r="29" spans="1:14" ht="13.5" thickBot="1" x14ac:dyDescent="0.25">
      <c r="A29" s="941" t="s">
        <v>5</v>
      </c>
      <c r="B29" s="942"/>
      <c r="C29" s="629">
        <v>3774000</v>
      </c>
      <c r="D29" s="630">
        <v>4509000</v>
      </c>
      <c r="E29" s="630">
        <f>SUM(E19:E28)</f>
        <v>2321911</v>
      </c>
      <c r="F29" s="630">
        <f>SUM(F19:F28)</f>
        <v>1178870</v>
      </c>
      <c r="G29" s="634">
        <f t="shared" si="1"/>
        <v>126.14482146817477</v>
      </c>
      <c r="H29" s="630">
        <f>SUM(H19:H28)</f>
        <v>5687870</v>
      </c>
      <c r="I29" s="588"/>
      <c r="J29" s="588"/>
      <c r="K29" s="588"/>
      <c r="L29" s="587"/>
      <c r="M29" s="588"/>
      <c r="N29" s="588"/>
    </row>
    <row r="30" spans="1:14" x14ac:dyDescent="0.2">
      <c r="A30" s="635" t="s">
        <v>475</v>
      </c>
      <c r="B30" s="636" t="s">
        <v>541</v>
      </c>
      <c r="C30" s="637">
        <v>650000</v>
      </c>
      <c r="D30" s="639">
        <v>650000</v>
      </c>
      <c r="E30" s="638">
        <v>70953</v>
      </c>
      <c r="F30" s="618">
        <f t="shared" si="0"/>
        <v>0</v>
      </c>
      <c r="G30" s="620">
        <f t="shared" si="1"/>
        <v>100</v>
      </c>
      <c r="H30" s="639">
        <v>650000</v>
      </c>
      <c r="I30" s="588"/>
      <c r="J30" s="588"/>
      <c r="K30" s="588"/>
      <c r="L30" s="587"/>
      <c r="M30" s="588"/>
      <c r="N30" s="588"/>
    </row>
    <row r="31" spans="1:14" ht="21.75" thickBot="1" x14ac:dyDescent="0.25">
      <c r="A31" s="777" t="s">
        <v>477</v>
      </c>
      <c r="B31" s="640" t="s">
        <v>542</v>
      </c>
      <c r="C31" s="641">
        <v>176000</v>
      </c>
      <c r="D31" s="778">
        <v>176000</v>
      </c>
      <c r="E31" s="641">
        <v>19157</v>
      </c>
      <c r="F31" s="829">
        <f t="shared" si="0"/>
        <v>0</v>
      </c>
      <c r="G31" s="620">
        <f t="shared" si="1"/>
        <v>100</v>
      </c>
      <c r="H31" s="778">
        <v>176000</v>
      </c>
      <c r="I31" s="588"/>
      <c r="J31" s="588"/>
      <c r="K31" s="588"/>
      <c r="L31" s="587"/>
      <c r="M31" s="588"/>
      <c r="N31" s="588"/>
    </row>
    <row r="32" spans="1:14" ht="13.5" thickBot="1" x14ac:dyDescent="0.25">
      <c r="A32" s="941" t="s">
        <v>652</v>
      </c>
      <c r="B32" s="942"/>
      <c r="C32" s="629">
        <v>826000</v>
      </c>
      <c r="D32" s="630">
        <v>826000</v>
      </c>
      <c r="E32" s="630">
        <v>90110</v>
      </c>
      <c r="F32" s="630">
        <v>0</v>
      </c>
      <c r="G32" s="634">
        <f>H32/D32*100</f>
        <v>100</v>
      </c>
      <c r="H32" s="630">
        <v>826000</v>
      </c>
      <c r="I32" s="588"/>
      <c r="J32" s="588"/>
      <c r="K32" s="588"/>
      <c r="L32" s="587"/>
      <c r="M32" s="588"/>
      <c r="N32" s="588"/>
    </row>
    <row r="33" spans="1:14" ht="13.5" thickBot="1" x14ac:dyDescent="0.25">
      <c r="A33" s="944" t="s">
        <v>153</v>
      </c>
      <c r="B33" s="945"/>
      <c r="C33" s="642">
        <v>15300000</v>
      </c>
      <c r="D33" s="643">
        <v>14580000</v>
      </c>
      <c r="E33" s="643">
        <f>E15+E18+E29+E32</f>
        <v>6674355</v>
      </c>
      <c r="F33" s="643">
        <f>F15+F18+F29+F32</f>
        <v>1178870</v>
      </c>
      <c r="G33" s="644">
        <f t="shared" si="1"/>
        <v>108.08552812071331</v>
      </c>
      <c r="H33" s="643">
        <f>SUM(H15+H18+H29+H32)</f>
        <v>15758870</v>
      </c>
      <c r="I33" s="589"/>
      <c r="J33" s="588"/>
      <c r="K33" s="588"/>
      <c r="L33" s="587"/>
      <c r="M33" s="588"/>
      <c r="N33" s="588"/>
    </row>
    <row r="34" spans="1:14" x14ac:dyDescent="0.2">
      <c r="I34" s="588"/>
      <c r="J34" s="588"/>
      <c r="K34" s="588"/>
      <c r="L34" s="587"/>
      <c r="M34" s="588"/>
      <c r="N34" s="588"/>
    </row>
    <row r="35" spans="1:14" x14ac:dyDescent="0.2">
      <c r="A35" s="156"/>
      <c r="B35" s="156"/>
      <c r="C35" s="509"/>
      <c r="D35" s="509"/>
      <c r="E35" s="509"/>
      <c r="F35" s="509"/>
      <c r="G35" s="509"/>
      <c r="H35" s="509"/>
      <c r="I35" s="588"/>
      <c r="J35" s="588"/>
      <c r="K35" s="588"/>
      <c r="L35" s="587"/>
      <c r="M35" s="588"/>
      <c r="N35" s="588"/>
    </row>
    <row r="36" spans="1:14" x14ac:dyDescent="0.2">
      <c r="I36" s="588"/>
      <c r="J36" s="588"/>
      <c r="K36" s="588"/>
      <c r="L36" s="587"/>
      <c r="M36" s="588"/>
      <c r="N36" s="588"/>
    </row>
    <row r="37" spans="1:14" x14ac:dyDescent="0.2">
      <c r="I37" s="588"/>
      <c r="J37" s="588"/>
      <c r="K37" s="588"/>
      <c r="L37" s="587"/>
      <c r="M37" s="588"/>
      <c r="N37" s="588"/>
    </row>
    <row r="38" spans="1:14" x14ac:dyDescent="0.2">
      <c r="I38" s="588"/>
      <c r="J38" s="588"/>
      <c r="K38" s="588"/>
      <c r="L38" s="587"/>
      <c r="M38" s="588"/>
      <c r="N38" s="588"/>
    </row>
    <row r="39" spans="1:14" x14ac:dyDescent="0.2">
      <c r="I39" s="588"/>
      <c r="J39" s="588"/>
      <c r="K39" s="588"/>
      <c r="L39" s="587"/>
      <c r="M39" s="588"/>
      <c r="N39" s="588"/>
    </row>
    <row r="40" spans="1:14" x14ac:dyDescent="0.2">
      <c r="I40" s="588"/>
      <c r="J40" s="588"/>
      <c r="K40" s="588"/>
      <c r="L40" s="587"/>
      <c r="M40" s="588"/>
      <c r="N40" s="588"/>
    </row>
    <row r="41" spans="1:14" x14ac:dyDescent="0.2">
      <c r="I41" s="588"/>
      <c r="J41" s="588"/>
      <c r="K41" s="588"/>
      <c r="L41" s="587"/>
      <c r="M41" s="588"/>
      <c r="N41" s="588"/>
    </row>
    <row r="42" spans="1:14" x14ac:dyDescent="0.2">
      <c r="I42" s="588"/>
      <c r="J42" s="588"/>
      <c r="K42" s="588"/>
      <c r="L42" s="588"/>
      <c r="M42" s="588"/>
      <c r="N42" s="588"/>
    </row>
    <row r="43" spans="1:14" x14ac:dyDescent="0.2">
      <c r="I43" s="588"/>
      <c r="J43" s="588"/>
      <c r="K43" s="588"/>
      <c r="L43" s="588"/>
      <c r="M43" s="588"/>
      <c r="N43" s="588"/>
    </row>
    <row r="44" spans="1:14" x14ac:dyDescent="0.2">
      <c r="I44" s="588"/>
      <c r="J44" s="588"/>
      <c r="K44" s="588"/>
      <c r="L44" s="588"/>
      <c r="M44" s="588"/>
      <c r="N44" s="588"/>
    </row>
    <row r="45" spans="1:14" x14ac:dyDescent="0.2">
      <c r="I45" s="588"/>
      <c r="J45" s="588"/>
      <c r="K45" s="588"/>
      <c r="L45" s="588"/>
      <c r="M45" s="588"/>
      <c r="N45" s="588"/>
    </row>
    <row r="46" spans="1:14" x14ac:dyDescent="0.2">
      <c r="I46" s="588"/>
      <c r="J46" s="588"/>
      <c r="K46" s="588"/>
      <c r="L46" s="588"/>
      <c r="M46" s="588"/>
      <c r="N46" s="588"/>
    </row>
    <row r="47" spans="1:14" x14ac:dyDescent="0.2">
      <c r="I47" s="588"/>
      <c r="J47" s="588"/>
      <c r="K47" s="588"/>
      <c r="L47" s="588"/>
      <c r="M47" s="588"/>
      <c r="N47" s="588"/>
    </row>
    <row r="48" spans="1:14" x14ac:dyDescent="0.2">
      <c r="I48" s="588"/>
      <c r="J48" s="588"/>
      <c r="K48" s="588"/>
      <c r="L48" s="588"/>
      <c r="M48" s="588"/>
      <c r="N48" s="588"/>
    </row>
    <row r="49" spans="9:14" x14ac:dyDescent="0.2">
      <c r="I49" s="588"/>
      <c r="J49" s="588"/>
      <c r="K49" s="588"/>
      <c r="L49" s="588"/>
      <c r="M49" s="588"/>
      <c r="N49" s="588"/>
    </row>
    <row r="50" spans="9:14" x14ac:dyDescent="0.2">
      <c r="I50" s="588"/>
      <c r="J50" s="588"/>
      <c r="K50" s="588"/>
      <c r="L50" s="588"/>
      <c r="M50" s="588"/>
      <c r="N50" s="588"/>
    </row>
    <row r="51" spans="9:14" x14ac:dyDescent="0.2">
      <c r="I51" s="588"/>
      <c r="J51" s="588"/>
      <c r="K51" s="588"/>
      <c r="L51" s="588"/>
      <c r="M51" s="588"/>
      <c r="N51" s="588"/>
    </row>
  </sheetData>
  <mergeCells count="11">
    <mergeCell ref="A6:A7"/>
    <mergeCell ref="B6:B7"/>
    <mergeCell ref="A2:H2"/>
    <mergeCell ref="A3:H3"/>
    <mergeCell ref="A5:H5"/>
    <mergeCell ref="C6:G6"/>
    <mergeCell ref="A15:B15"/>
    <mergeCell ref="A18:B18"/>
    <mergeCell ref="A29:B29"/>
    <mergeCell ref="A32:B32"/>
    <mergeCell ref="A33:B3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0"/>
  <sheetViews>
    <sheetView workbookViewId="0">
      <selection activeCell="L20" sqref="L20"/>
    </sheetView>
  </sheetViews>
  <sheetFormatPr defaultRowHeight="12.75" x14ac:dyDescent="0.2"/>
  <cols>
    <col min="1" max="1" width="12.28515625" customWidth="1"/>
    <col min="2" max="2" width="37.140625" bestFit="1" customWidth="1"/>
    <col min="3" max="5" width="9.85546875" bestFit="1" customWidth="1"/>
    <col min="6" max="6" width="8.85546875" bestFit="1" customWidth="1"/>
    <col min="7" max="7" width="4.140625" bestFit="1" customWidth="1"/>
    <col min="8" max="8" width="11.140625" bestFit="1" customWidth="1"/>
  </cols>
  <sheetData>
    <row r="1" spans="1:8" x14ac:dyDescent="0.2">
      <c r="G1" s="5"/>
      <c r="H1" s="5"/>
    </row>
    <row r="2" spans="1:8" x14ac:dyDescent="0.2">
      <c r="A2" s="930" t="s">
        <v>708</v>
      </c>
      <c r="B2" s="930"/>
      <c r="C2" s="930"/>
      <c r="D2" s="930"/>
      <c r="E2" s="930"/>
      <c r="F2" s="930"/>
      <c r="G2" s="930"/>
      <c r="H2" s="930"/>
    </row>
    <row r="3" spans="1:8" x14ac:dyDescent="0.2">
      <c r="A3" s="930" t="s">
        <v>714</v>
      </c>
      <c r="B3" s="930"/>
      <c r="C3" s="930"/>
      <c r="D3" s="930"/>
      <c r="E3" s="930"/>
      <c r="F3" s="930"/>
      <c r="G3" s="930"/>
      <c r="H3" s="930"/>
    </row>
    <row r="4" spans="1:8" x14ac:dyDescent="0.2">
      <c r="A4" s="172"/>
      <c r="B4" s="172"/>
      <c r="C4" s="172"/>
      <c r="D4" s="172"/>
      <c r="E4" s="172"/>
      <c r="F4" s="172"/>
      <c r="G4" s="172"/>
      <c r="H4" s="173" t="s">
        <v>372</v>
      </c>
    </row>
    <row r="5" spans="1:8" ht="13.5" thickBot="1" x14ac:dyDescent="0.25">
      <c r="A5" s="957" t="s">
        <v>373</v>
      </c>
      <c r="B5" s="957"/>
      <c r="C5" s="957"/>
      <c r="D5" s="957"/>
      <c r="E5" s="957"/>
      <c r="F5" s="957"/>
      <c r="G5" s="957"/>
      <c r="H5" s="957"/>
    </row>
    <row r="6" spans="1:8" x14ac:dyDescent="0.2">
      <c r="A6" s="934" t="s">
        <v>403</v>
      </c>
      <c r="B6" s="935"/>
      <c r="C6" s="935"/>
      <c r="D6" s="935"/>
      <c r="E6" s="935"/>
      <c r="F6" s="935"/>
      <c r="G6" s="935"/>
      <c r="H6" s="936"/>
    </row>
    <row r="7" spans="1:8" x14ac:dyDescent="0.2">
      <c r="A7" s="926" t="s">
        <v>374</v>
      </c>
      <c r="B7" s="928" t="s">
        <v>375</v>
      </c>
      <c r="C7" s="955">
        <v>2020</v>
      </c>
      <c r="D7" s="956"/>
      <c r="E7" s="900"/>
      <c r="F7" s="900"/>
      <c r="G7" s="901"/>
      <c r="H7" s="598">
        <v>2020</v>
      </c>
    </row>
    <row r="8" spans="1:8" ht="21.75" thickBot="1" x14ac:dyDescent="0.25">
      <c r="A8" s="927"/>
      <c r="B8" s="929"/>
      <c r="C8" s="732" t="s">
        <v>514</v>
      </c>
      <c r="D8" s="769" t="s">
        <v>695</v>
      </c>
      <c r="E8" s="732" t="s">
        <v>703</v>
      </c>
      <c r="F8" s="732" t="s">
        <v>573</v>
      </c>
      <c r="G8" s="732" t="s">
        <v>377</v>
      </c>
      <c r="H8" s="769" t="s">
        <v>706</v>
      </c>
    </row>
    <row r="9" spans="1:8" ht="21" x14ac:dyDescent="0.2">
      <c r="A9" s="179" t="s">
        <v>405</v>
      </c>
      <c r="B9" s="180" t="s">
        <v>406</v>
      </c>
      <c r="C9" s="188">
        <v>216981</v>
      </c>
      <c r="D9" s="183">
        <v>306756</v>
      </c>
      <c r="E9" s="181">
        <v>306756</v>
      </c>
      <c r="F9" s="181">
        <v>0</v>
      </c>
      <c r="G9" s="182">
        <v>141.37459040192459</v>
      </c>
      <c r="H9" s="183">
        <v>306756</v>
      </c>
    </row>
    <row r="10" spans="1:8" x14ac:dyDescent="0.2">
      <c r="A10" s="939" t="s">
        <v>515</v>
      </c>
      <c r="B10" s="603" t="s">
        <v>516</v>
      </c>
      <c r="C10" s="417">
        <v>61751830</v>
      </c>
      <c r="D10" s="185">
        <v>59151830</v>
      </c>
      <c r="E10" s="184">
        <v>35648969</v>
      </c>
      <c r="F10" s="181">
        <v>4503950</v>
      </c>
      <c r="G10" s="182">
        <v>95.789598462102248</v>
      </c>
      <c r="H10" s="185">
        <v>63655780</v>
      </c>
    </row>
    <row r="11" spans="1:8" x14ac:dyDescent="0.2">
      <c r="A11" s="940"/>
      <c r="B11" s="605" t="s">
        <v>517</v>
      </c>
      <c r="C11" s="606">
        <v>58551830</v>
      </c>
      <c r="D11" s="609">
        <v>58551830</v>
      </c>
      <c r="E11" s="607">
        <v>24847430</v>
      </c>
      <c r="F11" s="181">
        <v>5103950</v>
      </c>
      <c r="G11" s="608">
        <v>100</v>
      </c>
      <c r="H11" s="609">
        <v>63655780</v>
      </c>
    </row>
    <row r="12" spans="1:8" ht="13.5" thickBot="1" x14ac:dyDescent="0.25">
      <c r="A12" s="940"/>
      <c r="B12" s="610" t="s">
        <v>540</v>
      </c>
      <c r="C12" s="611">
        <v>3200000</v>
      </c>
      <c r="D12" s="614">
        <v>600000</v>
      </c>
      <c r="E12" s="612">
        <v>0</v>
      </c>
      <c r="F12" s="181">
        <v>-600000</v>
      </c>
      <c r="G12" s="608">
        <v>18.75</v>
      </c>
      <c r="H12" s="614">
        <v>0</v>
      </c>
    </row>
    <row r="13" spans="1:8" ht="13.5" thickBot="1" x14ac:dyDescent="0.25">
      <c r="A13" s="924" t="s">
        <v>82</v>
      </c>
      <c r="B13" s="925"/>
      <c r="C13" s="174">
        <v>61968811</v>
      </c>
      <c r="D13" s="174">
        <v>59458586</v>
      </c>
      <c r="E13" s="174">
        <f>SUM(E9:E10)</f>
        <v>35955725</v>
      </c>
      <c r="F13" s="601">
        <f>SUM(F9:F10)</f>
        <v>4503950</v>
      </c>
      <c r="G13" s="602">
        <v>95.949212257759797</v>
      </c>
      <c r="H13" s="174">
        <f>SUM(H9:H10)</f>
        <v>63962536</v>
      </c>
    </row>
    <row r="14" spans="1:8" x14ac:dyDescent="0.2">
      <c r="A14" s="934" t="s">
        <v>697</v>
      </c>
      <c r="B14" s="935"/>
      <c r="C14" s="935"/>
      <c r="D14" s="935"/>
      <c r="E14" s="935"/>
      <c r="F14" s="935"/>
      <c r="G14" s="935"/>
      <c r="H14" s="936"/>
    </row>
    <row r="15" spans="1:8" x14ac:dyDescent="0.2">
      <c r="A15" s="926" t="s">
        <v>374</v>
      </c>
      <c r="B15" s="928" t="s">
        <v>375</v>
      </c>
      <c r="C15" s="955">
        <v>2020</v>
      </c>
      <c r="D15" s="956"/>
      <c r="E15" s="900"/>
      <c r="F15" s="900"/>
      <c r="G15" s="901"/>
      <c r="H15" s="598">
        <v>2020</v>
      </c>
    </row>
    <row r="16" spans="1:8" ht="21.75" thickBot="1" x14ac:dyDescent="0.25">
      <c r="A16" s="927"/>
      <c r="B16" s="929"/>
      <c r="C16" s="732" t="s">
        <v>514</v>
      </c>
      <c r="D16" s="769" t="s">
        <v>695</v>
      </c>
      <c r="E16" s="732" t="s">
        <v>703</v>
      </c>
      <c r="F16" s="732" t="s">
        <v>573</v>
      </c>
      <c r="G16" s="732" t="s">
        <v>377</v>
      </c>
      <c r="H16" s="769" t="s">
        <v>706</v>
      </c>
    </row>
    <row r="17" spans="1:8" ht="21.75" thickBot="1" x14ac:dyDescent="0.25">
      <c r="A17" s="657" t="s">
        <v>380</v>
      </c>
      <c r="B17" s="658" t="s">
        <v>544</v>
      </c>
      <c r="C17" s="779">
        <v>0</v>
      </c>
      <c r="D17" s="780">
        <v>720000</v>
      </c>
      <c r="E17" s="659">
        <v>887324</v>
      </c>
      <c r="F17" s="188">
        <v>167324</v>
      </c>
      <c r="G17" s="182"/>
      <c r="H17" s="780">
        <v>887324</v>
      </c>
    </row>
    <row r="18" spans="1:8" ht="13.5" thickBot="1" x14ac:dyDescent="0.25">
      <c r="A18" s="924" t="s">
        <v>82</v>
      </c>
      <c r="B18" s="925"/>
      <c r="C18" s="781">
        <v>0</v>
      </c>
      <c r="D18" s="174">
        <v>720000</v>
      </c>
      <c r="E18" s="174">
        <v>887324</v>
      </c>
      <c r="F18" s="174">
        <v>167324</v>
      </c>
      <c r="G18" s="602"/>
      <c r="H18" s="174">
        <v>887324</v>
      </c>
    </row>
    <row r="19" spans="1:8" x14ac:dyDescent="0.2">
      <c r="A19" s="934" t="s">
        <v>543</v>
      </c>
      <c r="B19" s="935"/>
      <c r="C19" s="935"/>
      <c r="D19" s="935"/>
      <c r="E19" s="935"/>
      <c r="F19" s="935"/>
      <c r="G19" s="935"/>
      <c r="H19" s="936"/>
    </row>
    <row r="20" spans="1:8" x14ac:dyDescent="0.2">
      <c r="A20" s="926" t="s">
        <v>374</v>
      </c>
      <c r="B20" s="928" t="s">
        <v>375</v>
      </c>
      <c r="C20" s="955">
        <v>2020</v>
      </c>
      <c r="D20" s="956"/>
      <c r="E20" s="900"/>
      <c r="F20" s="900"/>
      <c r="G20" s="901"/>
      <c r="H20" s="598">
        <v>2020</v>
      </c>
    </row>
    <row r="21" spans="1:8" ht="21.75" thickBot="1" x14ac:dyDescent="0.25">
      <c r="A21" s="927"/>
      <c r="B21" s="929"/>
      <c r="C21" s="805" t="s">
        <v>514</v>
      </c>
      <c r="D21" s="769" t="s">
        <v>695</v>
      </c>
      <c r="E21" s="805" t="s">
        <v>703</v>
      </c>
      <c r="F21" s="805" t="s">
        <v>573</v>
      </c>
      <c r="G21" s="805" t="s">
        <v>377</v>
      </c>
      <c r="H21" s="769" t="s">
        <v>706</v>
      </c>
    </row>
    <row r="22" spans="1:8" s="588" customFormat="1" x14ac:dyDescent="0.2">
      <c r="A22" s="831">
        <v>94011</v>
      </c>
      <c r="B22" s="831" t="s">
        <v>711</v>
      </c>
      <c r="C22" s="188" t="s">
        <v>712</v>
      </c>
      <c r="D22" s="188" t="s">
        <v>712</v>
      </c>
      <c r="E22" s="188" t="s">
        <v>713</v>
      </c>
      <c r="F22" s="188" t="s">
        <v>713</v>
      </c>
      <c r="G22" s="188" t="s">
        <v>712</v>
      </c>
      <c r="H22" s="188" t="s">
        <v>713</v>
      </c>
    </row>
    <row r="23" spans="1:8" x14ac:dyDescent="0.2">
      <c r="A23" s="179" t="s">
        <v>386</v>
      </c>
      <c r="B23" s="187" t="s">
        <v>352</v>
      </c>
      <c r="C23" s="188">
        <v>20000</v>
      </c>
      <c r="D23" s="189">
        <v>21414</v>
      </c>
      <c r="E23" s="188">
        <v>0</v>
      </c>
      <c r="F23" s="188">
        <v>0</v>
      </c>
      <c r="G23" s="182">
        <v>100</v>
      </c>
      <c r="H23" s="189">
        <v>21414</v>
      </c>
    </row>
    <row r="24" spans="1:8" ht="13.5" thickBot="1" x14ac:dyDescent="0.25">
      <c r="A24" s="179" t="s">
        <v>524</v>
      </c>
      <c r="B24" s="180" t="s">
        <v>525</v>
      </c>
      <c r="C24" s="188">
        <v>11189</v>
      </c>
      <c r="D24" s="189">
        <v>1600000</v>
      </c>
      <c r="E24" s="188">
        <v>1736841</v>
      </c>
      <c r="F24" s="188">
        <v>136841</v>
      </c>
      <c r="G24" s="182">
        <v>109</v>
      </c>
      <c r="H24" s="189">
        <v>1736841</v>
      </c>
    </row>
    <row r="25" spans="1:8" ht="13.5" thickBot="1" x14ac:dyDescent="0.25">
      <c r="A25" s="924" t="s">
        <v>82</v>
      </c>
      <c r="B25" s="925"/>
      <c r="C25" s="781">
        <v>31189</v>
      </c>
      <c r="D25" s="174">
        <v>1621414</v>
      </c>
      <c r="E25" s="174">
        <v>1752641</v>
      </c>
      <c r="F25" s="174">
        <v>152641</v>
      </c>
      <c r="G25" s="602">
        <v>109</v>
      </c>
      <c r="H25" s="174">
        <v>1774055</v>
      </c>
    </row>
    <row r="26" spans="1:8" ht="13.5" thickBot="1" x14ac:dyDescent="0.25">
      <c r="A26" s="175"/>
      <c r="B26" s="175"/>
      <c r="C26" s="175"/>
      <c r="D26" s="176"/>
      <c r="E26" s="176"/>
      <c r="F26" s="176"/>
      <c r="G26" s="177"/>
      <c r="H26" s="176"/>
    </row>
    <row r="27" spans="1:8" ht="13.5" thickBot="1" x14ac:dyDescent="0.25">
      <c r="A27" s="924" t="s">
        <v>528</v>
      </c>
      <c r="B27" s="925"/>
      <c r="C27" s="174">
        <v>62000000</v>
      </c>
      <c r="D27" s="174">
        <v>61800000</v>
      </c>
      <c r="E27" s="174">
        <f>SUM(E13+E18+E25)</f>
        <v>38595690</v>
      </c>
      <c r="F27" s="174">
        <f>SUM(F13+F18+F25)</f>
        <v>4823915</v>
      </c>
      <c r="G27" s="178">
        <v>108</v>
      </c>
      <c r="H27" s="174">
        <f>H13+H18+H25</f>
        <v>66623915</v>
      </c>
    </row>
    <row r="30" spans="1:8" x14ac:dyDescent="0.2">
      <c r="H30" s="3"/>
    </row>
  </sheetData>
  <mergeCells count="20">
    <mergeCell ref="A27:B27"/>
    <mergeCell ref="A19:H19"/>
    <mergeCell ref="A20:A21"/>
    <mergeCell ref="B20:B21"/>
    <mergeCell ref="C20:G20"/>
    <mergeCell ref="A25:B25"/>
    <mergeCell ref="A18:B18"/>
    <mergeCell ref="B15:B16"/>
    <mergeCell ref="C15:G15"/>
    <mergeCell ref="A2:H2"/>
    <mergeCell ref="A3:H3"/>
    <mergeCell ref="A5:H5"/>
    <mergeCell ref="A6:H6"/>
    <mergeCell ref="A7:A8"/>
    <mergeCell ref="B7:B8"/>
    <mergeCell ref="C7:G7"/>
    <mergeCell ref="A10:A12"/>
    <mergeCell ref="A13:B13"/>
    <mergeCell ref="A14:H14"/>
    <mergeCell ref="A15:A1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49"/>
  <sheetViews>
    <sheetView topLeftCell="A11" workbookViewId="0">
      <selection activeCell="H34" sqref="H34"/>
    </sheetView>
  </sheetViews>
  <sheetFormatPr defaultRowHeight="12.75" x14ac:dyDescent="0.2"/>
  <cols>
    <col min="1" max="1" width="12.28515625" customWidth="1"/>
    <col min="2" max="2" width="38.140625" customWidth="1"/>
    <col min="3" max="3" width="11.85546875" bestFit="1" customWidth="1"/>
    <col min="4" max="4" width="12.7109375" bestFit="1" customWidth="1"/>
    <col min="5" max="5" width="11.85546875" bestFit="1" customWidth="1"/>
    <col min="6" max="6" width="11.5703125" bestFit="1" customWidth="1"/>
    <col min="7" max="7" width="5" bestFit="1" customWidth="1"/>
    <col min="8" max="8" width="14" bestFit="1" customWidth="1"/>
    <col min="9" max="10" width="10.140625" bestFit="1" customWidth="1"/>
  </cols>
  <sheetData>
    <row r="1" spans="1:14" x14ac:dyDescent="0.2">
      <c r="G1" s="5"/>
      <c r="H1" s="5"/>
    </row>
    <row r="2" spans="1:14" x14ac:dyDescent="0.2">
      <c r="A2" s="930" t="s">
        <v>715</v>
      </c>
      <c r="B2" s="930"/>
      <c r="C2" s="930"/>
      <c r="D2" s="930"/>
      <c r="E2" s="930"/>
      <c r="F2" s="930"/>
      <c r="G2" s="930"/>
      <c r="H2" s="930"/>
    </row>
    <row r="3" spans="1:14" x14ac:dyDescent="0.2">
      <c r="A3" s="930" t="s">
        <v>714</v>
      </c>
      <c r="B3" s="930"/>
      <c r="C3" s="930"/>
      <c r="D3" s="930"/>
      <c r="E3" s="930"/>
      <c r="F3" s="930"/>
      <c r="G3" s="930"/>
      <c r="H3" s="930"/>
    </row>
    <row r="4" spans="1:14" ht="13.5" thickBot="1" x14ac:dyDescent="0.25">
      <c r="H4" s="157" t="s">
        <v>372</v>
      </c>
    </row>
    <row r="5" spans="1:14" ht="21.75" customHeight="1" thickBot="1" x14ac:dyDescent="0.25">
      <c r="A5" s="950" t="s">
        <v>2</v>
      </c>
      <c r="B5" s="951"/>
      <c r="C5" s="951"/>
      <c r="D5" s="951"/>
      <c r="E5" s="951"/>
      <c r="F5" s="951"/>
      <c r="G5" s="951"/>
      <c r="H5" s="952"/>
    </row>
    <row r="6" spans="1:14" ht="15.75" customHeight="1" x14ac:dyDescent="0.2">
      <c r="A6" s="946" t="s">
        <v>374</v>
      </c>
      <c r="B6" s="948" t="s">
        <v>375</v>
      </c>
      <c r="C6" s="953">
        <v>2020</v>
      </c>
      <c r="D6" s="954"/>
      <c r="E6" s="922"/>
      <c r="F6" s="922"/>
      <c r="G6" s="923"/>
      <c r="H6" s="615">
        <v>2020</v>
      </c>
    </row>
    <row r="7" spans="1:14" ht="30.75" customHeight="1" thickBot="1" x14ac:dyDescent="0.25">
      <c r="A7" s="947"/>
      <c r="B7" s="949"/>
      <c r="C7" s="733" t="s">
        <v>514</v>
      </c>
      <c r="D7" s="806" t="s">
        <v>695</v>
      </c>
      <c r="E7" s="616" t="s">
        <v>703</v>
      </c>
      <c r="F7" s="733" t="s">
        <v>573</v>
      </c>
      <c r="G7" s="733" t="s">
        <v>377</v>
      </c>
      <c r="H7" s="806" t="s">
        <v>706</v>
      </c>
    </row>
    <row r="8" spans="1:14" ht="22.5" customHeight="1" x14ac:dyDescent="0.2">
      <c r="A8" s="645" t="s">
        <v>423</v>
      </c>
      <c r="B8" s="783" t="s">
        <v>506</v>
      </c>
      <c r="C8" s="651">
        <v>43800000</v>
      </c>
      <c r="D8" s="653">
        <v>40370000</v>
      </c>
      <c r="E8" s="651">
        <v>17979130</v>
      </c>
      <c r="F8" s="651">
        <v>167324</v>
      </c>
      <c r="G8" s="652">
        <f>H8/D8*100</f>
        <v>100.41447609611099</v>
      </c>
      <c r="H8" s="653">
        <v>40537324</v>
      </c>
      <c r="I8" s="587"/>
      <c r="J8" s="588"/>
      <c r="K8" s="588"/>
      <c r="L8" s="588"/>
      <c r="M8" s="588"/>
      <c r="N8" s="588"/>
    </row>
    <row r="9" spans="1:14" ht="22.5" customHeight="1" x14ac:dyDescent="0.2">
      <c r="A9" s="645" t="s">
        <v>529</v>
      </c>
      <c r="B9" s="783" t="s">
        <v>653</v>
      </c>
      <c r="C9" s="651">
        <v>900000</v>
      </c>
      <c r="D9" s="653">
        <v>0</v>
      </c>
      <c r="E9" s="651">
        <v>0</v>
      </c>
      <c r="F9" s="651">
        <v>0</v>
      </c>
      <c r="G9" s="652">
        <v>0</v>
      </c>
      <c r="H9" s="653">
        <v>0</v>
      </c>
      <c r="I9" s="587"/>
      <c r="J9" s="588"/>
      <c r="K9" s="588"/>
      <c r="L9" s="588"/>
      <c r="M9" s="588"/>
      <c r="N9" s="588"/>
    </row>
    <row r="10" spans="1:14" ht="22.5" customHeight="1" x14ac:dyDescent="0.2">
      <c r="A10" s="645" t="s">
        <v>532</v>
      </c>
      <c r="B10" s="783" t="s">
        <v>533</v>
      </c>
      <c r="C10" s="651">
        <v>0</v>
      </c>
      <c r="D10" s="653">
        <v>0</v>
      </c>
      <c r="E10" s="651">
        <v>0</v>
      </c>
      <c r="F10" s="651">
        <v>0</v>
      </c>
      <c r="G10" s="652">
        <v>0</v>
      </c>
      <c r="H10" s="653">
        <v>0</v>
      </c>
      <c r="I10" s="587"/>
      <c r="J10" s="588"/>
      <c r="K10" s="588"/>
      <c r="L10" s="588"/>
      <c r="M10" s="588"/>
      <c r="N10" s="588"/>
    </row>
    <row r="11" spans="1:14" ht="22.5" customHeight="1" x14ac:dyDescent="0.2">
      <c r="A11" s="646" t="s">
        <v>509</v>
      </c>
      <c r="B11" s="661" t="s">
        <v>534</v>
      </c>
      <c r="C11" s="651">
        <v>0</v>
      </c>
      <c r="D11" s="656">
        <v>900000</v>
      </c>
      <c r="E11" s="651">
        <v>0</v>
      </c>
      <c r="F11" s="651">
        <v>0</v>
      </c>
      <c r="G11" s="652">
        <f t="shared" ref="G11:G35" si="0">H11/D11*100</f>
        <v>100</v>
      </c>
      <c r="H11" s="656">
        <v>900000</v>
      </c>
      <c r="I11" s="588"/>
      <c r="J11" s="588"/>
      <c r="K11" s="588"/>
      <c r="L11" s="588"/>
      <c r="M11" s="588"/>
      <c r="N11" s="588"/>
    </row>
    <row r="12" spans="1:14" ht="22.5" customHeight="1" x14ac:dyDescent="0.2">
      <c r="A12" s="646" t="s">
        <v>426</v>
      </c>
      <c r="B12" s="661" t="s">
        <v>427</v>
      </c>
      <c r="C12" s="651">
        <v>200000</v>
      </c>
      <c r="D12" s="656">
        <v>200000</v>
      </c>
      <c r="E12" s="651">
        <v>80933</v>
      </c>
      <c r="F12" s="651">
        <v>0</v>
      </c>
      <c r="G12" s="652">
        <f t="shared" si="0"/>
        <v>100</v>
      </c>
      <c r="H12" s="656">
        <v>200000</v>
      </c>
      <c r="I12" s="587"/>
      <c r="J12" s="588"/>
      <c r="K12" s="588"/>
      <c r="L12" s="588"/>
      <c r="M12" s="588"/>
      <c r="N12" s="588"/>
    </row>
    <row r="13" spans="1:14" ht="22.5" customHeight="1" x14ac:dyDescent="0.2">
      <c r="A13" s="646" t="s">
        <v>498</v>
      </c>
      <c r="B13" s="661" t="s">
        <v>499</v>
      </c>
      <c r="C13" s="651">
        <v>268000</v>
      </c>
      <c r="D13" s="656">
        <v>268000</v>
      </c>
      <c r="E13" s="651">
        <v>39205</v>
      </c>
      <c r="F13" s="651">
        <v>0</v>
      </c>
      <c r="G13" s="652">
        <f t="shared" si="0"/>
        <v>100</v>
      </c>
      <c r="H13" s="656">
        <v>268000</v>
      </c>
      <c r="I13" s="587"/>
      <c r="J13" s="588"/>
      <c r="K13" s="588"/>
      <c r="L13" s="588"/>
      <c r="M13" s="588"/>
      <c r="N13" s="588"/>
    </row>
    <row r="14" spans="1:14" ht="22.5" customHeight="1" x14ac:dyDescent="0.2">
      <c r="A14" s="646" t="s">
        <v>493</v>
      </c>
      <c r="B14" s="661" t="s">
        <v>494</v>
      </c>
      <c r="C14" s="651">
        <v>1057000</v>
      </c>
      <c r="D14" s="656">
        <v>1248000</v>
      </c>
      <c r="E14" s="651">
        <v>353572</v>
      </c>
      <c r="F14" s="651">
        <v>0</v>
      </c>
      <c r="G14" s="652">
        <f t="shared" si="0"/>
        <v>100</v>
      </c>
      <c r="H14" s="656">
        <v>1248000</v>
      </c>
      <c r="I14" s="588"/>
      <c r="J14" s="588"/>
      <c r="K14" s="588"/>
      <c r="L14" s="588"/>
      <c r="M14" s="588"/>
      <c r="N14" s="588"/>
    </row>
    <row r="15" spans="1:14" ht="33" customHeight="1" thickBot="1" x14ac:dyDescent="0.25">
      <c r="A15" s="785" t="s">
        <v>431</v>
      </c>
      <c r="B15" s="786" t="s">
        <v>432</v>
      </c>
      <c r="C15" s="787">
        <v>0</v>
      </c>
      <c r="D15" s="789">
        <v>2680000</v>
      </c>
      <c r="E15" s="788">
        <v>1203033</v>
      </c>
      <c r="F15" s="651">
        <v>0</v>
      </c>
      <c r="G15" s="652">
        <v>0</v>
      </c>
      <c r="H15" s="789">
        <v>2680000</v>
      </c>
      <c r="I15" s="588"/>
      <c r="J15" s="588"/>
      <c r="K15" s="588"/>
      <c r="L15" s="588"/>
      <c r="M15" s="588"/>
      <c r="N15" s="588"/>
    </row>
    <row r="16" spans="1:14" ht="24" customHeight="1" thickBot="1" x14ac:dyDescent="0.25">
      <c r="A16" s="941" t="s">
        <v>3</v>
      </c>
      <c r="B16" s="942"/>
      <c r="C16" s="629">
        <f>SUM(C8:C15)</f>
        <v>46225000</v>
      </c>
      <c r="D16" s="629">
        <f t="shared" ref="D16:F16" si="1">SUM(D8:D15)</f>
        <v>45666000</v>
      </c>
      <c r="E16" s="629">
        <f t="shared" si="1"/>
        <v>19655873</v>
      </c>
      <c r="F16" s="629">
        <f t="shared" si="1"/>
        <v>167324</v>
      </c>
      <c r="G16" s="630">
        <f t="shared" si="0"/>
        <v>100.36640826873384</v>
      </c>
      <c r="H16" s="630">
        <f>SUM(H8:H15)</f>
        <v>45833324</v>
      </c>
      <c r="J16" s="3"/>
    </row>
    <row r="17" spans="1:12" ht="20.100000000000001" customHeight="1" x14ac:dyDescent="0.2">
      <c r="A17" s="645" t="s">
        <v>433</v>
      </c>
      <c r="B17" s="783" t="s">
        <v>434</v>
      </c>
      <c r="C17" s="651">
        <v>8120000</v>
      </c>
      <c r="D17" s="653">
        <v>8020000</v>
      </c>
      <c r="E17" s="651">
        <v>3408359</v>
      </c>
      <c r="F17" s="651">
        <v>0</v>
      </c>
      <c r="G17" s="652">
        <f t="shared" si="0"/>
        <v>100</v>
      </c>
      <c r="H17" s="653">
        <v>8020000</v>
      </c>
      <c r="I17" s="587"/>
      <c r="J17" s="588"/>
    </row>
    <row r="18" spans="1:12" ht="23.25" customHeight="1" thickBot="1" x14ac:dyDescent="0.25">
      <c r="A18" s="647" t="s">
        <v>435</v>
      </c>
      <c r="B18" s="662" t="s">
        <v>436</v>
      </c>
      <c r="C18" s="784">
        <v>236000</v>
      </c>
      <c r="D18" s="653">
        <v>666000</v>
      </c>
      <c r="E18" s="784">
        <v>471249</v>
      </c>
      <c r="F18" s="651">
        <v>0</v>
      </c>
      <c r="G18" s="652">
        <f t="shared" si="0"/>
        <v>100</v>
      </c>
      <c r="H18" s="653">
        <v>666000</v>
      </c>
      <c r="I18" s="587"/>
      <c r="J18" s="588"/>
    </row>
    <row r="19" spans="1:12" ht="13.5" thickBot="1" x14ac:dyDescent="0.25">
      <c r="A19" s="943" t="s">
        <v>539</v>
      </c>
      <c r="B19" s="942"/>
      <c r="C19" s="629">
        <f>SUM(C17:C18)</f>
        <v>8356000</v>
      </c>
      <c r="D19" s="629">
        <f t="shared" ref="D19:F19" si="2">SUM(D17:D18)</f>
        <v>8686000</v>
      </c>
      <c r="E19" s="629">
        <f t="shared" si="2"/>
        <v>3879608</v>
      </c>
      <c r="F19" s="629">
        <f t="shared" si="2"/>
        <v>0</v>
      </c>
      <c r="G19" s="630">
        <f t="shared" si="0"/>
        <v>100</v>
      </c>
      <c r="H19" s="630">
        <f>SUM(H17:H18)</f>
        <v>8686000</v>
      </c>
    </row>
    <row r="20" spans="1:12" x14ac:dyDescent="0.2">
      <c r="A20" s="648" t="s">
        <v>437</v>
      </c>
      <c r="B20" s="650" t="s">
        <v>501</v>
      </c>
      <c r="C20" s="651">
        <v>270000</v>
      </c>
      <c r="D20" s="653">
        <v>270000</v>
      </c>
      <c r="E20" s="651">
        <v>34905</v>
      </c>
      <c r="F20" s="651">
        <v>0</v>
      </c>
      <c r="G20" s="652">
        <f t="shared" si="0"/>
        <v>100</v>
      </c>
      <c r="H20" s="653">
        <v>270000</v>
      </c>
      <c r="I20" s="587"/>
    </row>
    <row r="21" spans="1:12" x14ac:dyDescent="0.2">
      <c r="A21" s="648" t="s">
        <v>438</v>
      </c>
      <c r="B21" s="654" t="s">
        <v>439</v>
      </c>
      <c r="C21" s="655">
        <v>1000000</v>
      </c>
      <c r="D21" s="656">
        <v>1000000</v>
      </c>
      <c r="E21" s="655">
        <v>505191</v>
      </c>
      <c r="F21" s="651">
        <v>0</v>
      </c>
      <c r="G21" s="652">
        <f t="shared" si="0"/>
        <v>100</v>
      </c>
      <c r="H21" s="656">
        <v>1000000</v>
      </c>
      <c r="I21" s="587"/>
    </row>
    <row r="22" spans="1:12" x14ac:dyDescent="0.2">
      <c r="A22" s="648" t="s">
        <v>510</v>
      </c>
      <c r="B22" s="661" t="s">
        <v>536</v>
      </c>
      <c r="C22" s="655">
        <v>100000</v>
      </c>
      <c r="D22" s="656">
        <v>100000</v>
      </c>
      <c r="E22" s="655">
        <v>56706</v>
      </c>
      <c r="F22" s="651">
        <v>0</v>
      </c>
      <c r="G22" s="652">
        <f t="shared" si="0"/>
        <v>100</v>
      </c>
      <c r="H22" s="656">
        <v>100000</v>
      </c>
      <c r="I22" s="587"/>
    </row>
    <row r="23" spans="1:12" x14ac:dyDescent="0.2">
      <c r="A23" s="648" t="s">
        <v>646</v>
      </c>
      <c r="B23" s="654" t="s">
        <v>537</v>
      </c>
      <c r="C23" s="655">
        <v>150000</v>
      </c>
      <c r="D23" s="656">
        <v>150000</v>
      </c>
      <c r="E23" s="655">
        <v>36727</v>
      </c>
      <c r="F23" s="651">
        <v>0</v>
      </c>
      <c r="G23" s="652">
        <f t="shared" si="0"/>
        <v>100</v>
      </c>
      <c r="H23" s="656">
        <v>150000</v>
      </c>
      <c r="I23" s="587"/>
    </row>
    <row r="24" spans="1:12" x14ac:dyDescent="0.2">
      <c r="A24" s="648" t="s">
        <v>445</v>
      </c>
      <c r="B24" s="654" t="s">
        <v>650</v>
      </c>
      <c r="C24" s="655">
        <v>2450000</v>
      </c>
      <c r="D24" s="656">
        <v>1750000</v>
      </c>
      <c r="E24" s="655">
        <v>580778</v>
      </c>
      <c r="F24" s="651">
        <v>0</v>
      </c>
      <c r="G24" s="652">
        <f t="shared" si="0"/>
        <v>100</v>
      </c>
      <c r="H24" s="656">
        <v>1750000</v>
      </c>
      <c r="I24" s="587"/>
    </row>
    <row r="25" spans="1:12" x14ac:dyDescent="0.2">
      <c r="A25" s="648" t="s">
        <v>448</v>
      </c>
      <c r="B25" s="654" t="s">
        <v>651</v>
      </c>
      <c r="C25" s="655">
        <v>800000</v>
      </c>
      <c r="D25" s="656">
        <v>600000</v>
      </c>
      <c r="E25" s="655">
        <v>403000</v>
      </c>
      <c r="F25" s="651">
        <v>2692452</v>
      </c>
      <c r="G25" s="652">
        <f t="shared" si="0"/>
        <v>532.07533333333333</v>
      </c>
      <c r="H25" s="656">
        <v>3192452</v>
      </c>
      <c r="I25" s="587"/>
    </row>
    <row r="26" spans="1:12" x14ac:dyDescent="0.2">
      <c r="A26" s="648" t="s">
        <v>450</v>
      </c>
      <c r="B26" s="654" t="s">
        <v>654</v>
      </c>
      <c r="C26" s="655">
        <v>200000</v>
      </c>
      <c r="D26" s="656">
        <v>200000</v>
      </c>
      <c r="E26" s="655">
        <v>5100</v>
      </c>
      <c r="F26" s="651">
        <v>0</v>
      </c>
      <c r="G26" s="652">
        <f t="shared" si="0"/>
        <v>100</v>
      </c>
      <c r="H26" s="656">
        <v>200000</v>
      </c>
      <c r="I26" s="587"/>
      <c r="L26" s="588"/>
    </row>
    <row r="27" spans="1:12" x14ac:dyDescent="0.2">
      <c r="A27" s="648" t="s">
        <v>452</v>
      </c>
      <c r="B27" s="654" t="s">
        <v>453</v>
      </c>
      <c r="C27" s="655">
        <v>500000</v>
      </c>
      <c r="D27" s="656">
        <v>500000</v>
      </c>
      <c r="E27" s="655">
        <v>592313</v>
      </c>
      <c r="F27" s="651">
        <v>150000</v>
      </c>
      <c r="G27" s="652">
        <f t="shared" si="0"/>
        <v>150</v>
      </c>
      <c r="H27" s="656">
        <v>750000</v>
      </c>
      <c r="I27" s="587"/>
      <c r="L27" s="587"/>
    </row>
    <row r="28" spans="1:12" x14ac:dyDescent="0.2">
      <c r="A28" s="649" t="s">
        <v>486</v>
      </c>
      <c r="B28" s="654" t="s">
        <v>487</v>
      </c>
      <c r="C28" s="655">
        <v>50000</v>
      </c>
      <c r="D28" s="656">
        <v>50000</v>
      </c>
      <c r="E28" s="655">
        <v>0</v>
      </c>
      <c r="F28" s="651">
        <v>0</v>
      </c>
      <c r="G28" s="652">
        <f t="shared" si="0"/>
        <v>100</v>
      </c>
      <c r="H28" s="656">
        <v>50000</v>
      </c>
      <c r="I28" s="587"/>
      <c r="L28" s="587"/>
    </row>
    <row r="29" spans="1:12" ht="21" x14ac:dyDescent="0.2">
      <c r="A29" s="646" t="s">
        <v>454</v>
      </c>
      <c r="B29" s="661" t="s">
        <v>455</v>
      </c>
      <c r="C29" s="655">
        <v>1499000</v>
      </c>
      <c r="D29" s="656">
        <v>1280000</v>
      </c>
      <c r="E29" s="655">
        <v>319652</v>
      </c>
      <c r="F29" s="651">
        <v>1036339</v>
      </c>
      <c r="G29" s="652">
        <f t="shared" si="0"/>
        <v>180.963984375</v>
      </c>
      <c r="H29" s="656">
        <v>2316339</v>
      </c>
      <c r="I29" s="587"/>
      <c r="L29" s="587"/>
    </row>
    <row r="30" spans="1:12" ht="13.5" thickBot="1" x14ac:dyDescent="0.25">
      <c r="A30" s="647" t="s">
        <v>460</v>
      </c>
      <c r="B30" s="662" t="s">
        <v>461</v>
      </c>
      <c r="C30" s="663">
        <v>0</v>
      </c>
      <c r="D30" s="664">
        <v>5000</v>
      </c>
      <c r="E30" s="663">
        <v>1341</v>
      </c>
      <c r="F30" s="651">
        <v>0</v>
      </c>
      <c r="G30" s="652">
        <f t="shared" si="0"/>
        <v>100</v>
      </c>
      <c r="H30" s="664">
        <v>5000</v>
      </c>
      <c r="I30" s="587"/>
      <c r="L30" s="587"/>
    </row>
    <row r="31" spans="1:12" ht="13.5" thickBot="1" x14ac:dyDescent="0.25">
      <c r="A31" s="941" t="s">
        <v>5</v>
      </c>
      <c r="B31" s="942"/>
      <c r="C31" s="630">
        <f t="shared" ref="C31:D31" si="3">SUM(C20:C30)</f>
        <v>7019000</v>
      </c>
      <c r="D31" s="630">
        <f t="shared" si="3"/>
        <v>5905000</v>
      </c>
      <c r="E31" s="630">
        <f>SUM(E20:E30)</f>
        <v>2535713</v>
      </c>
      <c r="F31" s="630">
        <f>SUM(F20:F30)</f>
        <v>3878791</v>
      </c>
      <c r="G31" s="630">
        <f t="shared" si="0"/>
        <v>165.68655376799322</v>
      </c>
      <c r="H31" s="630">
        <f>SUM(H20:H30)</f>
        <v>9783791</v>
      </c>
      <c r="L31" s="587"/>
    </row>
    <row r="32" spans="1:12" x14ac:dyDescent="0.2">
      <c r="A32" s="635" t="s">
        <v>475</v>
      </c>
      <c r="B32" s="636" t="s">
        <v>541</v>
      </c>
      <c r="C32" s="637">
        <v>315000</v>
      </c>
      <c r="D32" s="639">
        <v>1215000</v>
      </c>
      <c r="E32" s="637">
        <v>939496</v>
      </c>
      <c r="F32" s="618">
        <v>611534</v>
      </c>
      <c r="G32" s="652">
        <f t="shared" si="0"/>
        <v>150.33201646090535</v>
      </c>
      <c r="H32" s="639">
        <v>1826534</v>
      </c>
      <c r="L32" s="587"/>
    </row>
    <row r="33" spans="1:12" ht="21.75" thickBot="1" x14ac:dyDescent="0.25">
      <c r="A33" s="777" t="s">
        <v>477</v>
      </c>
      <c r="B33" s="640" t="s">
        <v>542</v>
      </c>
      <c r="C33" s="641">
        <v>85000</v>
      </c>
      <c r="D33" s="778">
        <v>328000</v>
      </c>
      <c r="E33" s="641">
        <v>253664</v>
      </c>
      <c r="F33" s="626">
        <v>166266</v>
      </c>
      <c r="G33" s="652">
        <f t="shared" si="0"/>
        <v>150.69085365853658</v>
      </c>
      <c r="H33" s="778">
        <v>494266</v>
      </c>
      <c r="L33" s="587"/>
    </row>
    <row r="34" spans="1:12" ht="13.5" thickBot="1" x14ac:dyDescent="0.25">
      <c r="A34" s="941" t="s">
        <v>652</v>
      </c>
      <c r="B34" s="942"/>
      <c r="C34" s="630">
        <f t="shared" ref="C34:E34" si="4">SUM(C32:C33)</f>
        <v>400000</v>
      </c>
      <c r="D34" s="630">
        <f t="shared" si="4"/>
        <v>1543000</v>
      </c>
      <c r="E34" s="630">
        <f t="shared" si="4"/>
        <v>1193160</v>
      </c>
      <c r="F34" s="630">
        <f>SUM(F32:F33)</f>
        <v>777800</v>
      </c>
      <c r="G34" s="630">
        <f t="shared" si="0"/>
        <v>150.40829552819184</v>
      </c>
      <c r="H34" s="630">
        <f>SUM(H32:H33)</f>
        <v>2320800</v>
      </c>
      <c r="L34" s="587"/>
    </row>
    <row r="35" spans="1:12" ht="13.5" thickBot="1" x14ac:dyDescent="0.25">
      <c r="A35" s="944" t="s">
        <v>153</v>
      </c>
      <c r="B35" s="945"/>
      <c r="C35" s="643">
        <v>62000000</v>
      </c>
      <c r="D35" s="660">
        <v>61800000</v>
      </c>
      <c r="E35" s="643">
        <f>E16+E19+E31+E34</f>
        <v>27264354</v>
      </c>
      <c r="F35" s="643">
        <f>F16+F19+F31+F34</f>
        <v>4823915</v>
      </c>
      <c r="G35" s="644">
        <f t="shared" si="0"/>
        <v>107.80568770226537</v>
      </c>
      <c r="H35" s="643">
        <f t="shared" ref="H35" si="5">H16+H19+H31+H34</f>
        <v>66623915</v>
      </c>
      <c r="I35" s="759"/>
      <c r="L35" s="587"/>
    </row>
    <row r="36" spans="1:12" x14ac:dyDescent="0.2">
      <c r="L36" s="587"/>
    </row>
    <row r="37" spans="1:12" x14ac:dyDescent="0.2">
      <c r="L37" s="587"/>
    </row>
    <row r="38" spans="1:12" s="156" customFormat="1" x14ac:dyDescent="0.2">
      <c r="C38" s="509"/>
      <c r="D38" s="509"/>
      <c r="E38" s="509"/>
      <c r="F38" s="509"/>
      <c r="G38" s="509"/>
      <c r="H38" s="509"/>
      <c r="L38" s="782"/>
    </row>
    <row r="39" spans="1:12" x14ac:dyDescent="0.2">
      <c r="L39" s="587"/>
    </row>
    <row r="40" spans="1:12" x14ac:dyDescent="0.2">
      <c r="L40" s="587"/>
    </row>
    <row r="41" spans="1:12" x14ac:dyDescent="0.2">
      <c r="L41" s="587"/>
    </row>
    <row r="42" spans="1:12" x14ac:dyDescent="0.2">
      <c r="L42" s="587"/>
    </row>
    <row r="43" spans="1:12" x14ac:dyDescent="0.2">
      <c r="L43" s="587"/>
    </row>
    <row r="44" spans="1:12" x14ac:dyDescent="0.2">
      <c r="L44" s="588"/>
    </row>
    <row r="45" spans="1:12" x14ac:dyDescent="0.2">
      <c r="L45" s="588"/>
    </row>
    <row r="46" spans="1:12" x14ac:dyDescent="0.2">
      <c r="L46" s="588"/>
    </row>
    <row r="47" spans="1:12" x14ac:dyDescent="0.2">
      <c r="L47" s="588"/>
    </row>
    <row r="48" spans="1:12" x14ac:dyDescent="0.2">
      <c r="L48" s="588"/>
    </row>
    <row r="49" spans="12:12" x14ac:dyDescent="0.2">
      <c r="L49" s="588"/>
    </row>
  </sheetData>
  <mergeCells count="11">
    <mergeCell ref="A35:B35"/>
    <mergeCell ref="A2:H2"/>
    <mergeCell ref="A3:H3"/>
    <mergeCell ref="A5:H5"/>
    <mergeCell ref="A6:A7"/>
    <mergeCell ref="B6:B7"/>
    <mergeCell ref="C6:G6"/>
    <mergeCell ref="A34:B34"/>
    <mergeCell ref="A16:B16"/>
    <mergeCell ref="A19:B19"/>
    <mergeCell ref="A31:B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B2:F127"/>
  <sheetViews>
    <sheetView zoomScaleNormal="100" workbookViewId="0">
      <selection activeCell="J34" sqref="J34"/>
    </sheetView>
  </sheetViews>
  <sheetFormatPr defaultRowHeight="12.75" x14ac:dyDescent="0.2"/>
  <cols>
    <col min="1" max="1" width="4.7109375" customWidth="1"/>
    <col min="2" max="2" width="5.28515625" customWidth="1"/>
    <col min="3" max="3" width="6" customWidth="1"/>
    <col min="4" max="4" width="59.5703125" customWidth="1"/>
  </cols>
  <sheetData>
    <row r="2" spans="2:4" ht="15" x14ac:dyDescent="0.2">
      <c r="B2" s="958" t="s">
        <v>659</v>
      </c>
      <c r="C2" s="958"/>
      <c r="D2" s="958"/>
    </row>
    <row r="3" spans="2:4" ht="15" x14ac:dyDescent="0.2">
      <c r="B3" s="84"/>
      <c r="C3" s="84"/>
      <c r="D3" s="84"/>
    </row>
    <row r="4" spans="2:4" ht="15" x14ac:dyDescent="0.2">
      <c r="B4" s="84"/>
      <c r="C4" s="84"/>
      <c r="D4" s="84"/>
    </row>
    <row r="5" spans="2:4" ht="15" x14ac:dyDescent="0.2">
      <c r="B5" s="84"/>
      <c r="C5" s="84"/>
      <c r="D5" s="84"/>
    </row>
    <row r="6" spans="2:4" ht="15" x14ac:dyDescent="0.2">
      <c r="B6" s="84"/>
      <c r="C6" s="84"/>
      <c r="D6" s="84"/>
    </row>
    <row r="7" spans="2:4" ht="15" thickBot="1" x14ac:dyDescent="0.25">
      <c r="B7" s="959"/>
      <c r="C7" s="960"/>
      <c r="D7" s="960"/>
    </row>
    <row r="8" spans="2:4" x14ac:dyDescent="0.2">
      <c r="B8" s="790" t="s">
        <v>11</v>
      </c>
      <c r="C8" s="791" t="s">
        <v>12</v>
      </c>
      <c r="D8" s="792" t="s">
        <v>13</v>
      </c>
    </row>
    <row r="9" spans="2:4" x14ac:dyDescent="0.2">
      <c r="B9" s="793" t="s">
        <v>14</v>
      </c>
      <c r="C9" s="794"/>
      <c r="D9" s="795" t="s">
        <v>241</v>
      </c>
    </row>
    <row r="10" spans="2:4" x14ac:dyDescent="0.2">
      <c r="B10" s="793"/>
      <c r="C10" s="796">
        <v>1</v>
      </c>
      <c r="D10" s="797" t="s">
        <v>545</v>
      </c>
    </row>
    <row r="11" spans="2:4" x14ac:dyDescent="0.2">
      <c r="B11" s="793"/>
      <c r="C11" s="796">
        <v>2</v>
      </c>
      <c r="D11" s="798" t="s">
        <v>15</v>
      </c>
    </row>
    <row r="12" spans="2:4" x14ac:dyDescent="0.2">
      <c r="B12" s="793"/>
      <c r="C12" s="796">
        <v>3</v>
      </c>
      <c r="D12" s="797" t="s">
        <v>304</v>
      </c>
    </row>
    <row r="13" spans="2:4" ht="25.5" x14ac:dyDescent="0.2">
      <c r="B13" s="793"/>
      <c r="C13" s="796">
        <v>4</v>
      </c>
      <c r="D13" s="799" t="s">
        <v>305</v>
      </c>
    </row>
    <row r="14" spans="2:4" x14ac:dyDescent="0.2">
      <c r="B14" s="793"/>
      <c r="C14" s="796">
        <v>5</v>
      </c>
      <c r="D14" s="797" t="s">
        <v>306</v>
      </c>
    </row>
    <row r="15" spans="2:4" x14ac:dyDescent="0.2">
      <c r="B15" s="793"/>
      <c r="C15" s="796">
        <v>6</v>
      </c>
      <c r="D15" s="798" t="s">
        <v>18</v>
      </c>
    </row>
    <row r="16" spans="2:4" x14ac:dyDescent="0.2">
      <c r="B16" s="793"/>
      <c r="C16" s="796">
        <v>7</v>
      </c>
      <c r="D16" s="798" t="s">
        <v>307</v>
      </c>
    </row>
    <row r="17" spans="2:4" x14ac:dyDescent="0.2">
      <c r="B17" s="793"/>
      <c r="C17" s="796">
        <v>8</v>
      </c>
      <c r="D17" s="798" t="s">
        <v>308</v>
      </c>
    </row>
    <row r="18" spans="2:4" x14ac:dyDescent="0.2">
      <c r="B18" s="793"/>
      <c r="C18" s="796">
        <v>9</v>
      </c>
      <c r="D18" s="798" t="s">
        <v>322</v>
      </c>
    </row>
    <row r="19" spans="2:4" x14ac:dyDescent="0.2">
      <c r="B19" s="793"/>
      <c r="C19" s="796">
        <v>10</v>
      </c>
      <c r="D19" s="798" t="s">
        <v>369</v>
      </c>
    </row>
    <row r="20" spans="2:4" ht="12.75" customHeight="1" x14ac:dyDescent="0.2">
      <c r="B20" s="793"/>
      <c r="C20" s="796">
        <v>11</v>
      </c>
      <c r="D20" s="798" t="s">
        <v>655</v>
      </c>
    </row>
    <row r="21" spans="2:4" ht="13.5" customHeight="1" x14ac:dyDescent="0.2">
      <c r="B21" s="793"/>
      <c r="C21" s="796">
        <v>12</v>
      </c>
      <c r="D21" s="798" t="s">
        <v>16</v>
      </c>
    </row>
    <row r="22" spans="2:4" ht="13.5" customHeight="1" x14ac:dyDescent="0.2">
      <c r="B22" s="793"/>
      <c r="C22" s="796">
        <v>13</v>
      </c>
      <c r="D22" s="798" t="s">
        <v>17</v>
      </c>
    </row>
    <row r="23" spans="2:4" ht="13.5" customHeight="1" x14ac:dyDescent="0.2">
      <c r="B23" s="793"/>
      <c r="C23" s="796">
        <v>14</v>
      </c>
      <c r="D23" s="798" t="s">
        <v>368</v>
      </c>
    </row>
    <row r="24" spans="2:4" ht="13.5" customHeight="1" x14ac:dyDescent="0.2">
      <c r="B24" s="793"/>
      <c r="C24" s="796">
        <v>15</v>
      </c>
      <c r="D24" s="798" t="s">
        <v>369</v>
      </c>
    </row>
    <row r="25" spans="2:4" x14ac:dyDescent="0.2">
      <c r="B25" s="793"/>
      <c r="C25" s="796">
        <v>16</v>
      </c>
      <c r="D25" s="798" t="s">
        <v>242</v>
      </c>
    </row>
    <row r="26" spans="2:4" x14ac:dyDescent="0.2">
      <c r="B26" s="793"/>
      <c r="C26" s="796">
        <v>17</v>
      </c>
      <c r="D26" s="797" t="s">
        <v>19</v>
      </c>
    </row>
    <row r="27" spans="2:4" x14ac:dyDescent="0.2">
      <c r="B27" s="793"/>
      <c r="C27" s="796">
        <v>18</v>
      </c>
      <c r="D27" s="797" t="s">
        <v>20</v>
      </c>
    </row>
    <row r="28" spans="2:4" x14ac:dyDescent="0.2">
      <c r="B28" s="793"/>
      <c r="C28" s="796">
        <v>19</v>
      </c>
      <c r="D28" s="798" t="s">
        <v>311</v>
      </c>
    </row>
    <row r="29" spans="2:4" x14ac:dyDescent="0.2">
      <c r="B29" s="793"/>
      <c r="C29" s="796">
        <v>20</v>
      </c>
      <c r="D29" s="797" t="s">
        <v>656</v>
      </c>
    </row>
    <row r="30" spans="2:4" ht="25.5" x14ac:dyDescent="0.2">
      <c r="B30" s="793"/>
      <c r="C30" s="796">
        <v>21</v>
      </c>
      <c r="D30" s="799" t="s">
        <v>717</v>
      </c>
    </row>
    <row r="31" spans="2:4" x14ac:dyDescent="0.2">
      <c r="B31" s="793"/>
      <c r="C31" s="796">
        <v>22</v>
      </c>
      <c r="D31" s="797" t="s">
        <v>657</v>
      </c>
    </row>
    <row r="32" spans="2:4" x14ac:dyDescent="0.2">
      <c r="B32" s="793"/>
      <c r="C32" s="796">
        <v>23</v>
      </c>
      <c r="D32" s="797" t="s">
        <v>243</v>
      </c>
    </row>
    <row r="33" spans="2:4" x14ac:dyDescent="0.2">
      <c r="B33" s="793"/>
      <c r="C33" s="796">
        <v>24</v>
      </c>
      <c r="D33" s="797" t="s">
        <v>22</v>
      </c>
    </row>
    <row r="34" spans="2:4" x14ac:dyDescent="0.2">
      <c r="B34" s="793"/>
      <c r="C34" s="796">
        <v>25</v>
      </c>
      <c r="D34" s="797" t="s">
        <v>23</v>
      </c>
    </row>
    <row r="35" spans="2:4" x14ac:dyDescent="0.2">
      <c r="B35" s="793"/>
      <c r="C35" s="796">
        <v>26</v>
      </c>
      <c r="D35" s="797" t="s">
        <v>24</v>
      </c>
    </row>
    <row r="36" spans="2:4" x14ac:dyDescent="0.2">
      <c r="B36" s="793"/>
      <c r="C36" s="796">
        <v>27</v>
      </c>
      <c r="D36" s="797" t="s">
        <v>25</v>
      </c>
    </row>
    <row r="37" spans="2:4" x14ac:dyDescent="0.2">
      <c r="B37" s="793"/>
      <c r="C37" s="796">
        <v>28</v>
      </c>
      <c r="D37" s="797" t="s">
        <v>26</v>
      </c>
    </row>
    <row r="38" spans="2:4" x14ac:dyDescent="0.2">
      <c r="B38" s="793"/>
      <c r="C38" s="796">
        <v>29</v>
      </c>
      <c r="D38" s="797" t="s">
        <v>244</v>
      </c>
    </row>
    <row r="39" spans="2:4" x14ac:dyDescent="0.2">
      <c r="B39" s="793"/>
      <c r="C39" s="796">
        <v>30</v>
      </c>
      <c r="D39" s="131" t="s">
        <v>313</v>
      </c>
    </row>
    <row r="40" spans="2:4" x14ac:dyDescent="0.2">
      <c r="B40" s="793"/>
      <c r="C40" s="796">
        <v>21</v>
      </c>
      <c r="D40" s="797" t="s">
        <v>314</v>
      </c>
    </row>
    <row r="41" spans="2:4" x14ac:dyDescent="0.2">
      <c r="B41" s="793"/>
      <c r="C41" s="796">
        <v>32</v>
      </c>
      <c r="D41" s="797" t="s">
        <v>315</v>
      </c>
    </row>
    <row r="42" spans="2:4" x14ac:dyDescent="0.2">
      <c r="B42" s="793"/>
      <c r="C42" s="796">
        <v>33</v>
      </c>
      <c r="D42" s="797" t="s">
        <v>27</v>
      </c>
    </row>
    <row r="43" spans="2:4" x14ac:dyDescent="0.2">
      <c r="B43" s="793"/>
      <c r="C43" s="796">
        <v>34</v>
      </c>
      <c r="D43" s="797" t="s">
        <v>28</v>
      </c>
    </row>
    <row r="44" spans="2:4" x14ac:dyDescent="0.2">
      <c r="B44" s="793"/>
      <c r="C44" s="796">
        <v>35</v>
      </c>
      <c r="D44" s="797" t="s">
        <v>29</v>
      </c>
    </row>
    <row r="45" spans="2:4" x14ac:dyDescent="0.2">
      <c r="B45" s="793"/>
      <c r="C45" s="796">
        <v>36</v>
      </c>
      <c r="D45" s="797" t="s">
        <v>30</v>
      </c>
    </row>
    <row r="46" spans="2:4" x14ac:dyDescent="0.2">
      <c r="B46" s="793"/>
      <c r="C46" s="796">
        <v>37</v>
      </c>
      <c r="D46" s="797" t="s">
        <v>31</v>
      </c>
    </row>
    <row r="47" spans="2:4" x14ac:dyDescent="0.2">
      <c r="B47" s="793"/>
      <c r="C47" s="796">
        <v>38</v>
      </c>
      <c r="D47" s="797" t="s">
        <v>245</v>
      </c>
    </row>
    <row r="48" spans="2:4" x14ac:dyDescent="0.2">
      <c r="B48" s="793"/>
      <c r="C48" s="796">
        <v>39</v>
      </c>
      <c r="D48" s="797" t="s">
        <v>246</v>
      </c>
    </row>
    <row r="49" spans="2:5" x14ac:dyDescent="0.2">
      <c r="B49" s="793"/>
      <c r="C49" s="796">
        <v>40</v>
      </c>
      <c r="D49" s="797" t="s">
        <v>247</v>
      </c>
    </row>
    <row r="50" spans="2:5" x14ac:dyDescent="0.2">
      <c r="B50" s="793"/>
      <c r="C50" s="796">
        <v>41</v>
      </c>
      <c r="D50" s="798" t="s">
        <v>316</v>
      </c>
    </row>
    <row r="51" spans="2:5" x14ac:dyDescent="0.2">
      <c r="B51" s="793"/>
      <c r="C51" s="796">
        <v>42</v>
      </c>
      <c r="D51" s="798" t="s">
        <v>317</v>
      </c>
    </row>
    <row r="52" spans="2:5" x14ac:dyDescent="0.2">
      <c r="B52" s="793"/>
      <c r="C52" s="796">
        <v>43</v>
      </c>
      <c r="D52" s="798" t="s">
        <v>318</v>
      </c>
    </row>
    <row r="53" spans="2:5" ht="15" customHeight="1" x14ac:dyDescent="0.2">
      <c r="B53" s="793"/>
      <c r="C53" s="796">
        <v>44</v>
      </c>
      <c r="D53" s="798" t="s">
        <v>658</v>
      </c>
    </row>
    <row r="54" spans="2:5" x14ac:dyDescent="0.2">
      <c r="B54" s="793"/>
      <c r="C54" s="796">
        <v>45</v>
      </c>
      <c r="D54" s="798" t="s">
        <v>249</v>
      </c>
    </row>
    <row r="55" spans="2:5" x14ac:dyDescent="0.2">
      <c r="B55" s="793"/>
      <c r="C55" s="796">
        <v>46</v>
      </c>
      <c r="D55" s="798" t="s">
        <v>250</v>
      </c>
    </row>
    <row r="56" spans="2:5" x14ac:dyDescent="0.2">
      <c r="B56" s="793"/>
      <c r="C56" s="796">
        <v>47</v>
      </c>
      <c r="D56" s="798" t="s">
        <v>251</v>
      </c>
    </row>
    <row r="57" spans="2:5" ht="13.5" thickBot="1" x14ac:dyDescent="0.25">
      <c r="B57" s="800"/>
      <c r="C57" s="801">
        <v>48</v>
      </c>
      <c r="D57" s="802" t="s">
        <v>33</v>
      </c>
    </row>
    <row r="58" spans="2:5" x14ac:dyDescent="0.2">
      <c r="B58" s="88"/>
      <c r="C58" s="89"/>
      <c r="D58" s="133"/>
    </row>
    <row r="59" spans="2:5" x14ac:dyDescent="0.2">
      <c r="B59" s="88"/>
      <c r="C59" s="89"/>
      <c r="D59" s="133"/>
    </row>
    <row r="60" spans="2:5" x14ac:dyDescent="0.2">
      <c r="B60" s="88"/>
      <c r="C60" s="89"/>
      <c r="D60" s="133"/>
    </row>
    <row r="61" spans="2:5" x14ac:dyDescent="0.2">
      <c r="B61" s="88"/>
      <c r="C61" s="89"/>
      <c r="D61" s="133"/>
      <c r="E61" s="1"/>
    </row>
    <row r="62" spans="2:5" x14ac:dyDescent="0.2">
      <c r="B62" s="88"/>
      <c r="C62" s="89"/>
      <c r="D62" s="133"/>
    </row>
    <row r="63" spans="2:5" ht="13.5" thickBot="1" x14ac:dyDescent="0.25">
      <c r="B63" s="88"/>
      <c r="C63" s="89"/>
      <c r="D63" s="134"/>
    </row>
    <row r="64" spans="2:5" x14ac:dyDescent="0.2">
      <c r="B64" s="85" t="s">
        <v>11</v>
      </c>
      <c r="C64" s="86" t="s">
        <v>12</v>
      </c>
      <c r="D64" s="135" t="s">
        <v>13</v>
      </c>
    </row>
    <row r="65" spans="2:6" x14ac:dyDescent="0.2">
      <c r="B65" s="90" t="s">
        <v>36</v>
      </c>
      <c r="C65" s="193"/>
      <c r="D65" s="136" t="s">
        <v>252</v>
      </c>
    </row>
    <row r="66" spans="2:6" ht="25.5" x14ac:dyDescent="0.2">
      <c r="B66" s="194"/>
      <c r="C66" s="65">
        <v>1</v>
      </c>
      <c r="D66" s="130" t="s">
        <v>319</v>
      </c>
      <c r="F66" s="144"/>
    </row>
    <row r="67" spans="2:6" x14ac:dyDescent="0.2">
      <c r="B67" s="194"/>
      <c r="C67" s="65">
        <v>2</v>
      </c>
      <c r="D67" s="128" t="s">
        <v>312</v>
      </c>
    </row>
    <row r="68" spans="2:6" x14ac:dyDescent="0.2">
      <c r="B68" s="194"/>
      <c r="C68" s="195">
        <v>3</v>
      </c>
      <c r="D68" s="128" t="s">
        <v>324</v>
      </c>
    </row>
    <row r="69" spans="2:6" x14ac:dyDescent="0.2">
      <c r="B69" s="194"/>
      <c r="C69" s="65">
        <v>4</v>
      </c>
      <c r="D69" s="128" t="s">
        <v>253</v>
      </c>
    </row>
    <row r="70" spans="2:6" x14ac:dyDescent="0.2">
      <c r="B70" s="194"/>
      <c r="C70" s="65">
        <v>5</v>
      </c>
      <c r="D70" s="128" t="s">
        <v>320</v>
      </c>
    </row>
    <row r="71" spans="2:6" ht="25.5" x14ac:dyDescent="0.2">
      <c r="B71" s="137"/>
      <c r="C71" s="65">
        <v>6</v>
      </c>
      <c r="D71" s="130" t="s">
        <v>305</v>
      </c>
    </row>
    <row r="72" spans="2:6" x14ac:dyDescent="0.2">
      <c r="B72" s="137"/>
      <c r="C72" s="65">
        <v>7</v>
      </c>
      <c r="D72" s="128" t="s">
        <v>321</v>
      </c>
    </row>
    <row r="73" spans="2:6" x14ac:dyDescent="0.2">
      <c r="B73" s="137"/>
      <c r="C73" s="65">
        <v>8</v>
      </c>
      <c r="D73" s="128" t="s">
        <v>322</v>
      </c>
    </row>
    <row r="74" spans="2:6" x14ac:dyDescent="0.2">
      <c r="B74" s="90" t="s">
        <v>37</v>
      </c>
      <c r="C74" s="193"/>
      <c r="D74" s="136" t="s">
        <v>254</v>
      </c>
    </row>
    <row r="75" spans="2:6" x14ac:dyDescent="0.2">
      <c r="B75" s="90"/>
      <c r="C75" s="64">
        <v>1</v>
      </c>
      <c r="D75" s="128" t="s">
        <v>255</v>
      </c>
    </row>
    <row r="76" spans="2:6" x14ac:dyDescent="0.2">
      <c r="B76" s="90"/>
      <c r="C76" s="64">
        <v>2</v>
      </c>
      <c r="D76" s="128" t="s">
        <v>256</v>
      </c>
    </row>
    <row r="77" spans="2:6" x14ac:dyDescent="0.2">
      <c r="B77" s="87"/>
      <c r="C77" s="65">
        <v>3</v>
      </c>
      <c r="D77" s="128" t="s">
        <v>32</v>
      </c>
    </row>
    <row r="78" spans="2:6" x14ac:dyDescent="0.2">
      <c r="B78" s="87"/>
      <c r="C78" s="65">
        <v>4</v>
      </c>
      <c r="D78" s="128" t="s">
        <v>323</v>
      </c>
    </row>
    <row r="79" spans="2:6" x14ac:dyDescent="0.2">
      <c r="B79" s="87"/>
      <c r="C79" s="65">
        <v>5</v>
      </c>
      <c r="D79" s="128" t="s">
        <v>370</v>
      </c>
    </row>
    <row r="80" spans="2:6" x14ac:dyDescent="0.2">
      <c r="B80" s="87"/>
      <c r="C80" s="65">
        <v>6</v>
      </c>
      <c r="D80" s="128" t="s">
        <v>322</v>
      </c>
    </row>
    <row r="81" spans="2:4" x14ac:dyDescent="0.2">
      <c r="B81" s="90" t="s">
        <v>38</v>
      </c>
      <c r="C81" s="196"/>
      <c r="D81" s="136" t="s">
        <v>362</v>
      </c>
    </row>
    <row r="82" spans="2:4" x14ac:dyDescent="0.2">
      <c r="B82" s="197"/>
      <c r="C82" s="64">
        <v>1</v>
      </c>
      <c r="D82" s="128" t="s">
        <v>325</v>
      </c>
    </row>
    <row r="83" spans="2:4" x14ac:dyDescent="0.2">
      <c r="B83" s="197"/>
      <c r="C83" s="64">
        <v>2</v>
      </c>
      <c r="D83" s="128" t="s">
        <v>309</v>
      </c>
    </row>
    <row r="84" spans="2:4" x14ac:dyDescent="0.2">
      <c r="B84" s="197"/>
      <c r="C84" s="64">
        <v>3</v>
      </c>
      <c r="D84" s="128" t="s">
        <v>260</v>
      </c>
    </row>
    <row r="85" spans="2:4" x14ac:dyDescent="0.2">
      <c r="B85" s="197"/>
      <c r="C85" s="64">
        <v>4</v>
      </c>
      <c r="D85" s="128" t="s">
        <v>326</v>
      </c>
    </row>
    <row r="86" spans="2:4" x14ac:dyDescent="0.2">
      <c r="B86" s="197"/>
      <c r="C86" s="64">
        <v>5</v>
      </c>
      <c r="D86" s="128" t="s">
        <v>656</v>
      </c>
    </row>
    <row r="87" spans="2:4" x14ac:dyDescent="0.2">
      <c r="B87" s="198"/>
      <c r="C87" s="67">
        <v>6</v>
      </c>
      <c r="D87" s="151" t="s">
        <v>322</v>
      </c>
    </row>
    <row r="88" spans="2:4" ht="13.5" thickBot="1" x14ac:dyDescent="0.25">
      <c r="B88" s="199"/>
      <c r="C88" s="129">
        <v>7</v>
      </c>
      <c r="D88" s="132" t="s">
        <v>657</v>
      </c>
    </row>
    <row r="127" spans="5:5" x14ac:dyDescent="0.2">
      <c r="E127" s="1" t="s">
        <v>36</v>
      </c>
    </row>
  </sheetData>
  <autoFilter ref="D2:D127" xr:uid="{00000000-0009-0000-0000-000008000000}"/>
  <mergeCells count="2">
    <mergeCell ref="B2:D2"/>
    <mergeCell ref="B7:D7"/>
  </mergeCells>
  <phoneticPr fontId="13" type="noConversion"/>
  <pageMargins left="0.74803149606299213" right="0.74803149606299213" top="0.19685039370078741" bottom="0.39370078740157483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20</vt:i4>
      </vt:variant>
      <vt:variant>
        <vt:lpstr>Névvel ellátott tartományok</vt:lpstr>
      </vt:variant>
      <vt:variant>
        <vt:i4>4</vt:i4>
      </vt:variant>
    </vt:vector>
  </HeadingPairs>
  <TitlesOfParts>
    <vt:vector size="24" baseType="lpstr">
      <vt:lpstr>Önk.bev.</vt:lpstr>
      <vt:lpstr>Önk.kiad.</vt:lpstr>
      <vt:lpstr>Hiv.bev.</vt:lpstr>
      <vt:lpstr>Hiv.kiad.</vt:lpstr>
      <vt:lpstr>Művh.bev.</vt:lpstr>
      <vt:lpstr>Művh.kiad.</vt:lpstr>
      <vt:lpstr>Ovibev.</vt:lpstr>
      <vt:lpstr>Ovikiad.</vt:lpstr>
      <vt:lpstr>1.sz.melléklet</vt:lpstr>
      <vt:lpstr>2. sz.melléklet</vt:lpstr>
      <vt:lpstr>3.sz. melléklet</vt:lpstr>
      <vt:lpstr>4. sz. melléklet</vt:lpstr>
      <vt:lpstr>5. sz. melléklet</vt:lpstr>
      <vt:lpstr>6. sz.melléklet</vt:lpstr>
      <vt:lpstr>7.sz. melléklet</vt:lpstr>
      <vt:lpstr>8.sz. melléklet</vt:lpstr>
      <vt:lpstr>9.sz.melléklet</vt:lpstr>
      <vt:lpstr>10.sz.melléklet</vt:lpstr>
      <vt:lpstr>11.sz.melléklet</vt:lpstr>
      <vt:lpstr>12.sz.melléklet</vt:lpstr>
      <vt:lpstr>'1.sz.melléklet'!Nyomtatási_terület</vt:lpstr>
      <vt:lpstr>'10.sz.melléklet'!Nyomtatási_terület</vt:lpstr>
      <vt:lpstr>'3.sz. melléklet'!Nyomtatási_terület</vt:lpstr>
      <vt:lpstr>'5. sz. melléklet'!Nyomtatási_terület</vt:lpstr>
    </vt:vector>
  </TitlesOfParts>
  <Company>Piliscsév Önkormányzat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Pénzügy</dc:creator>
  <cp:lastModifiedBy>KollárAnikó</cp:lastModifiedBy>
  <cp:lastPrinted>2020-10-19T14:00:53Z</cp:lastPrinted>
  <dcterms:created xsi:type="dcterms:W3CDTF">2004-07-16T06:20:01Z</dcterms:created>
  <dcterms:modified xsi:type="dcterms:W3CDTF">2020-10-19T14:00:57Z</dcterms:modified>
</cp:coreProperties>
</file>